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D4950C5-1FD5-4D2E-AEFD-BABB318E2247}" xr6:coauthVersionLast="46" xr6:coauthVersionMax="46" xr10:uidLastSave="{00000000-0000-0000-0000-000000000000}"/>
  <bookViews>
    <workbookView xWindow="-120" yWindow="-120" windowWidth="29040" windowHeight="15840" tabRatio="858" activeTab="9" xr2:uid="{00000000-000D-0000-FFFF-FFFF00000000}"/>
  </bookViews>
  <sheets>
    <sheet name="Datos" sheetId="29" r:id="rId1"/>
    <sheet name="CONT.PISO.LOSA.ZOCALO" sheetId="38" state="hidden" r:id="rId2"/>
    <sheet name="CUB.TECHO" sheetId="45" state="hidden" r:id="rId3"/>
    <sheet name="MAMP.DURL.REV.PINT.PLENO" sheetId="42" state="hidden" r:id="rId4"/>
    <sheet name="CARP.VID.POLI.PINTSINT" sheetId="27" state="hidden" r:id="rId5"/>
    <sheet name="AISLACIONES" sheetId="24" state="hidden" r:id="rId6"/>
    <sheet name="Col. de Carga y Enc." sheetId="13" state="hidden" r:id="rId7"/>
    <sheet name="Viga de Carga y Enc." sheetId="37" state="hidden" r:id="rId8"/>
    <sheet name="Forestacion" sheetId="28" state="hidden" r:id="rId9"/>
    <sheet name="A.Precios" sheetId="5" r:id="rId10"/>
    <sheet name="PRES. PARA COEF." sheetId="6" r:id="rId11"/>
    <sheet name="Plan de trabajo y curva" sheetId="61" r:id="rId12"/>
    <sheet name="Plan de trabajo y curva de inv." sheetId="4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11" hidden="1">'[1]Acta Medición'!#REF!</definedName>
    <definedName name="_Fill" hidden="1">'[1]Acta Medición'!#REF!</definedName>
    <definedName name="_xlnm._FilterDatabase" localSheetId="10" hidden="1">'PRES. PARA COEF.'!$A$9:$I$523</definedName>
    <definedName name="_xlnm.Print_Area" localSheetId="9">A.Precios!$A$11:$I$4533</definedName>
    <definedName name="_xlnm.Print_Area" localSheetId="11">'Plan de trabajo y curva'!$A$70:$O$106</definedName>
    <definedName name="_xlnm.Print_Area" localSheetId="12">'Plan de trabajo y curva de inv.'!$A$1:$Z$211</definedName>
    <definedName name="_xlnm.Print_Area" localSheetId="10">'PRES. PARA COEF.'!$B$9:$G$490</definedName>
    <definedName name="Excel_BuiltIn_Database_0" localSheetId="11">#REF!</definedName>
    <definedName name="Excel_BuiltIn_Database_0">#REF!</definedName>
    <definedName name="G1772." localSheetId="5">[2]ANALISIS!#REF!</definedName>
    <definedName name="G1772." localSheetId="4">[2]ANALISIS!#REF!</definedName>
    <definedName name="G1772." localSheetId="1">[2]ANALISIS!#REF!</definedName>
    <definedName name="G1772." localSheetId="2">[2]ANALISIS!#REF!</definedName>
    <definedName name="G1772." localSheetId="3">[2]ANALISIS!#REF!</definedName>
    <definedName name="G1772." localSheetId="11">[3]ANALISIS!#REF!</definedName>
    <definedName name="G1772." localSheetId="7">[2]ANALISIS!#REF!</definedName>
    <definedName name="G1772.">[3]ANALISIS!#REF!</definedName>
    <definedName name="G1772._16">[3]ANALISIS!#REF!</definedName>
    <definedName name="G1772._17">[3]ANALISIS!#REF!</definedName>
    <definedName name="G1772._18">[3]ANALISIS!#REF!</definedName>
    <definedName name="G1772._2">[2]ANALISIS!#REF!</definedName>
    <definedName name="G1772._3">[2]ANALISIS!#REF!</definedName>
    <definedName name="G1772._4">[2]ANALISIS!#REF!</definedName>
    <definedName name="G1772._5">[2]ANALISIS!#REF!</definedName>
    <definedName name="G1772._6">[2]ANALISIS!#REF!</definedName>
    <definedName name="G1772._9">[2]ANALISIS!#REF!</definedName>
    <definedName name="IGE">[2]ANALISIS!#REF!</definedName>
    <definedName name="JUAN" localSheetId="11">#REF!</definedName>
    <definedName name="JUAN">#REF!</definedName>
    <definedName name="omar" localSheetId="11">[3]ANALISIS!#REF!</definedName>
    <definedName name="omar">[3]ANALISIS!#REF!</definedName>
    <definedName name="Po">[3]ANALISIS!#REF!</definedName>
    <definedName name="Tabla_Insumos">[4]Insumos!$A:$E</definedName>
  </definedNames>
  <calcPr calcId="181029"/>
</workbook>
</file>

<file path=xl/calcChain.xml><?xml version="1.0" encoding="utf-8"?>
<calcChain xmlns="http://schemas.openxmlformats.org/spreadsheetml/2006/main">
  <c r="G335" i="6" l="1"/>
  <c r="G336" i="6"/>
  <c r="F71" i="61"/>
  <c r="C71" i="61"/>
  <c r="F4" i="61"/>
  <c r="C4" i="61"/>
  <c r="D48" i="61"/>
  <c r="B48" i="61"/>
  <c r="D47" i="61"/>
  <c r="B47" i="61"/>
  <c r="B44" i="61"/>
  <c r="B38" i="61"/>
  <c r="E7" i="61"/>
  <c r="E15" i="61" s="1"/>
  <c r="F15" i="61" s="1"/>
  <c r="E48" i="61" l="1"/>
  <c r="F48" i="61" s="1"/>
  <c r="E47" i="61"/>
  <c r="F47" i="61" s="1"/>
  <c r="E19" i="61"/>
  <c r="F19" i="61" s="1"/>
  <c r="E23" i="61"/>
  <c r="F23" i="61" s="1"/>
  <c r="E44" i="61"/>
  <c r="F44" i="61" s="1"/>
  <c r="E14" i="61"/>
  <c r="F14" i="61" s="1"/>
  <c r="E18" i="61"/>
  <c r="F18" i="61" s="1"/>
  <c r="E24" i="61"/>
  <c r="F24" i="61" s="1"/>
  <c r="E37" i="61"/>
  <c r="F37" i="61" s="1"/>
  <c r="E36" i="61"/>
  <c r="F36" i="61" s="1"/>
  <c r="E25" i="61"/>
  <c r="F25" i="61" s="1"/>
  <c r="E17" i="61"/>
  <c r="F17" i="61" s="1"/>
  <c r="E20" i="61"/>
  <c r="F20" i="61" s="1"/>
  <c r="E16" i="61"/>
  <c r="F16" i="61" s="1"/>
  <c r="E21" i="61"/>
  <c r="F21" i="61" s="1"/>
  <c r="E22" i="61"/>
  <c r="F22" i="61" s="1"/>
  <c r="E26" i="61"/>
  <c r="F26" i="61" s="1"/>
  <c r="G387" i="6" l="1"/>
  <c r="G388" i="6"/>
  <c r="G389" i="6"/>
  <c r="G390" i="6"/>
  <c r="F4377" i="5" l="1"/>
  <c r="E4349" i="5"/>
  <c r="F4305" i="5"/>
  <c r="E4278" i="5"/>
  <c r="F2919" i="5"/>
  <c r="F2914" i="5"/>
  <c r="E2891" i="5"/>
  <c r="F2888" i="5"/>
  <c r="F2883" i="5"/>
  <c r="E2858" i="5"/>
  <c r="F2855" i="5"/>
  <c r="F2850" i="5"/>
  <c r="E2830" i="5"/>
  <c r="F2827" i="5"/>
  <c r="F2822" i="5"/>
  <c r="E2802" i="5"/>
  <c r="F2324" i="5"/>
  <c r="F2310" i="5"/>
  <c r="E2299" i="5"/>
  <c r="F2078" i="5"/>
  <c r="E2049" i="5"/>
  <c r="F1617" i="5"/>
  <c r="E1588" i="5"/>
  <c r="F1099" i="5"/>
  <c r="E1070" i="5"/>
  <c r="F988" i="5"/>
  <c r="E959" i="5"/>
  <c r="F728" i="5"/>
  <c r="F727" i="5"/>
  <c r="F723" i="5"/>
  <c r="E704" i="5"/>
  <c r="F622" i="5"/>
  <c r="F604" i="5"/>
  <c r="E593" i="5"/>
  <c r="F585" i="5"/>
  <c r="F567" i="5"/>
  <c r="E556" i="5"/>
  <c r="F474" i="5"/>
  <c r="F470" i="5"/>
  <c r="E445" i="5"/>
  <c r="F437" i="5"/>
  <c r="F433" i="5"/>
  <c r="E408" i="5"/>
  <c r="F400" i="5"/>
  <c r="E371" i="5"/>
  <c r="F363" i="5"/>
  <c r="E334" i="5"/>
  <c r="F326" i="5"/>
  <c r="E297" i="5"/>
  <c r="F289" i="5"/>
  <c r="E260" i="5"/>
  <c r="F178" i="5"/>
  <c r="F160" i="5"/>
  <c r="E149" i="5"/>
  <c r="F142" i="5"/>
  <c r="F141" i="5" s="1"/>
  <c r="F123" i="5"/>
  <c r="E112" i="5"/>
  <c r="F104" i="5"/>
  <c r="F86" i="5"/>
  <c r="E75" i="5"/>
  <c r="E3030" i="5"/>
  <c r="E2994" i="5"/>
  <c r="E2958" i="5"/>
  <c r="E2922" i="5"/>
  <c r="E2774" i="5"/>
  <c r="E2736" i="5"/>
  <c r="E2699" i="5"/>
  <c r="E2662" i="5"/>
  <c r="E2625" i="5"/>
  <c r="E2588" i="5"/>
  <c r="E2545" i="5"/>
  <c r="E2475" i="5"/>
  <c r="E2401" i="5"/>
  <c r="E2364" i="5"/>
  <c r="E2331" i="5"/>
  <c r="E2266" i="5"/>
  <c r="E2233" i="5"/>
  <c r="E2123" i="5"/>
  <c r="E2012" i="5"/>
  <c r="E1975" i="5"/>
  <c r="E1810" i="5"/>
  <c r="E1773" i="5"/>
  <c r="E1736" i="5"/>
  <c r="E1699" i="5"/>
  <c r="E1662" i="5"/>
  <c r="E1625" i="5"/>
  <c r="E1551" i="5"/>
  <c r="E1514" i="5"/>
  <c r="E1477" i="5"/>
  <c r="E1440" i="5"/>
  <c r="E1403" i="5"/>
  <c r="E1366" i="5"/>
  <c r="E1329" i="5"/>
  <c r="E1292" i="5"/>
  <c r="E1255" i="5"/>
  <c r="E1218" i="5"/>
  <c r="E1181" i="5"/>
  <c r="E1144" i="5"/>
  <c r="E1107" i="5"/>
  <c r="E1033" i="5"/>
  <c r="E996" i="5"/>
  <c r="E921" i="5"/>
  <c r="E884" i="5"/>
  <c r="E847" i="5"/>
  <c r="E810" i="5"/>
  <c r="E773" i="5"/>
  <c r="E736" i="5"/>
  <c r="E667" i="5"/>
  <c r="E630" i="5"/>
  <c r="E519" i="5"/>
  <c r="E482" i="5"/>
  <c r="E223" i="5"/>
  <c r="E186" i="5"/>
  <c r="E38" i="5"/>
  <c r="E13" i="5"/>
  <c r="E4528" i="5"/>
  <c r="E4491" i="5"/>
  <c r="E4453" i="5"/>
  <c r="E4422" i="5"/>
  <c r="E4385" i="5"/>
  <c r="E4313" i="5"/>
  <c r="E4242" i="5"/>
  <c r="E4205" i="5"/>
  <c r="E4168" i="5"/>
  <c r="E4131" i="5"/>
  <c r="E4094" i="5"/>
  <c r="E4057" i="5"/>
  <c r="E4020" i="5"/>
  <c r="E3983" i="5"/>
  <c r="E3952" i="5"/>
  <c r="E3915" i="5"/>
  <c r="E3878" i="5"/>
  <c r="E3740" i="5"/>
  <c r="E3360" i="5"/>
  <c r="E3324" i="5"/>
  <c r="E3282" i="5"/>
  <c r="F3279" i="5"/>
  <c r="F3274" i="5"/>
  <c r="E3246" i="5"/>
  <c r="E3210" i="5"/>
  <c r="F3207" i="5"/>
  <c r="F3202" i="5"/>
  <c r="E3174" i="5"/>
  <c r="F3171" i="5"/>
  <c r="F3166" i="5"/>
  <c r="E3139" i="5"/>
  <c r="E3103" i="5"/>
  <c r="F3099" i="5"/>
  <c r="F3094" i="5"/>
  <c r="F3085" i="5"/>
  <c r="F3084" i="5"/>
  <c r="F3083" i="5"/>
  <c r="F3082" i="5"/>
  <c r="F3081" i="5"/>
  <c r="F3080" i="5"/>
  <c r="F3079" i="5"/>
  <c r="F3078" i="5"/>
  <c r="E3066" i="5"/>
  <c r="F3063" i="5"/>
  <c r="F3058" i="5"/>
  <c r="F3027" i="5"/>
  <c r="F3022" i="5"/>
  <c r="F2765" i="5"/>
  <c r="G269" i="6"/>
  <c r="F2728" i="5"/>
  <c r="F2691" i="5"/>
  <c r="F2654" i="5"/>
  <c r="G193" i="6"/>
  <c r="G191" i="6"/>
  <c r="G192" i="6"/>
  <c r="F2356" i="5"/>
  <c r="F2342" i="5"/>
  <c r="F2291" i="5"/>
  <c r="F2277" i="5"/>
  <c r="F1654" i="5"/>
  <c r="F1653" i="5"/>
  <c r="F1649" i="5"/>
  <c r="F1648" i="5"/>
  <c r="F1647" i="5"/>
  <c r="F1646" i="5"/>
  <c r="F1645" i="5"/>
  <c r="F1644" i="5"/>
  <c r="F1643" i="5"/>
  <c r="F1642" i="5"/>
  <c r="F1641" i="5"/>
  <c r="F1469" i="5"/>
  <c r="F1468" i="5"/>
  <c r="F1464" i="5"/>
  <c r="F1463" i="5"/>
  <c r="F1462" i="5"/>
  <c r="F1461" i="5"/>
  <c r="F1460" i="5"/>
  <c r="F1459" i="5"/>
  <c r="F1458" i="5"/>
  <c r="F1457" i="5"/>
  <c r="F1062" i="5"/>
  <c r="F2902" i="5" l="1"/>
  <c r="F2918" i="5" s="1"/>
  <c r="F2920" i="5" s="1"/>
  <c r="F2869" i="5"/>
  <c r="F2887" i="5" s="1"/>
  <c r="F2841" i="5"/>
  <c r="F2854" i="5" s="1"/>
  <c r="F2813" i="5"/>
  <c r="F2826" i="5" s="1"/>
  <c r="F456" i="5"/>
  <c r="F478" i="5" s="1"/>
  <c r="F345" i="5"/>
  <c r="F419" i="5"/>
  <c r="F441" i="5" s="1"/>
  <c r="F382" i="5"/>
  <c r="F308" i="5"/>
  <c r="F271" i="5"/>
  <c r="F3257" i="5"/>
  <c r="F3278" i="5" s="1"/>
  <c r="F3280" i="5" s="1"/>
  <c r="F3185" i="5"/>
  <c r="F3206" i="5" s="1"/>
  <c r="F3208" i="5" s="1"/>
  <c r="F3150" i="5"/>
  <c r="F3170" i="5" s="1"/>
  <c r="F3172" i="5" s="1"/>
  <c r="F3077" i="5"/>
  <c r="F3098" i="5" s="1"/>
  <c r="F3100" i="5" s="1"/>
  <c r="F3041" i="5"/>
  <c r="F3062" i="5" s="1"/>
  <c r="F3064" i="5" s="1"/>
  <c r="F3005" i="5"/>
  <c r="F3026" i="5" s="1"/>
  <c r="F3028" i="5" s="1"/>
  <c r="F2710" i="5"/>
  <c r="F2732" i="5" s="1"/>
  <c r="F2747" i="5"/>
  <c r="F2769" i="5" s="1"/>
  <c r="F2673" i="5"/>
  <c r="F2695" i="5" s="1"/>
  <c r="F2636" i="5"/>
  <c r="F2658" i="5" s="1"/>
  <c r="F1044" i="5"/>
  <c r="G408" i="6"/>
  <c r="F3912" i="5"/>
  <c r="F3907" i="5"/>
  <c r="F3875" i="5"/>
  <c r="F3870" i="5"/>
  <c r="F3857" i="5"/>
  <c r="E3846" i="5"/>
  <c r="F3843" i="5"/>
  <c r="F3838" i="5"/>
  <c r="F3837" i="5"/>
  <c r="F3827" i="5"/>
  <c r="F3826" i="5"/>
  <c r="E3814" i="5"/>
  <c r="F3805" i="5"/>
  <c r="G386" i="6"/>
  <c r="F3769" i="5"/>
  <c r="F2889" i="5" l="1"/>
  <c r="F2828" i="5"/>
  <c r="F2856" i="5"/>
  <c r="F3825" i="5"/>
  <c r="F3751" i="5"/>
  <c r="G487" i="6" l="1"/>
  <c r="G479" i="6"/>
  <c r="G481" i="6"/>
  <c r="G477" i="6"/>
  <c r="G478" i="6"/>
  <c r="G485" i="6"/>
  <c r="G482" i="6"/>
  <c r="G480" i="6"/>
  <c r="G486" i="6"/>
  <c r="G484" i="6"/>
  <c r="G476" i="6"/>
  <c r="G483" i="6"/>
  <c r="G475" i="6"/>
  <c r="G474" i="6"/>
  <c r="G317" i="6" l="1"/>
  <c r="G262" i="6" l="1"/>
  <c r="G207" i="6"/>
  <c r="G206" i="6"/>
  <c r="G270" i="6"/>
  <c r="G194" i="6"/>
  <c r="G202" i="6"/>
  <c r="G413" i="6" l="1"/>
  <c r="G414" i="6"/>
  <c r="G415" i="6"/>
  <c r="G412" i="6"/>
  <c r="G411" i="6"/>
  <c r="G410" i="6"/>
  <c r="G416" i="6"/>
  <c r="G417" i="6"/>
  <c r="G391" i="6"/>
  <c r="G288" i="6" l="1"/>
  <c r="F252" i="5" l="1"/>
  <c r="F248" i="5"/>
  <c r="F234" i="5" l="1"/>
  <c r="F256" i="5" s="1"/>
  <c r="G323" i="6"/>
  <c r="G316" i="6"/>
  <c r="G318" i="6"/>
  <c r="G319" i="6"/>
  <c r="G320" i="6"/>
  <c r="G321" i="6"/>
  <c r="G322" i="6"/>
  <c r="G329" i="6"/>
  <c r="G330" i="6"/>
  <c r="G331" i="6"/>
  <c r="G332" i="6"/>
  <c r="G310" i="6"/>
  <c r="G308" i="6"/>
  <c r="G298" i="6"/>
  <c r="G299" i="6"/>
  <c r="G300" i="6"/>
  <c r="G301" i="6"/>
  <c r="G302" i="6"/>
  <c r="G303" i="6"/>
  <c r="G297" i="6"/>
  <c r="G282" i="6"/>
  <c r="G289" i="6"/>
  <c r="G287" i="6"/>
  <c r="G290" i="6"/>
  <c r="G271" i="6"/>
  <c r="G268" i="6"/>
  <c r="G266" i="6"/>
  <c r="G261" i="6"/>
  <c r="G260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22" i="6"/>
  <c r="G223" i="6"/>
  <c r="G227" i="6"/>
  <c r="G228" i="6"/>
  <c r="G195" i="6"/>
  <c r="G196" i="6"/>
  <c r="G197" i="6"/>
  <c r="G198" i="6"/>
  <c r="G199" i="6"/>
  <c r="G200" i="6"/>
  <c r="G201" i="6"/>
  <c r="G203" i="6"/>
  <c r="G204" i="6"/>
  <c r="G205" i="6"/>
  <c r="G208" i="6"/>
  <c r="G209" i="6"/>
  <c r="G210" i="6"/>
  <c r="G211" i="6"/>
  <c r="G212" i="6"/>
  <c r="G213" i="6"/>
  <c r="G214" i="6"/>
  <c r="G215" i="6"/>
  <c r="G216" i="6"/>
  <c r="G217" i="6"/>
  <c r="G220" i="6"/>
  <c r="G221" i="6"/>
  <c r="G190" i="6"/>
  <c r="G265" i="6"/>
  <c r="G264" i="6" s="1"/>
  <c r="G187" i="6"/>
  <c r="G26" i="6" l="1"/>
  <c r="G259" i="6"/>
  <c r="G292" i="6"/>
  <c r="G304" i="6"/>
  <c r="G267" i="6"/>
  <c r="G188" i="6"/>
  <c r="G403" i="6" l="1"/>
  <c r="G402" i="6"/>
  <c r="G397" i="6"/>
  <c r="G396" i="6"/>
  <c r="G392" i="6"/>
  <c r="G393" i="6"/>
  <c r="G394" i="6"/>
  <c r="G378" i="6"/>
  <c r="G379" i="6"/>
  <c r="G377" i="6"/>
  <c r="G375" i="6"/>
  <c r="G374" i="6"/>
  <c r="G373" i="6"/>
  <c r="G376" i="6" l="1"/>
  <c r="G401" i="6"/>
  <c r="G395" i="6"/>
  <c r="G372" i="6"/>
  <c r="G358" i="6"/>
  <c r="G357" i="6"/>
  <c r="G356" i="6"/>
  <c r="G355" i="6"/>
  <c r="G399" i="6" l="1"/>
  <c r="G343" i="6"/>
  <c r="G342" i="6"/>
  <c r="G346" i="6"/>
  <c r="G344" i="6"/>
  <c r="G345" i="6"/>
  <c r="G360" i="6" l="1"/>
  <c r="G350" i="6"/>
  <c r="G352" i="6" l="1"/>
  <c r="G348" i="6"/>
  <c r="G347" i="6"/>
  <c r="G339" i="6" l="1"/>
  <c r="F511" i="5" l="1"/>
  <c r="F493" i="5" l="1"/>
  <c r="F507" i="5"/>
  <c r="F515" i="5" l="1"/>
  <c r="G27" i="6" l="1"/>
  <c r="D11" i="61" s="1"/>
  <c r="E11" i="61" s="1"/>
  <c r="F11" i="61" s="1"/>
  <c r="G419" i="6" l="1"/>
  <c r="G263" i="6" l="1"/>
  <c r="C90" i="48" l="1"/>
  <c r="C62" i="48"/>
  <c r="C188" i="48"/>
  <c r="C187" i="48"/>
  <c r="C69" i="48"/>
  <c r="H21" i="5" l="1"/>
  <c r="H22" i="5" s="1"/>
  <c r="H23" i="5" l="1"/>
  <c r="H25" i="5" l="1"/>
  <c r="H24" i="5"/>
  <c r="H27" i="5" l="1"/>
  <c r="F4382" i="5" l="1"/>
  <c r="F2329" i="5"/>
  <c r="F4310" i="5"/>
  <c r="F2083" i="5"/>
  <c r="F2193" i="5"/>
  <c r="F1104" i="5"/>
  <c r="F1622" i="5"/>
  <c r="F733" i="5"/>
  <c r="F993" i="5"/>
  <c r="F590" i="5"/>
  <c r="F627" i="5"/>
  <c r="F479" i="5"/>
  <c r="F480" i="5" s="1"/>
  <c r="F405" i="5"/>
  <c r="F442" i="5"/>
  <c r="F443" i="5" s="1"/>
  <c r="F331" i="5"/>
  <c r="F368" i="5"/>
  <c r="F183" i="5"/>
  <c r="F294" i="5"/>
  <c r="F146" i="5"/>
  <c r="F2361" i="5"/>
  <c r="F109" i="5"/>
  <c r="F1659" i="5"/>
  <c r="F2296" i="5"/>
  <c r="F1474" i="5"/>
  <c r="F1067" i="5"/>
  <c r="F3774" i="5"/>
  <c r="F516" i="5"/>
  <c r="F517" i="5" s="1"/>
  <c r="F257" i="5"/>
  <c r="F258" i="5" s="1"/>
  <c r="G473" i="6"/>
  <c r="F396" i="5" l="1"/>
  <c r="F404" i="5" s="1"/>
  <c r="F285" i="5"/>
  <c r="F293" i="5" s="1"/>
  <c r="D1652" i="5"/>
  <c r="F1652" i="5" s="1"/>
  <c r="D1651" i="5"/>
  <c r="F1651" i="5" s="1"/>
  <c r="D1466" i="5"/>
  <c r="F1466" i="5" s="1"/>
  <c r="D1467" i="5"/>
  <c r="F1467" i="5" s="1"/>
  <c r="D3804" i="5"/>
  <c r="F3804" i="5" s="1"/>
  <c r="D3836" i="5"/>
  <c r="F3836" i="5" s="1"/>
  <c r="D3803" i="5"/>
  <c r="F3803" i="5" s="1"/>
  <c r="D3835" i="5"/>
  <c r="F3835" i="5" s="1"/>
  <c r="F322" i="5" l="1"/>
  <c r="F330" i="5" s="1"/>
  <c r="F332" i="5" s="1"/>
  <c r="F359" i="5"/>
  <c r="F367" i="5" s="1"/>
  <c r="F406" i="5"/>
  <c r="F295" i="5"/>
  <c r="F4373" i="5"/>
  <c r="F2320" i="5"/>
  <c r="F2328" i="5" s="1"/>
  <c r="F2330" i="5" s="1"/>
  <c r="F4301" i="5"/>
  <c r="F1613" i="5"/>
  <c r="F2074" i="5"/>
  <c r="F1095" i="5"/>
  <c r="F984" i="5"/>
  <c r="F174" i="5"/>
  <c r="F182" i="5" s="1"/>
  <c r="F724" i="5"/>
  <c r="F618" i="5"/>
  <c r="F626" i="5" s="1"/>
  <c r="D1637" i="5"/>
  <c r="F1637" i="5" s="1"/>
  <c r="F581" i="5"/>
  <c r="F589" i="5" s="1"/>
  <c r="F137" i="5"/>
  <c r="F145" i="5" s="1"/>
  <c r="F100" i="5"/>
  <c r="F108" i="5" s="1"/>
  <c r="F110" i="5" s="1"/>
  <c r="F2352" i="5"/>
  <c r="F2360" i="5" s="1"/>
  <c r="F2362" i="5" s="1"/>
  <c r="F2287" i="5"/>
  <c r="F2295" i="5" s="1"/>
  <c r="F2297" i="5" s="1"/>
  <c r="F1650" i="5"/>
  <c r="F1058" i="5"/>
  <c r="F1066" i="5" s="1"/>
  <c r="D1452" i="5"/>
  <c r="F1452" i="5" s="1"/>
  <c r="F1465" i="5"/>
  <c r="F3866" i="5"/>
  <c r="F3874" i="5" s="1"/>
  <c r="G398" i="6" s="1"/>
  <c r="F3802" i="5"/>
  <c r="F3834" i="5"/>
  <c r="F3842" i="5" s="1"/>
  <c r="F3844" i="5" s="1"/>
  <c r="F3765" i="5"/>
  <c r="F3773" i="5" s="1"/>
  <c r="G465" i="6"/>
  <c r="F369" i="5" l="1"/>
  <c r="G462" i="6"/>
  <c r="G466" i="6"/>
  <c r="G488" i="6"/>
  <c r="H488" i="6" s="1"/>
  <c r="D49" i="61" s="1"/>
  <c r="E49" i="61" s="1"/>
  <c r="F49" i="61" s="1"/>
  <c r="G464" i="6"/>
  <c r="G463" i="6"/>
  <c r="F184" i="5"/>
  <c r="F628" i="5"/>
  <c r="F591" i="5"/>
  <c r="F147" i="5"/>
  <c r="F1068" i="5"/>
  <c r="F3876" i="5"/>
  <c r="F490" i="6"/>
  <c r="F3775" i="5"/>
  <c r="F489" i="6"/>
  <c r="B199" i="48"/>
  <c r="G173" i="6" l="1"/>
  <c r="G175" i="6"/>
  <c r="G176" i="6"/>
  <c r="G154" i="6"/>
  <c r="G155" i="6"/>
  <c r="G156" i="6"/>
  <c r="G157" i="6"/>
  <c r="G167" i="6"/>
  <c r="G166" i="6"/>
  <c r="G165" i="6"/>
  <c r="G164" i="6"/>
  <c r="D1638" i="5"/>
  <c r="F1638" i="5" s="1"/>
  <c r="G171" i="6"/>
  <c r="G172" i="6"/>
  <c r="G170" i="6"/>
  <c r="G174" i="6"/>
  <c r="G158" i="6"/>
  <c r="G150" i="6"/>
  <c r="G149" i="6"/>
  <c r="G153" i="6"/>
  <c r="G160" i="6"/>
  <c r="G151" i="6"/>
  <c r="G159" i="6"/>
  <c r="G152" i="6"/>
  <c r="F1599" i="5"/>
  <c r="F1621" i="5" s="1"/>
  <c r="G169" i="6" l="1"/>
  <c r="G148" i="6"/>
  <c r="F1623" i="5"/>
  <c r="D1639" i="5"/>
  <c r="F1639" i="5" s="1"/>
  <c r="D1454" i="5"/>
  <c r="F1454" i="5" s="1"/>
  <c r="J7" i="38" l="1"/>
  <c r="J8" i="38"/>
  <c r="N38" i="38" s="1"/>
  <c r="J9" i="38"/>
  <c r="J10" i="38"/>
  <c r="J11" i="38"/>
  <c r="J12" i="38"/>
  <c r="J13" i="38"/>
  <c r="J14" i="38"/>
  <c r="L14" i="38" s="1"/>
  <c r="N14" i="38" s="1"/>
  <c r="L33" i="38" s="1"/>
  <c r="J15" i="38"/>
  <c r="J16" i="38"/>
  <c r="J20" i="38"/>
  <c r="L20" i="38" s="1"/>
  <c r="N20" i="38" s="1"/>
  <c r="E20" i="45" s="1"/>
  <c r="F20" i="45" s="1"/>
  <c r="J21" i="38"/>
  <c r="L21" i="38" s="1"/>
  <c r="N21" i="38" s="1"/>
  <c r="E21" i="45" s="1"/>
  <c r="F21" i="45" s="1"/>
  <c r="H33" i="37"/>
  <c r="M33" i="37" s="1"/>
  <c r="H34" i="37"/>
  <c r="M34" i="37" s="1"/>
  <c r="H35" i="37"/>
  <c r="M35" i="37" s="1"/>
  <c r="M36" i="37"/>
  <c r="H37" i="37"/>
  <c r="M37" i="37" s="1"/>
  <c r="J22" i="37"/>
  <c r="J23" i="37"/>
  <c r="J24" i="37"/>
  <c r="H25" i="37"/>
  <c r="J25" i="37" s="1"/>
  <c r="H26" i="37"/>
  <c r="J26" i="37" s="1"/>
  <c r="H27" i="37"/>
  <c r="J27" i="37" s="1"/>
  <c r="H28" i="37"/>
  <c r="J28" i="37" s="1"/>
  <c r="H29" i="37"/>
  <c r="J29" i="37" s="1"/>
  <c r="H30" i="37"/>
  <c r="J30" i="37" s="1"/>
  <c r="H31" i="37"/>
  <c r="J31" i="37" s="1"/>
  <c r="H32" i="37"/>
  <c r="J32" i="37" s="1"/>
  <c r="D20" i="13"/>
  <c r="J20" i="13" s="1"/>
  <c r="J21" i="13"/>
  <c r="J22" i="13"/>
  <c r="J23" i="13"/>
  <c r="J24" i="13"/>
  <c r="J25" i="13"/>
  <c r="J26" i="13"/>
  <c r="J27" i="13"/>
  <c r="J28" i="13"/>
  <c r="J29" i="13"/>
  <c r="J30" i="13"/>
  <c r="J31" i="13"/>
  <c r="N18" i="37"/>
  <c r="N62" i="37" s="1"/>
  <c r="H15" i="37"/>
  <c r="K15" i="37" s="1"/>
  <c r="H16" i="37"/>
  <c r="K16" i="37" s="1"/>
  <c r="R62" i="37"/>
  <c r="H5" i="37"/>
  <c r="H6" i="37"/>
  <c r="O6" i="37" s="1"/>
  <c r="O7" i="37"/>
  <c r="O8" i="37"/>
  <c r="H9" i="37"/>
  <c r="H10" i="37"/>
  <c r="L10" i="37" s="1"/>
  <c r="H11" i="37"/>
  <c r="O11" i="37" s="1"/>
  <c r="H12" i="37"/>
  <c r="O12" i="37" s="1"/>
  <c r="H13" i="37"/>
  <c r="L13" i="37" s="1"/>
  <c r="O18" i="37"/>
  <c r="O19" i="37"/>
  <c r="O20" i="37"/>
  <c r="O21" i="37"/>
  <c r="L7" i="37"/>
  <c r="L8" i="37"/>
  <c r="L12" i="37"/>
  <c r="F68" i="5"/>
  <c r="F67" i="5" s="1"/>
  <c r="F197" i="5"/>
  <c r="F215" i="5"/>
  <c r="F530" i="5"/>
  <c r="F548" i="5"/>
  <c r="F641" i="5"/>
  <c r="F658" i="5"/>
  <c r="F659" i="5"/>
  <c r="F691" i="5"/>
  <c r="F696" i="5"/>
  <c r="F760" i="5"/>
  <c r="F765" i="5"/>
  <c r="F801" i="5"/>
  <c r="F802" i="5"/>
  <c r="H6" i="13"/>
  <c r="I6" i="13" s="1"/>
  <c r="H7" i="13"/>
  <c r="I7" i="13" s="1"/>
  <c r="H8" i="13"/>
  <c r="I8" i="13" s="1"/>
  <c r="H9" i="13"/>
  <c r="I9" i="13" s="1"/>
  <c r="H10" i="13"/>
  <c r="I10" i="13" s="1"/>
  <c r="H11" i="13"/>
  <c r="I11" i="13" s="1"/>
  <c r="H12" i="13"/>
  <c r="I12" i="13" s="1"/>
  <c r="H13" i="13"/>
  <c r="I13" i="13" s="1"/>
  <c r="F832" i="5"/>
  <c r="F833" i="5"/>
  <c r="F834" i="5"/>
  <c r="F839" i="5"/>
  <c r="F876" i="5"/>
  <c r="F913" i="5"/>
  <c r="F949" i="5"/>
  <c r="F950" i="5"/>
  <c r="F1025" i="5"/>
  <c r="H16" i="42"/>
  <c r="H16" i="24" s="1"/>
  <c r="I16" i="24" s="1"/>
  <c r="I17" i="42"/>
  <c r="K17" i="42" s="1"/>
  <c r="Z17" i="42" s="1"/>
  <c r="I18" i="42"/>
  <c r="K18" i="42" s="1"/>
  <c r="Z18" i="42" s="1"/>
  <c r="I19" i="42"/>
  <c r="K19" i="42" s="1"/>
  <c r="Z19" i="42" s="1"/>
  <c r="I20" i="42"/>
  <c r="K20" i="42" s="1"/>
  <c r="Z20" i="42" s="1"/>
  <c r="I21" i="42"/>
  <c r="K21" i="42" s="1"/>
  <c r="Z21" i="42" s="1"/>
  <c r="I22" i="42"/>
  <c r="K22" i="42" s="1"/>
  <c r="Z22" i="42" s="1"/>
  <c r="I23" i="42"/>
  <c r="K23" i="42" s="1"/>
  <c r="Z23" i="42" s="1"/>
  <c r="I24" i="42"/>
  <c r="K24" i="42" s="1"/>
  <c r="Z24" i="42" s="1"/>
  <c r="I25" i="42"/>
  <c r="K25" i="42" s="1"/>
  <c r="Z25" i="42" s="1"/>
  <c r="I26" i="42"/>
  <c r="K26" i="42" s="1"/>
  <c r="Z26" i="42" s="1"/>
  <c r="I27" i="42"/>
  <c r="K27" i="42" s="1"/>
  <c r="Z27" i="42" s="1"/>
  <c r="K28" i="42"/>
  <c r="Z28" i="42" s="1"/>
  <c r="K29" i="42"/>
  <c r="Z29" i="42" s="1"/>
  <c r="K30" i="42"/>
  <c r="Z30" i="42" s="1"/>
  <c r="F1136" i="5"/>
  <c r="H31" i="42"/>
  <c r="I31" i="42" s="1"/>
  <c r="K31" i="42" s="1"/>
  <c r="Z31" i="42" s="1"/>
  <c r="H32" i="42"/>
  <c r="I32" i="42" s="1"/>
  <c r="K32" i="42" s="1"/>
  <c r="Z32" i="42" s="1"/>
  <c r="H33" i="42"/>
  <c r="AD33" i="42" s="1"/>
  <c r="AE33" i="42" s="1"/>
  <c r="H34" i="42"/>
  <c r="I34" i="42" s="1"/>
  <c r="K34" i="42" s="1"/>
  <c r="V34" i="42" s="1"/>
  <c r="H35" i="42"/>
  <c r="I35" i="42" s="1"/>
  <c r="K35" i="42" s="1"/>
  <c r="I58" i="42"/>
  <c r="K58" i="42" s="1"/>
  <c r="H59" i="42"/>
  <c r="H63" i="24" s="1"/>
  <c r="I63" i="24" s="1"/>
  <c r="F1173" i="5"/>
  <c r="F1197" i="5"/>
  <c r="F1198" i="5"/>
  <c r="F1199" i="5"/>
  <c r="F1200" i="5"/>
  <c r="F1201" i="5"/>
  <c r="F1202" i="5"/>
  <c r="F1203" i="5"/>
  <c r="F1204" i="5"/>
  <c r="F1205" i="5"/>
  <c r="F1209" i="5"/>
  <c r="F1210" i="5"/>
  <c r="I62" i="42"/>
  <c r="K62" i="42" s="1"/>
  <c r="I63" i="42"/>
  <c r="K63" i="42" s="1"/>
  <c r="I64" i="42"/>
  <c r="K64" i="42" s="1"/>
  <c r="V64" i="42" s="1"/>
  <c r="I65" i="42"/>
  <c r="K65" i="42" s="1"/>
  <c r="I66" i="42"/>
  <c r="K66" i="42" s="1"/>
  <c r="F1234" i="5"/>
  <c r="F1235" i="5"/>
  <c r="F1236" i="5"/>
  <c r="F1237" i="5"/>
  <c r="F1238" i="5"/>
  <c r="F1239" i="5"/>
  <c r="F1240" i="5"/>
  <c r="F1241" i="5"/>
  <c r="F1242" i="5"/>
  <c r="F1246" i="5"/>
  <c r="F1247" i="5"/>
  <c r="H11" i="42"/>
  <c r="H67" i="42"/>
  <c r="H66" i="24" s="1"/>
  <c r="I66" i="24" s="1"/>
  <c r="F1321" i="5"/>
  <c r="I8" i="42"/>
  <c r="K8" i="42" s="1"/>
  <c r="Z8" i="42" s="1"/>
  <c r="I10" i="42"/>
  <c r="K10" i="42" s="1"/>
  <c r="K61" i="42"/>
  <c r="F1358" i="5"/>
  <c r="F1395" i="5"/>
  <c r="K10" i="38"/>
  <c r="M10" i="38" s="1"/>
  <c r="P10" i="38" s="1"/>
  <c r="K12" i="38"/>
  <c r="M12" i="38" s="1"/>
  <c r="P12" i="38" s="1"/>
  <c r="K13" i="38"/>
  <c r="M13" i="38" s="1"/>
  <c r="P13" i="38" s="1"/>
  <c r="K20" i="38"/>
  <c r="N31" i="38" s="1"/>
  <c r="F1432" i="5"/>
  <c r="F1506" i="5"/>
  <c r="F1543" i="5"/>
  <c r="A21" i="27"/>
  <c r="A22" i="27"/>
  <c r="A23" i="27"/>
  <c r="A24" i="27"/>
  <c r="A25" i="27"/>
  <c r="A26" i="27"/>
  <c r="A27" i="27"/>
  <c r="A28" i="27"/>
  <c r="F1580" i="5"/>
  <c r="F1802" i="5"/>
  <c r="F1691" i="5"/>
  <c r="F1728" i="5"/>
  <c r="K7" i="38"/>
  <c r="M7" i="38" s="1"/>
  <c r="P7" i="38" s="1"/>
  <c r="K9" i="38"/>
  <c r="M9" i="38" s="1"/>
  <c r="P9" i="38" s="1"/>
  <c r="K15" i="38"/>
  <c r="M15" i="38" s="1"/>
  <c r="P15" i="38" s="1"/>
  <c r="F1765" i="5"/>
  <c r="A8" i="27"/>
  <c r="A9" i="27"/>
  <c r="A10" i="27"/>
  <c r="A11" i="27"/>
  <c r="A12" i="27"/>
  <c r="A13" i="27"/>
  <c r="A14" i="27"/>
  <c r="A15" i="27"/>
  <c r="A16" i="27"/>
  <c r="A17" i="27"/>
  <c r="A18" i="27"/>
  <c r="A19" i="27"/>
  <c r="A30" i="27"/>
  <c r="A31" i="27"/>
  <c r="A32" i="27"/>
  <c r="J17" i="38"/>
  <c r="L17" i="38" s="1"/>
  <c r="L29" i="38" s="1"/>
  <c r="E90" i="48" s="1"/>
  <c r="F2003" i="5"/>
  <c r="F2004" i="5"/>
  <c r="K11" i="38"/>
  <c r="M11" i="38" s="1"/>
  <c r="R11" i="38" s="1"/>
  <c r="K16" i="38"/>
  <c r="M16" i="38" s="1"/>
  <c r="R16" i="38" s="1"/>
  <c r="K14" i="38"/>
  <c r="M14" i="38" s="1"/>
  <c r="Q14" i="38" s="1"/>
  <c r="K21" i="38"/>
  <c r="M21" i="38" s="1"/>
  <c r="Q21" i="38" s="1"/>
  <c r="P37" i="27"/>
  <c r="E101" i="48" s="1"/>
  <c r="F2041" i="5"/>
  <c r="F2115" i="5"/>
  <c r="E24" i="45"/>
  <c r="F2152" i="5"/>
  <c r="F2188" i="5"/>
  <c r="F2225" i="5"/>
  <c r="F2258" i="5"/>
  <c r="F2393" i="5"/>
  <c r="F2467" i="5"/>
  <c r="G219" i="6"/>
  <c r="F2537" i="5"/>
  <c r="F2580" i="5"/>
  <c r="G255" i="6"/>
  <c r="G256" i="6"/>
  <c r="G257" i="6"/>
  <c r="G258" i="6"/>
  <c r="F2617" i="5"/>
  <c r="G275" i="6"/>
  <c r="G276" i="6"/>
  <c r="G277" i="6"/>
  <c r="G280" i="6"/>
  <c r="G281" i="6"/>
  <c r="F2794" i="5"/>
  <c r="F2950" i="5"/>
  <c r="F2986" i="5"/>
  <c r="F3131" i="5"/>
  <c r="F3238" i="5"/>
  <c r="G315" i="6"/>
  <c r="G324" i="6"/>
  <c r="G325" i="6"/>
  <c r="G326" i="6"/>
  <c r="G327" i="6"/>
  <c r="G328" i="6"/>
  <c r="F3316" i="5"/>
  <c r="F3352" i="5"/>
  <c r="F3388" i="5"/>
  <c r="F3409" i="5"/>
  <c r="F3410" i="5"/>
  <c r="F3411" i="5"/>
  <c r="F3412" i="5"/>
  <c r="F3425" i="5"/>
  <c r="F3452" i="5"/>
  <c r="F3453" i="5"/>
  <c r="F3454" i="5"/>
  <c r="F3455" i="5"/>
  <c r="F3468" i="5"/>
  <c r="F3494" i="5"/>
  <c r="F3495" i="5"/>
  <c r="F3496" i="5"/>
  <c r="F3497" i="5"/>
  <c r="F3510" i="5"/>
  <c r="F3537" i="5"/>
  <c r="F3538" i="5"/>
  <c r="F3539" i="5"/>
  <c r="F3540" i="5"/>
  <c r="F3553" i="5"/>
  <c r="F3582" i="5"/>
  <c r="F3583" i="5"/>
  <c r="F3584" i="5"/>
  <c r="F3585" i="5"/>
  <c r="F3598" i="5"/>
  <c r="D3625" i="5"/>
  <c r="F3625" i="5" s="1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41" i="5"/>
  <c r="F3642" i="5"/>
  <c r="D3670" i="5"/>
  <c r="F3670" i="5" s="1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6" i="5"/>
  <c r="F3687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31" i="5"/>
  <c r="F3732" i="5"/>
  <c r="G382" i="6"/>
  <c r="G383" i="6"/>
  <c r="G384" i="6"/>
  <c r="G385" i="6"/>
  <c r="F3806" i="5"/>
  <c r="G407" i="6"/>
  <c r="F3975" i="5"/>
  <c r="F4017" i="5"/>
  <c r="F4012" i="5"/>
  <c r="F4049" i="5"/>
  <c r="F8" i="27"/>
  <c r="J8" i="27" s="1"/>
  <c r="O8" i="27" s="1"/>
  <c r="F13" i="27"/>
  <c r="M13" i="27" s="1"/>
  <c r="F15" i="27"/>
  <c r="F16" i="27"/>
  <c r="I16" i="27" s="1"/>
  <c r="O16" i="27" s="1"/>
  <c r="F17" i="27"/>
  <c r="M17" i="27" s="1"/>
  <c r="F18" i="27"/>
  <c r="M18" i="27" s="1"/>
  <c r="F19" i="27"/>
  <c r="F20" i="27"/>
  <c r="M20" i="27" s="1"/>
  <c r="F21" i="27"/>
  <c r="M21" i="27" s="1"/>
  <c r="F22" i="27"/>
  <c r="J22" i="27" s="1"/>
  <c r="O22" i="27" s="1"/>
  <c r="F23" i="27"/>
  <c r="M29" i="27"/>
  <c r="F30" i="27"/>
  <c r="M30" i="27" s="1"/>
  <c r="F31" i="27"/>
  <c r="M31" i="27" s="1"/>
  <c r="F32" i="27"/>
  <c r="M32" i="27" s="1"/>
  <c r="F4086" i="5"/>
  <c r="F4123" i="5"/>
  <c r="Q41" i="27"/>
  <c r="Q42" i="27"/>
  <c r="Q43" i="27"/>
  <c r="Q44" i="27"/>
  <c r="Q45" i="27"/>
  <c r="Q46" i="27"/>
  <c r="F4160" i="5"/>
  <c r="F4197" i="5"/>
  <c r="F4234" i="5"/>
  <c r="F9" i="27"/>
  <c r="J9" i="27" s="1"/>
  <c r="F10" i="27"/>
  <c r="J10" i="27" s="1"/>
  <c r="O10" i="27" s="1"/>
  <c r="F11" i="27"/>
  <c r="F12" i="27"/>
  <c r="I12" i="27" s="1"/>
  <c r="O12" i="27" s="1"/>
  <c r="F14" i="27"/>
  <c r="I14" i="27" s="1"/>
  <c r="O14" i="27" s="1"/>
  <c r="F24" i="27"/>
  <c r="F25" i="27"/>
  <c r="I25" i="27" s="1"/>
  <c r="O25" i="27" s="1"/>
  <c r="F26" i="27"/>
  <c r="F27" i="27"/>
  <c r="N27" i="27" s="1"/>
  <c r="F28" i="27"/>
  <c r="I28" i="27" s="1"/>
  <c r="O28" i="27" s="1"/>
  <c r="F4270" i="5"/>
  <c r="F4341" i="5"/>
  <c r="F4414" i="5"/>
  <c r="F4445" i="5"/>
  <c r="F4482" i="5"/>
  <c r="F4520" i="5"/>
  <c r="G38" i="48"/>
  <c r="E47" i="48"/>
  <c r="E49" i="48"/>
  <c r="E56" i="48"/>
  <c r="F1838" i="5"/>
  <c r="G111" i="48"/>
  <c r="I111" i="48" s="1"/>
  <c r="G117" i="48"/>
  <c r="I117" i="48" s="1"/>
  <c r="E160" i="48"/>
  <c r="G25" i="45"/>
  <c r="E37" i="48" s="1"/>
  <c r="E86" i="48" s="1"/>
  <c r="C7" i="6"/>
  <c r="C13" i="48" s="1"/>
  <c r="C227" i="48" s="1"/>
  <c r="G183" i="48"/>
  <c r="I183" i="48" s="1"/>
  <c r="I74" i="48"/>
  <c r="E141" i="42"/>
  <c r="E174" i="48" s="1"/>
  <c r="H129" i="42"/>
  <c r="F1284" i="5"/>
  <c r="K18" i="38"/>
  <c r="O31" i="38" s="1"/>
  <c r="K17" i="38"/>
  <c r="M17" i="38" s="1"/>
  <c r="K19" i="38"/>
  <c r="M19" i="38" s="1"/>
  <c r="M24" i="38"/>
  <c r="F1824" i="5"/>
  <c r="F1825" i="5"/>
  <c r="F1826" i="5"/>
  <c r="F1827" i="5"/>
  <c r="F1828" i="5"/>
  <c r="F1829" i="5"/>
  <c r="F1830" i="5"/>
  <c r="F1831" i="5"/>
  <c r="F1832" i="5"/>
  <c r="F1833" i="5"/>
  <c r="F1834" i="5"/>
  <c r="F1839" i="5"/>
  <c r="F1967" i="5"/>
  <c r="F2430" i="5"/>
  <c r="E17" i="45"/>
  <c r="F17" i="45" s="1"/>
  <c r="E18" i="45"/>
  <c r="F18" i="45" s="1"/>
  <c r="E19" i="45"/>
  <c r="F19" i="45" s="1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I60" i="42"/>
  <c r="K60" i="42" s="1"/>
  <c r="F33" i="27"/>
  <c r="R24" i="38"/>
  <c r="L18" i="38"/>
  <c r="J19" i="38"/>
  <c r="L19" i="38" s="1"/>
  <c r="H30" i="13"/>
  <c r="H29" i="13"/>
  <c r="H31" i="13"/>
  <c r="H28" i="13"/>
  <c r="H27" i="13"/>
  <c r="H26" i="13"/>
  <c r="H25" i="13"/>
  <c r="H24" i="13"/>
  <c r="H23" i="13"/>
  <c r="H22" i="13"/>
  <c r="H21" i="13"/>
  <c r="H39" i="37"/>
  <c r="J39" i="37" s="1"/>
  <c r="AD66" i="42"/>
  <c r="AE66" i="42" s="1"/>
  <c r="AD65" i="42"/>
  <c r="AE65" i="42" s="1"/>
  <c r="AD64" i="42"/>
  <c r="AE64" i="42" s="1"/>
  <c r="F1875" i="5"/>
  <c r="F1863" i="5"/>
  <c r="F1864" i="5"/>
  <c r="F1865" i="5"/>
  <c r="F1866" i="5"/>
  <c r="F1867" i="5"/>
  <c r="F1868" i="5"/>
  <c r="F1869" i="5"/>
  <c r="F1870" i="5"/>
  <c r="F1871" i="5"/>
  <c r="F1876" i="5"/>
  <c r="B5" i="5"/>
  <c r="B4" i="5"/>
  <c r="E2159" i="5"/>
  <c r="E2196" i="5"/>
  <c r="E2438" i="5"/>
  <c r="F2799" i="5"/>
  <c r="F2955" i="5"/>
  <c r="F2991" i="5"/>
  <c r="F3136" i="5"/>
  <c r="F3243" i="5"/>
  <c r="F3321" i="5"/>
  <c r="F3357" i="5"/>
  <c r="F3393" i="5"/>
  <c r="E3396" i="5"/>
  <c r="F3430" i="5"/>
  <c r="E3439" i="5"/>
  <c r="F3473" i="5"/>
  <c r="E3481" i="5"/>
  <c r="F3515" i="5"/>
  <c r="E3524" i="5"/>
  <c r="F3558" i="5"/>
  <c r="E3569" i="5"/>
  <c r="F3603" i="5"/>
  <c r="E3613" i="5"/>
  <c r="E3658" i="5"/>
  <c r="E3703" i="5"/>
  <c r="E3777" i="5"/>
  <c r="F3811" i="5"/>
  <c r="F3944" i="5"/>
  <c r="F3949" i="5"/>
  <c r="F3980" i="5"/>
  <c r="E1938" i="5"/>
  <c r="E2086" i="5"/>
  <c r="E1847" i="5"/>
  <c r="F1908" i="5"/>
  <c r="F1909" i="5"/>
  <c r="F1910" i="5"/>
  <c r="F1911" i="5"/>
  <c r="F1912" i="5"/>
  <c r="F1913" i="5"/>
  <c r="F1914" i="5"/>
  <c r="F1915" i="5"/>
  <c r="D1917" i="5"/>
  <c r="F1917" i="5" s="1"/>
  <c r="F1919" i="5"/>
  <c r="F1920" i="5"/>
  <c r="E1891" i="5"/>
  <c r="W14" i="24"/>
  <c r="W15" i="24"/>
  <c r="W16" i="24"/>
  <c r="W17" i="24"/>
  <c r="U18" i="24"/>
  <c r="W18" i="24" s="1"/>
  <c r="U25" i="24"/>
  <c r="W25" i="24" s="1"/>
  <c r="W26" i="24"/>
  <c r="U27" i="24"/>
  <c r="W27" i="24" s="1"/>
  <c r="W28" i="24"/>
  <c r="W29" i="24"/>
  <c r="U30" i="24"/>
  <c r="W30" i="24" s="1"/>
  <c r="W45" i="24"/>
  <c r="W46" i="24"/>
  <c r="U47" i="24"/>
  <c r="W47" i="24" s="1"/>
  <c r="W48" i="24"/>
  <c r="U57" i="24"/>
  <c r="W57" i="24" s="1"/>
  <c r="U58" i="24"/>
  <c r="W58" i="24" s="1"/>
  <c r="W59" i="24"/>
  <c r="U60" i="24"/>
  <c r="W60" i="24" s="1"/>
  <c r="V8" i="24"/>
  <c r="V9" i="24"/>
  <c r="V10" i="24"/>
  <c r="V11" i="24"/>
  <c r="U12" i="24"/>
  <c r="V12" i="24" s="1"/>
  <c r="V13" i="24"/>
  <c r="U20" i="24"/>
  <c r="V20" i="24" s="1"/>
  <c r="U21" i="24"/>
  <c r="V21" i="24" s="1"/>
  <c r="V22" i="24"/>
  <c r="V23" i="24"/>
  <c r="U24" i="24"/>
  <c r="V24" i="24" s="1"/>
  <c r="U32" i="24"/>
  <c r="V32" i="24" s="1"/>
  <c r="V33" i="24"/>
  <c r="V34" i="24"/>
  <c r="V35" i="24"/>
  <c r="V36" i="24"/>
  <c r="V37" i="24"/>
  <c r="V38" i="24"/>
  <c r="V39" i="24"/>
  <c r="V40" i="24"/>
  <c r="V41" i="24"/>
  <c r="V42" i="24"/>
  <c r="V43" i="24"/>
  <c r="V44" i="24"/>
  <c r="U50" i="24"/>
  <c r="V50" i="24" s="1"/>
  <c r="V51" i="24"/>
  <c r="V52" i="24"/>
  <c r="V53" i="24"/>
  <c r="V54" i="24"/>
  <c r="V55" i="24"/>
  <c r="U56" i="24"/>
  <c r="V56" i="24" s="1"/>
  <c r="U62" i="24"/>
  <c r="V62" i="24" s="1"/>
  <c r="K37" i="27"/>
  <c r="F34" i="27"/>
  <c r="G34" i="27" s="1"/>
  <c r="J48" i="13"/>
  <c r="J49" i="13"/>
  <c r="H34" i="13"/>
  <c r="I34" i="13" s="1"/>
  <c r="H35" i="13"/>
  <c r="I35" i="13" s="1"/>
  <c r="H36" i="13"/>
  <c r="I36" i="13" s="1"/>
  <c r="H37" i="13"/>
  <c r="I37" i="13" s="1"/>
  <c r="H49" i="13"/>
  <c r="H48" i="13"/>
  <c r="H20" i="13"/>
  <c r="N24" i="38"/>
  <c r="O24" i="38" s="1"/>
  <c r="F40" i="38"/>
  <c r="B2" i="38"/>
  <c r="P24" i="38"/>
  <c r="Q24" i="38"/>
  <c r="L24" i="38"/>
  <c r="C22" i="45"/>
  <c r="D7" i="45"/>
  <c r="C7" i="45"/>
  <c r="F24" i="45"/>
  <c r="D18" i="28"/>
  <c r="F18" i="28" s="1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9" i="28"/>
  <c r="H135" i="42"/>
  <c r="AD27" i="42"/>
  <c r="AE27" i="42" s="1"/>
  <c r="AD38" i="42"/>
  <c r="AE38" i="42" s="1"/>
  <c r="AD48" i="42"/>
  <c r="AE48" i="42" s="1"/>
  <c r="AD55" i="42"/>
  <c r="AE55" i="42" s="1"/>
  <c r="AD58" i="42"/>
  <c r="AE58" i="42" s="1"/>
  <c r="AD62" i="42"/>
  <c r="AE62" i="42" s="1"/>
  <c r="AD63" i="42"/>
  <c r="AE63" i="42" s="1"/>
  <c r="AD77" i="42"/>
  <c r="AE77" i="42" s="1"/>
  <c r="AD88" i="42"/>
  <c r="AE88" i="42" s="1"/>
  <c r="AD93" i="42"/>
  <c r="AE93" i="42" s="1"/>
  <c r="AD94" i="42"/>
  <c r="AE94" i="42" s="1"/>
  <c r="AD99" i="42"/>
  <c r="AE99" i="42" s="1"/>
  <c r="AD115" i="42"/>
  <c r="AE115" i="42" s="1"/>
  <c r="I123" i="42"/>
  <c r="K123" i="42" s="1"/>
  <c r="Z123" i="42" s="1"/>
  <c r="I120" i="42"/>
  <c r="K120" i="42" s="1"/>
  <c r="L120" i="42" s="1"/>
  <c r="I91" i="42"/>
  <c r="K91" i="42" s="1"/>
  <c r="Z91" i="42" s="1"/>
  <c r="I92" i="42"/>
  <c r="K92" i="42" s="1"/>
  <c r="Z92" i="42" s="1"/>
  <c r="I93" i="42"/>
  <c r="K93" i="42" s="1"/>
  <c r="Z93" i="42" s="1"/>
  <c r="I94" i="42"/>
  <c r="I95" i="42"/>
  <c r="K95" i="42" s="1"/>
  <c r="Z95" i="42" s="1"/>
  <c r="I96" i="42"/>
  <c r="K96" i="42" s="1"/>
  <c r="Z96" i="42" s="1"/>
  <c r="I97" i="42"/>
  <c r="K97" i="42" s="1"/>
  <c r="Z97" i="42" s="1"/>
  <c r="I98" i="42"/>
  <c r="K98" i="42" s="1"/>
  <c r="Z98" i="42" s="1"/>
  <c r="I99" i="42"/>
  <c r="K99" i="42" s="1"/>
  <c r="Z99" i="42" s="1"/>
  <c r="I100" i="42"/>
  <c r="K100" i="42" s="1"/>
  <c r="Z100" i="42" s="1"/>
  <c r="I101" i="42"/>
  <c r="K101" i="42" s="1"/>
  <c r="Z101" i="42" s="1"/>
  <c r="I102" i="42"/>
  <c r="K102" i="42" s="1"/>
  <c r="Z102" i="42" s="1"/>
  <c r="I103" i="42"/>
  <c r="K103" i="42" s="1"/>
  <c r="Z103" i="42" s="1"/>
  <c r="I104" i="42"/>
  <c r="K104" i="42" s="1"/>
  <c r="Z104" i="42" s="1"/>
  <c r="I105" i="42"/>
  <c r="K105" i="42" s="1"/>
  <c r="Z105" i="42" s="1"/>
  <c r="I106" i="42"/>
  <c r="K106" i="42" s="1"/>
  <c r="Z106" i="42" s="1"/>
  <c r="I107" i="42"/>
  <c r="K107" i="42" s="1"/>
  <c r="Z107" i="42" s="1"/>
  <c r="I108" i="42"/>
  <c r="K108" i="42" s="1"/>
  <c r="Z108" i="42" s="1"/>
  <c r="I109" i="42"/>
  <c r="K109" i="42" s="1"/>
  <c r="Z109" i="42" s="1"/>
  <c r="I110" i="42"/>
  <c r="K110" i="42" s="1"/>
  <c r="Z110" i="42" s="1"/>
  <c r="I111" i="42"/>
  <c r="K111" i="42" s="1"/>
  <c r="Z111" i="42" s="1"/>
  <c r="I112" i="42"/>
  <c r="K112" i="42" s="1"/>
  <c r="Z112" i="42" s="1"/>
  <c r="I113" i="42"/>
  <c r="K113" i="42" s="1"/>
  <c r="Z113" i="42" s="1"/>
  <c r="I114" i="42"/>
  <c r="K114" i="42" s="1"/>
  <c r="Z114" i="42" s="1"/>
  <c r="I115" i="42"/>
  <c r="K115" i="42" s="1"/>
  <c r="Z115" i="42" s="1"/>
  <c r="I116" i="42"/>
  <c r="K116" i="42" s="1"/>
  <c r="Z116" i="42" s="1"/>
  <c r="I117" i="42"/>
  <c r="K117" i="42" s="1"/>
  <c r="Z117" i="42" s="1"/>
  <c r="I118" i="42"/>
  <c r="K118" i="42" s="1"/>
  <c r="Z118" i="42" s="1"/>
  <c r="H72" i="42"/>
  <c r="I72" i="42" s="1"/>
  <c r="K72" i="42" s="1"/>
  <c r="H73" i="42"/>
  <c r="I73" i="42" s="1"/>
  <c r="K73" i="42" s="1"/>
  <c r="Z73" i="42" s="1"/>
  <c r="I74" i="42"/>
  <c r="K74" i="42" s="1"/>
  <c r="Z74" i="42" s="1"/>
  <c r="I75" i="42"/>
  <c r="K75" i="42" s="1"/>
  <c r="Z75" i="42" s="1"/>
  <c r="I76" i="42"/>
  <c r="K76" i="42" s="1"/>
  <c r="Z76" i="42" s="1"/>
  <c r="I77" i="42"/>
  <c r="K77" i="42" s="1"/>
  <c r="Z77" i="42" s="1"/>
  <c r="I78" i="42"/>
  <c r="K78" i="42" s="1"/>
  <c r="Z78" i="42" s="1"/>
  <c r="I79" i="42"/>
  <c r="K79" i="42" s="1"/>
  <c r="Z79" i="42" s="1"/>
  <c r="I80" i="42"/>
  <c r="K80" i="42" s="1"/>
  <c r="Z80" i="42" s="1"/>
  <c r="I81" i="42"/>
  <c r="K81" i="42" s="1"/>
  <c r="Z81" i="42" s="1"/>
  <c r="I82" i="42"/>
  <c r="K82" i="42" s="1"/>
  <c r="Z82" i="42" s="1"/>
  <c r="I83" i="42"/>
  <c r="K83" i="42" s="1"/>
  <c r="Z83" i="42" s="1"/>
  <c r="I84" i="42"/>
  <c r="K84" i="42" s="1"/>
  <c r="Z84" i="42" s="1"/>
  <c r="I85" i="42"/>
  <c r="K85" i="42" s="1"/>
  <c r="Z85" i="42" s="1"/>
  <c r="I86" i="42"/>
  <c r="K86" i="42" s="1"/>
  <c r="Z86" i="42" s="1"/>
  <c r="I87" i="42"/>
  <c r="K87" i="42" s="1"/>
  <c r="Z87" i="42" s="1"/>
  <c r="I88" i="42"/>
  <c r="K88" i="42" s="1"/>
  <c r="Z88" i="42" s="1"/>
  <c r="K89" i="42"/>
  <c r="Z89" i="42" s="1"/>
  <c r="K90" i="42"/>
  <c r="Z90" i="42" s="1"/>
  <c r="Z9" i="42"/>
  <c r="Z12" i="42"/>
  <c r="Z13" i="42"/>
  <c r="Z14" i="42"/>
  <c r="Z36" i="42"/>
  <c r="Z37" i="42"/>
  <c r="Z38" i="42"/>
  <c r="Z39" i="42"/>
  <c r="Z40" i="42"/>
  <c r="Z41" i="42"/>
  <c r="Z42" i="42"/>
  <c r="Z43" i="42"/>
  <c r="Z44" i="42"/>
  <c r="Z45" i="42"/>
  <c r="Z46" i="42"/>
  <c r="Z47" i="42"/>
  <c r="Z48" i="42"/>
  <c r="Z49" i="42"/>
  <c r="Z50" i="42"/>
  <c r="Z51" i="42"/>
  <c r="Z52" i="42"/>
  <c r="Z53" i="42"/>
  <c r="Z54" i="42"/>
  <c r="Z55" i="42"/>
  <c r="Z56" i="42"/>
  <c r="Z57" i="42"/>
  <c r="I68" i="42"/>
  <c r="K68" i="42" s="1"/>
  <c r="I69" i="42"/>
  <c r="K69" i="42" s="1"/>
  <c r="Z69" i="42" s="1"/>
  <c r="I70" i="42"/>
  <c r="K70" i="42" s="1"/>
  <c r="Z70" i="42" s="1"/>
  <c r="Z71" i="42"/>
  <c r="K119" i="42"/>
  <c r="Z119" i="42" s="1"/>
  <c r="I121" i="42"/>
  <c r="K121" i="42" s="1"/>
  <c r="K122" i="42"/>
  <c r="Z122" i="42" s="1"/>
  <c r="Z124" i="42"/>
  <c r="Z125" i="42"/>
  <c r="Z126" i="42"/>
  <c r="Z127" i="42"/>
  <c r="W8" i="42"/>
  <c r="AA8" i="42" s="1"/>
  <c r="W9" i="42"/>
  <c r="AA9" i="42" s="1"/>
  <c r="AE32" i="42"/>
  <c r="AE61" i="42"/>
  <c r="AE68" i="42"/>
  <c r="AE69" i="42"/>
  <c r="AE70" i="42"/>
  <c r="AE71" i="42"/>
  <c r="AE72" i="42"/>
  <c r="AE87" i="42"/>
  <c r="AE90" i="42"/>
  <c r="AE91" i="42"/>
  <c r="AE118" i="42"/>
  <c r="AE120" i="42"/>
  <c r="AE121" i="42"/>
  <c r="AE122" i="42"/>
  <c r="AE123" i="42"/>
  <c r="AC123" i="42"/>
  <c r="AA123" i="42"/>
  <c r="AC122" i="42"/>
  <c r="AA122" i="42"/>
  <c r="AC121" i="42"/>
  <c r="AA121" i="42"/>
  <c r="AC120" i="42"/>
  <c r="AA120" i="42"/>
  <c r="AC118" i="42"/>
  <c r="AA118" i="42"/>
  <c r="AC91" i="42"/>
  <c r="AA91" i="42"/>
  <c r="AC90" i="42"/>
  <c r="AA90" i="42"/>
  <c r="AC88" i="42"/>
  <c r="AA88" i="42"/>
  <c r="AC87" i="42"/>
  <c r="AA87" i="42"/>
  <c r="AC72" i="42"/>
  <c r="AA72" i="42"/>
  <c r="AC71" i="42"/>
  <c r="AA71" i="42"/>
  <c r="AC70" i="42"/>
  <c r="AA70" i="42"/>
  <c r="AC69" i="42"/>
  <c r="AA69" i="42"/>
  <c r="AC68" i="42"/>
  <c r="AC61" i="42"/>
  <c r="AA61" i="42"/>
  <c r="AC15" i="42"/>
  <c r="AA15" i="42"/>
  <c r="AC14" i="42"/>
  <c r="AA14" i="42"/>
  <c r="AC13" i="42"/>
  <c r="AA13" i="42"/>
  <c r="AC12" i="42"/>
  <c r="AA12" i="42"/>
  <c r="AC11" i="42"/>
  <c r="AA11" i="42"/>
  <c r="AC10" i="42"/>
  <c r="AA10" i="42"/>
  <c r="AC9" i="42"/>
  <c r="AC8" i="42"/>
  <c r="R20" i="37"/>
  <c r="G13" i="48"/>
  <c r="P13" i="48" s="1"/>
  <c r="P227" i="48" s="1"/>
  <c r="G7" i="6"/>
  <c r="N19" i="37"/>
  <c r="N20" i="37"/>
  <c r="N21" i="37"/>
  <c r="J40" i="37"/>
  <c r="J41" i="37"/>
  <c r="M42" i="37"/>
  <c r="M43" i="37"/>
  <c r="M206" i="48"/>
  <c r="N28" i="27"/>
  <c r="N30" i="38"/>
  <c r="G406" i="6" l="1"/>
  <c r="G254" i="6"/>
  <c r="G234" i="6"/>
  <c r="G224" i="6"/>
  <c r="G218" i="6"/>
  <c r="G226" i="6"/>
  <c r="G225" i="6"/>
  <c r="E4279" i="5"/>
  <c r="E4350" i="5"/>
  <c r="E4280" i="5"/>
  <c r="E4351" i="5"/>
  <c r="E2859" i="5"/>
  <c r="E2892" i="5"/>
  <c r="E2860" i="5"/>
  <c r="E2893" i="5"/>
  <c r="E2803" i="5"/>
  <c r="E2831" i="5"/>
  <c r="E2804" i="5"/>
  <c r="E2832" i="5"/>
  <c r="E2050" i="5"/>
  <c r="E2300" i="5"/>
  <c r="E2051" i="5"/>
  <c r="E2301" i="5"/>
  <c r="E1071" i="5"/>
  <c r="E1589" i="5"/>
  <c r="E1072" i="5"/>
  <c r="E1590" i="5"/>
  <c r="E705" i="5"/>
  <c r="E960" i="5"/>
  <c r="E706" i="5"/>
  <c r="E961" i="5"/>
  <c r="E557" i="5"/>
  <c r="E594" i="5"/>
  <c r="E558" i="5"/>
  <c r="E595" i="5"/>
  <c r="E446" i="5"/>
  <c r="E447" i="5"/>
  <c r="E372" i="5"/>
  <c r="E409" i="5"/>
  <c r="E373" i="5"/>
  <c r="E410" i="5"/>
  <c r="E298" i="5"/>
  <c r="E335" i="5"/>
  <c r="E299" i="5"/>
  <c r="E336" i="5"/>
  <c r="E150" i="5"/>
  <c r="E261" i="5"/>
  <c r="E151" i="5"/>
  <c r="E262" i="5"/>
  <c r="E113" i="5"/>
  <c r="E114" i="5"/>
  <c r="E76" i="5"/>
  <c r="E77" i="5"/>
  <c r="E3742" i="5"/>
  <c r="E2960" i="5"/>
  <c r="E2701" i="5"/>
  <c r="E2547" i="5"/>
  <c r="E2333" i="5"/>
  <c r="E2125" i="5"/>
  <c r="E1775" i="5"/>
  <c r="E1627" i="5"/>
  <c r="E1442" i="5"/>
  <c r="E1294" i="5"/>
  <c r="E1146" i="5"/>
  <c r="E923" i="5"/>
  <c r="E775" i="5"/>
  <c r="E521" i="5"/>
  <c r="E40" i="5"/>
  <c r="E4424" i="5"/>
  <c r="E4207" i="5"/>
  <c r="E4059" i="5"/>
  <c r="E3917" i="5"/>
  <c r="E2924" i="5"/>
  <c r="E2664" i="5"/>
  <c r="E2477" i="5"/>
  <c r="E2268" i="5"/>
  <c r="E2014" i="5"/>
  <c r="E1738" i="5"/>
  <c r="E1553" i="5"/>
  <c r="E1405" i="5"/>
  <c r="E1257" i="5"/>
  <c r="E1109" i="5"/>
  <c r="E886" i="5"/>
  <c r="E738" i="5"/>
  <c r="E484" i="5"/>
  <c r="E15" i="5"/>
  <c r="E4530" i="5"/>
  <c r="E4387" i="5"/>
  <c r="E4170" i="5"/>
  <c r="E4022" i="5"/>
  <c r="E3880" i="5"/>
  <c r="E3032" i="5"/>
  <c r="E2776" i="5"/>
  <c r="E2627" i="5"/>
  <c r="E2403" i="5"/>
  <c r="E2235" i="5"/>
  <c r="E1977" i="5"/>
  <c r="E1701" i="5"/>
  <c r="E1516" i="5"/>
  <c r="E1368" i="5"/>
  <c r="E1220" i="5"/>
  <c r="E1035" i="5"/>
  <c r="E849" i="5"/>
  <c r="E669" i="5"/>
  <c r="E225" i="5"/>
  <c r="E4493" i="5"/>
  <c r="E4315" i="5"/>
  <c r="E4133" i="5"/>
  <c r="E3985" i="5"/>
  <c r="E2996" i="5"/>
  <c r="E2738" i="5"/>
  <c r="E2590" i="5"/>
  <c r="E2366" i="5"/>
  <c r="E1812" i="5"/>
  <c r="E1664" i="5"/>
  <c r="E1479" i="5"/>
  <c r="E1331" i="5"/>
  <c r="E1183" i="5"/>
  <c r="E998" i="5"/>
  <c r="E812" i="5"/>
  <c r="E632" i="5"/>
  <c r="E188" i="5"/>
  <c r="E4455" i="5"/>
  <c r="E4244" i="5"/>
  <c r="E4096" i="5"/>
  <c r="E3954" i="5"/>
  <c r="E3741" i="5"/>
  <c r="E2775" i="5"/>
  <c r="E2402" i="5"/>
  <c r="E1976" i="5"/>
  <c r="E1515" i="5"/>
  <c r="E1219" i="5"/>
  <c r="E848" i="5"/>
  <c r="E224" i="5"/>
  <c r="E4314" i="5"/>
  <c r="E3984" i="5"/>
  <c r="E2663" i="5"/>
  <c r="E2267" i="5"/>
  <c r="E1737" i="5"/>
  <c r="E1404" i="5"/>
  <c r="E1108" i="5"/>
  <c r="E737" i="5"/>
  <c r="E14" i="5"/>
  <c r="E4529" i="5"/>
  <c r="E4169" i="5"/>
  <c r="E3879" i="5"/>
  <c r="E39" i="5"/>
  <c r="E3916" i="5"/>
  <c r="E1663" i="5"/>
  <c r="E997" i="5"/>
  <c r="E4095" i="5"/>
  <c r="E2959" i="5"/>
  <c r="E2546" i="5"/>
  <c r="E2124" i="5"/>
  <c r="E1626" i="5"/>
  <c r="E1293" i="5"/>
  <c r="E922" i="5"/>
  <c r="E520" i="5"/>
  <c r="E4423" i="5"/>
  <c r="E4058" i="5"/>
  <c r="E2737" i="5"/>
  <c r="E2365" i="5"/>
  <c r="E1811" i="5"/>
  <c r="E1478" i="5"/>
  <c r="E1182" i="5"/>
  <c r="E811" i="5"/>
  <c r="E187" i="5"/>
  <c r="E4243" i="5"/>
  <c r="E3953" i="5"/>
  <c r="E1441" i="5"/>
  <c r="E2995" i="5"/>
  <c r="E4454" i="5"/>
  <c r="E3031" i="5"/>
  <c r="E2626" i="5"/>
  <c r="E2234" i="5"/>
  <c r="E1700" i="5"/>
  <c r="E1367" i="5"/>
  <c r="E1034" i="5"/>
  <c r="E668" i="5"/>
  <c r="E4492" i="5"/>
  <c r="E4132" i="5"/>
  <c r="E2923" i="5"/>
  <c r="E2476" i="5"/>
  <c r="E2013" i="5"/>
  <c r="E1552" i="5"/>
  <c r="E1256" i="5"/>
  <c r="E885" i="5"/>
  <c r="E483" i="5"/>
  <c r="E4386" i="5"/>
  <c r="E4021" i="5"/>
  <c r="E2700" i="5"/>
  <c r="E2332" i="5"/>
  <c r="E1774" i="5"/>
  <c r="E1145" i="5"/>
  <c r="E774" i="5"/>
  <c r="E4206" i="5"/>
  <c r="E2589" i="5"/>
  <c r="E1330" i="5"/>
  <c r="E631" i="5"/>
  <c r="E3283" i="5"/>
  <c r="E3361" i="5"/>
  <c r="E3325" i="5"/>
  <c r="E3284" i="5"/>
  <c r="E3362" i="5"/>
  <c r="E3326" i="5"/>
  <c r="E3175" i="5"/>
  <c r="E3211" i="5"/>
  <c r="E3247" i="5"/>
  <c r="E3176" i="5"/>
  <c r="E3212" i="5"/>
  <c r="E3248" i="5"/>
  <c r="E3067" i="5"/>
  <c r="E3104" i="5"/>
  <c r="E3140" i="5"/>
  <c r="E3068" i="5"/>
  <c r="E3105" i="5"/>
  <c r="E3141" i="5"/>
  <c r="G279" i="6"/>
  <c r="E3847" i="5"/>
  <c r="E3848" i="5"/>
  <c r="E3815" i="5"/>
  <c r="E3816" i="5"/>
  <c r="J31" i="27"/>
  <c r="O31" i="27" s="1"/>
  <c r="V32" i="42"/>
  <c r="O10" i="37"/>
  <c r="K62" i="37"/>
  <c r="P15" i="37"/>
  <c r="I33" i="42"/>
  <c r="K33" i="42" s="1"/>
  <c r="Z33" i="42" s="1"/>
  <c r="H34" i="27"/>
  <c r="H37" i="27" s="1"/>
  <c r="G27" i="45"/>
  <c r="I18" i="27"/>
  <c r="O18" i="27" s="1"/>
  <c r="L123" i="42"/>
  <c r="M123" i="42" s="1"/>
  <c r="J32" i="27"/>
  <c r="O32" i="27" s="1"/>
  <c r="M16" i="27"/>
  <c r="N25" i="27"/>
  <c r="O30" i="38"/>
  <c r="N40" i="38"/>
  <c r="AD59" i="42"/>
  <c r="AE59" i="42" s="1"/>
  <c r="M20" i="38"/>
  <c r="P20" i="38" s="1"/>
  <c r="F909" i="5"/>
  <c r="V8" i="42"/>
  <c r="I59" i="42"/>
  <c r="K59" i="42" s="1"/>
  <c r="V59" i="42" s="1"/>
  <c r="F49" i="5"/>
  <c r="F2111" i="5"/>
  <c r="F1317" i="5"/>
  <c r="D1208" i="5"/>
  <c r="F1208" i="5" s="1"/>
  <c r="J13" i="27"/>
  <c r="O13" i="27" s="1"/>
  <c r="E14" i="45"/>
  <c r="F14" i="45" s="1"/>
  <c r="F946" i="5"/>
  <c r="E106" i="48"/>
  <c r="E114" i="48" s="1"/>
  <c r="N28" i="38"/>
  <c r="F798" i="5"/>
  <c r="O13" i="37"/>
  <c r="M8" i="27"/>
  <c r="L90" i="42"/>
  <c r="M90" i="42" s="1"/>
  <c r="J30" i="27"/>
  <c r="O30" i="27" s="1"/>
  <c r="N42" i="38"/>
  <c r="L32" i="38"/>
  <c r="J21" i="27"/>
  <c r="O21" i="27" s="1"/>
  <c r="F2389" i="5"/>
  <c r="O42" i="38"/>
  <c r="O40" i="38"/>
  <c r="L13" i="38"/>
  <c r="N13" i="38" s="1"/>
  <c r="E13" i="45" s="1"/>
  <c r="F13" i="45" s="1"/>
  <c r="V35" i="42"/>
  <c r="Z35" i="42"/>
  <c r="M15" i="27"/>
  <c r="J15" i="27"/>
  <c r="O15" i="27" s="1"/>
  <c r="V63" i="42"/>
  <c r="Z63" i="42"/>
  <c r="F544" i="5"/>
  <c r="F552" i="5" s="1"/>
  <c r="F2148" i="5"/>
  <c r="D3640" i="5"/>
  <c r="F3640" i="5" s="1"/>
  <c r="F1169" i="5"/>
  <c r="F655" i="5"/>
  <c r="F663" i="5" s="1"/>
  <c r="D1245" i="5"/>
  <c r="F1245" i="5" s="1"/>
  <c r="F1798" i="5"/>
  <c r="D1918" i="5"/>
  <c r="F1918" i="5" s="1"/>
  <c r="F1916" i="5" s="1"/>
  <c r="D1837" i="5"/>
  <c r="F1837" i="5" s="1"/>
  <c r="F872" i="5"/>
  <c r="F1576" i="5"/>
  <c r="D3685" i="5"/>
  <c r="F3685" i="5" s="1"/>
  <c r="D3730" i="5"/>
  <c r="F3730" i="5" s="1"/>
  <c r="D1874" i="5"/>
  <c r="F1874" i="5" s="1"/>
  <c r="N37" i="38"/>
  <c r="L7" i="38"/>
  <c r="N7" i="38" s="1"/>
  <c r="E7" i="45" s="1"/>
  <c r="F7" i="45" s="1"/>
  <c r="I11" i="42"/>
  <c r="K11" i="42" s="1"/>
  <c r="H15" i="42"/>
  <c r="V65" i="42"/>
  <c r="Z65" i="42"/>
  <c r="O37" i="38"/>
  <c r="L10" i="38"/>
  <c r="N10" i="38" s="1"/>
  <c r="E10" i="45" s="1"/>
  <c r="F10" i="45" s="1"/>
  <c r="AD34" i="42"/>
  <c r="AE34" i="42" s="1"/>
  <c r="W63" i="24"/>
  <c r="E28" i="48"/>
  <c r="F2449" i="5"/>
  <c r="F2471" i="5" s="1"/>
  <c r="G186" i="6" s="1"/>
  <c r="F2134" i="5"/>
  <c r="Z34" i="42"/>
  <c r="D1207" i="5"/>
  <c r="F1207" i="5" s="1"/>
  <c r="D1873" i="5"/>
  <c r="F1873" i="5" s="1"/>
  <c r="D3684" i="5"/>
  <c r="F3684" i="5" s="1"/>
  <c r="H188" i="48"/>
  <c r="E3704" i="5"/>
  <c r="E3482" i="5"/>
  <c r="V58" i="42"/>
  <c r="Z58" i="42"/>
  <c r="Z62" i="42"/>
  <c r="V62" i="42"/>
  <c r="L66" i="42"/>
  <c r="V66" i="42"/>
  <c r="Z66" i="42"/>
  <c r="E1849" i="5"/>
  <c r="E2161" i="5"/>
  <c r="E3398" i="5"/>
  <c r="N29" i="38"/>
  <c r="O29" i="38"/>
  <c r="M18" i="38"/>
  <c r="I67" i="13"/>
  <c r="L15" i="38"/>
  <c r="N15" i="38" s="1"/>
  <c r="E15" i="45" s="1"/>
  <c r="F15" i="45" s="1"/>
  <c r="N41" i="38"/>
  <c r="L11" i="37"/>
  <c r="E3483" i="5"/>
  <c r="Z64" i="42"/>
  <c r="Z121" i="42"/>
  <c r="L122" i="42"/>
  <c r="Z60" i="42"/>
  <c r="L61" i="42"/>
  <c r="V61" i="42"/>
  <c r="Z61" i="42"/>
  <c r="J62" i="37"/>
  <c r="O9" i="37"/>
  <c r="L9" i="37"/>
  <c r="E3571" i="5"/>
  <c r="G37" i="27"/>
  <c r="M23" i="27"/>
  <c r="J23" i="27"/>
  <c r="O23" i="27" s="1"/>
  <c r="P16" i="37"/>
  <c r="P62" i="37" s="1"/>
  <c r="I27" i="27"/>
  <c r="O27" i="27" s="1"/>
  <c r="I16" i="42"/>
  <c r="K16" i="42" s="1"/>
  <c r="V16" i="42" s="1"/>
  <c r="F4502" i="5"/>
  <c r="I24" i="27"/>
  <c r="O24" i="27" s="1"/>
  <c r="N24" i="27"/>
  <c r="I17" i="27"/>
  <c r="O17" i="27" s="1"/>
  <c r="L6" i="37"/>
  <c r="Z120" i="42"/>
  <c r="F4516" i="5"/>
  <c r="F4478" i="5"/>
  <c r="E3660" i="5"/>
  <c r="E3615" i="5"/>
  <c r="E3441" i="5"/>
  <c r="E2440" i="5"/>
  <c r="E1893" i="5"/>
  <c r="E3779" i="5"/>
  <c r="E3705" i="5"/>
  <c r="E3526" i="5"/>
  <c r="E2088" i="5"/>
  <c r="E1940" i="5"/>
  <c r="E2198" i="5"/>
  <c r="E3397" i="5"/>
  <c r="E1939" i="5"/>
  <c r="E3778" i="5"/>
  <c r="E3570" i="5"/>
  <c r="Z68" i="42"/>
  <c r="L71" i="42"/>
  <c r="M71" i="42" s="1"/>
  <c r="Z72" i="42"/>
  <c r="W68" i="42"/>
  <c r="AA68" i="42" s="1"/>
  <c r="K94" i="42"/>
  <c r="Z94" i="42" s="1"/>
  <c r="L119" i="42"/>
  <c r="V10" i="42"/>
  <c r="Z10" i="42"/>
  <c r="O5" i="37"/>
  <c r="L5" i="37"/>
  <c r="M62" i="37"/>
  <c r="Q47" i="27"/>
  <c r="Q37" i="27" s="1"/>
  <c r="O9" i="27"/>
  <c r="F4464" i="5"/>
  <c r="J11" i="27"/>
  <c r="O11" i="27" s="1"/>
  <c r="G8" i="27"/>
  <c r="J67" i="13"/>
  <c r="J19" i="27"/>
  <c r="O19" i="27" s="1"/>
  <c r="M19" i="27"/>
  <c r="F2375" i="5"/>
  <c r="V31" i="42"/>
  <c r="F20" i="28"/>
  <c r="E2160" i="5"/>
  <c r="E2439" i="5"/>
  <c r="E3440" i="5"/>
  <c r="E3614" i="5"/>
  <c r="E3525" i="5"/>
  <c r="E3659" i="5"/>
  <c r="E2087" i="5"/>
  <c r="E1848" i="5"/>
  <c r="E1892" i="5"/>
  <c r="E2197" i="5"/>
  <c r="I26" i="27"/>
  <c r="N26" i="27"/>
  <c r="V63" i="24"/>
  <c r="M22" i="27"/>
  <c r="G21" i="27"/>
  <c r="L8" i="38"/>
  <c r="K8" i="38"/>
  <c r="M8" i="38" s="1"/>
  <c r="U63" i="24"/>
  <c r="F3669" i="5"/>
  <c r="F2244" i="5"/>
  <c r="L11" i="38"/>
  <c r="O38" i="38"/>
  <c r="F2412" i="5"/>
  <c r="Q22" i="38"/>
  <c r="Q25" i="38" s="1"/>
  <c r="R22" i="38"/>
  <c r="R25" i="38" s="1"/>
  <c r="F1687" i="5"/>
  <c r="D1244" i="5"/>
  <c r="F1244" i="5" s="1"/>
  <c r="D3639" i="5"/>
  <c r="F3639" i="5" s="1"/>
  <c r="D3729" i="5"/>
  <c r="F3729" i="5" s="1"/>
  <c r="D1836" i="5"/>
  <c r="F1836" i="5" s="1"/>
  <c r="L16" i="38"/>
  <c r="O41" i="38"/>
  <c r="F3714" i="5"/>
  <c r="F3624" i="5"/>
  <c r="O39" i="38"/>
  <c r="L12" i="38"/>
  <c r="N12" i="38" s="1"/>
  <c r="F4396" i="5"/>
  <c r="G30" i="27"/>
  <c r="L9" i="38"/>
  <c r="N9" i="38" s="1"/>
  <c r="E9" i="45" s="1"/>
  <c r="F9" i="45" s="1"/>
  <c r="N39" i="38"/>
  <c r="A40" i="27"/>
  <c r="B40" i="27" s="1"/>
  <c r="S37" i="27" s="1"/>
  <c r="A39" i="27"/>
  <c r="B39" i="27" s="1"/>
  <c r="R37" i="27" s="1"/>
  <c r="H57" i="42"/>
  <c r="H36" i="24" s="1"/>
  <c r="I36" i="24" s="1"/>
  <c r="G189" i="6" l="1"/>
  <c r="G185" i="6"/>
  <c r="R10" i="45"/>
  <c r="R25" i="45" s="1"/>
  <c r="G34" i="6"/>
  <c r="Z59" i="42"/>
  <c r="L57" i="42"/>
  <c r="G131" i="42" s="1"/>
  <c r="G35" i="6"/>
  <c r="F3638" i="5"/>
  <c r="F3646" i="5" s="1"/>
  <c r="F835" i="5"/>
  <c r="F2184" i="5"/>
  <c r="F22" i="48"/>
  <c r="G22" i="48" s="1"/>
  <c r="I22" i="48" s="1"/>
  <c r="V33" i="42"/>
  <c r="O32" i="38"/>
  <c r="O33" i="38" s="1"/>
  <c r="AB128" i="42" s="1"/>
  <c r="E59" i="48" s="1"/>
  <c r="G442" i="6"/>
  <c r="F4486" i="5"/>
  <c r="F761" i="5"/>
  <c r="F4193" i="5"/>
  <c r="F1021" i="5"/>
  <c r="F2254" i="5"/>
  <c r="F2262" i="5" s="1"/>
  <c r="F4156" i="5"/>
  <c r="N32" i="38"/>
  <c r="N33" i="38" s="1"/>
  <c r="AD128" i="42" s="1"/>
  <c r="O62" i="37"/>
  <c r="E26" i="48" s="1"/>
  <c r="F2037" i="5"/>
  <c r="G123" i="6"/>
  <c r="F4119" i="5"/>
  <c r="F4524" i="5"/>
  <c r="F2000" i="5"/>
  <c r="F2397" i="5"/>
  <c r="F1963" i="5"/>
  <c r="F4337" i="5"/>
  <c r="F1354" i="5"/>
  <c r="L59" i="42"/>
  <c r="F63" i="5"/>
  <c r="F71" i="5" s="1"/>
  <c r="D1859" i="5"/>
  <c r="F1859" i="5" s="1"/>
  <c r="F2221" i="5"/>
  <c r="F1132" i="5"/>
  <c r="F1206" i="5"/>
  <c r="F2156" i="5"/>
  <c r="L30" i="42"/>
  <c r="G130" i="42" s="1"/>
  <c r="H130" i="42" s="1"/>
  <c r="E41" i="48" s="1"/>
  <c r="D1193" i="5"/>
  <c r="F1193" i="5" s="1"/>
  <c r="F4082" i="5"/>
  <c r="F3728" i="5"/>
  <c r="F3736" i="5" s="1"/>
  <c r="G366" i="6" s="1"/>
  <c r="G461" i="6"/>
  <c r="Z16" i="42"/>
  <c r="G367" i="6"/>
  <c r="F4441" i="5"/>
  <c r="F1724" i="5"/>
  <c r="D1903" i="5"/>
  <c r="F1903" i="5" s="1"/>
  <c r="F4410" i="5"/>
  <c r="F4418" i="5" s="1"/>
  <c r="F1391" i="5"/>
  <c r="F1872" i="5"/>
  <c r="F211" i="5"/>
  <c r="F219" i="5" s="1"/>
  <c r="D1230" i="5"/>
  <c r="F1230" i="5" s="1"/>
  <c r="F1835" i="5"/>
  <c r="F4266" i="5"/>
  <c r="F121" i="48"/>
  <c r="G121" i="48" s="1"/>
  <c r="I121" i="48" s="1"/>
  <c r="F23" i="48"/>
  <c r="V11" i="42"/>
  <c r="Z11" i="42"/>
  <c r="F692" i="5"/>
  <c r="F4230" i="5"/>
  <c r="F1243" i="5"/>
  <c r="F1428" i="5"/>
  <c r="F3683" i="5"/>
  <c r="F3691" i="5" s="1"/>
  <c r="F142" i="48" s="1"/>
  <c r="G142" i="48" s="1"/>
  <c r="I142" i="48" s="1"/>
  <c r="F1761" i="5"/>
  <c r="F4045" i="5"/>
  <c r="F1502" i="5"/>
  <c r="E32" i="48"/>
  <c r="E31" i="48"/>
  <c r="F2426" i="5"/>
  <c r="F2434" i="5" s="1"/>
  <c r="F1280" i="5"/>
  <c r="F1539" i="5"/>
  <c r="I15" i="42"/>
  <c r="K15" i="42" s="1"/>
  <c r="H8" i="24"/>
  <c r="I8" i="24" s="1"/>
  <c r="I68" i="24" s="1"/>
  <c r="E27" i="48"/>
  <c r="J37" i="27"/>
  <c r="J42" i="27" s="1"/>
  <c r="F553" i="5"/>
  <c r="F554" i="5" s="1"/>
  <c r="L62" i="37"/>
  <c r="Q62" i="37" s="1"/>
  <c r="E30" i="48"/>
  <c r="M66" i="42"/>
  <c r="G134" i="42"/>
  <c r="N43" i="38"/>
  <c r="Y128" i="42" s="1"/>
  <c r="E162" i="48"/>
  <c r="E84" i="48"/>
  <c r="E96" i="48"/>
  <c r="O43" i="38"/>
  <c r="X128" i="42" s="1"/>
  <c r="P8" i="38"/>
  <c r="P22" i="38" s="1"/>
  <c r="P25" i="38" s="1"/>
  <c r="M22" i="38"/>
  <c r="M25" i="38" s="1"/>
  <c r="O26" i="27"/>
  <c r="O37" i="27" s="1"/>
  <c r="E167" i="48" s="1"/>
  <c r="I37" i="27"/>
  <c r="I42" i="27" s="1"/>
  <c r="E33" i="48"/>
  <c r="E12" i="45"/>
  <c r="F12" i="45" s="1"/>
  <c r="L35" i="38"/>
  <c r="N11" i="38"/>
  <c r="E11" i="45" s="1"/>
  <c r="F11" i="45" s="1"/>
  <c r="L30" i="38"/>
  <c r="L22" i="38"/>
  <c r="L25" i="38" s="1"/>
  <c r="N8" i="38"/>
  <c r="M37" i="27"/>
  <c r="E68" i="48"/>
  <c r="N16" i="38"/>
  <c r="E16" i="45" s="1"/>
  <c r="F16" i="45" s="1"/>
  <c r="L31" i="38"/>
  <c r="M59" i="42"/>
  <c r="G132" i="42"/>
  <c r="F1511" i="5"/>
  <c r="F2120" i="5"/>
  <c r="F1289" i="5"/>
  <c r="F1770" i="5"/>
  <c r="F1972" i="5"/>
  <c r="F1881" i="5"/>
  <c r="F2230" i="5"/>
  <c r="F1548" i="5"/>
  <c r="F1733" i="5"/>
  <c r="F4239" i="5"/>
  <c r="F1252" i="5"/>
  <c r="E42" i="48"/>
  <c r="G122" i="6" l="1"/>
  <c r="G121" i="6"/>
  <c r="G18" i="6"/>
  <c r="G179" i="6"/>
  <c r="G180" i="6"/>
  <c r="G183" i="6"/>
  <c r="G178" i="6"/>
  <c r="G182" i="6"/>
  <c r="G181" i="6"/>
  <c r="G129" i="6"/>
  <c r="G146" i="6"/>
  <c r="G130" i="6"/>
  <c r="G134" i="6"/>
  <c r="G128" i="6"/>
  <c r="G140" i="6"/>
  <c r="G139" i="6"/>
  <c r="G131" i="6"/>
  <c r="G144" i="6"/>
  <c r="G132" i="6"/>
  <c r="G137" i="6"/>
  <c r="G147" i="6"/>
  <c r="G136" i="6"/>
  <c r="G133" i="6"/>
  <c r="G143" i="6"/>
  <c r="G145" i="6"/>
  <c r="G135" i="6"/>
  <c r="G141" i="6"/>
  <c r="G138" i="6"/>
  <c r="G142" i="6"/>
  <c r="G127" i="6"/>
  <c r="G13" i="6"/>
  <c r="M30" i="42"/>
  <c r="M57" i="42"/>
  <c r="F184" i="48"/>
  <c r="G184" i="48" s="1"/>
  <c r="I184" i="48" s="1"/>
  <c r="G469" i="6"/>
  <c r="G468" i="6"/>
  <c r="G30" i="6"/>
  <c r="G293" i="6"/>
  <c r="G452" i="6"/>
  <c r="G441" i="6"/>
  <c r="G25" i="6"/>
  <c r="G24" i="6"/>
  <c r="F493" i="6"/>
  <c r="G31" i="6"/>
  <c r="G62" i="6"/>
  <c r="F185" i="48"/>
  <c r="G185" i="48" s="1"/>
  <c r="I185" i="48" s="1"/>
  <c r="G457" i="6"/>
  <c r="G471" i="6"/>
  <c r="G470" i="6"/>
  <c r="G33" i="6"/>
  <c r="F181" i="48"/>
  <c r="G181" i="48" s="1"/>
  <c r="I181" i="48" s="1"/>
  <c r="F118" i="48"/>
  <c r="G118" i="48" s="1"/>
  <c r="I118" i="48" s="1"/>
  <c r="G445" i="6"/>
  <c r="AE128" i="42"/>
  <c r="E60" i="48"/>
  <c r="E67" i="48" s="1"/>
  <c r="F1007" i="5"/>
  <c r="F1029" i="5" s="1"/>
  <c r="F176" i="48"/>
  <c r="G176" i="48" s="1"/>
  <c r="I176" i="48" s="1"/>
  <c r="G117" i="6"/>
  <c r="F4091" i="5"/>
  <c r="F220" i="5"/>
  <c r="F221" i="5" s="1"/>
  <c r="F770" i="5"/>
  <c r="F701" i="5"/>
  <c r="F4054" i="5"/>
  <c r="F3692" i="5"/>
  <c r="F3693" i="5" s="1"/>
  <c r="E29" i="48"/>
  <c r="F844" i="5"/>
  <c r="F1326" i="5"/>
  <c r="F1400" i="5"/>
  <c r="F881" i="5"/>
  <c r="F2157" i="5"/>
  <c r="F2158" i="5" s="1"/>
  <c r="F4128" i="5"/>
  <c r="F2046" i="5"/>
  <c r="F1141" i="5"/>
  <c r="F1178" i="5"/>
  <c r="F1363" i="5"/>
  <c r="F72" i="5"/>
  <c r="F73" i="5" s="1"/>
  <c r="F3737" i="5"/>
  <c r="F3738" i="5" s="1"/>
  <c r="F4165" i="5"/>
  <c r="F4525" i="5"/>
  <c r="F4526" i="5" s="1"/>
  <c r="F664" i="5"/>
  <c r="F665" i="5" s="1"/>
  <c r="F4419" i="5"/>
  <c r="F4420" i="5" s="1"/>
  <c r="F1585" i="5"/>
  <c r="F1437" i="5"/>
  <c r="F1925" i="5"/>
  <c r="F4346" i="5"/>
  <c r="F2009" i="5"/>
  <c r="F4450" i="5"/>
  <c r="F4202" i="5"/>
  <c r="F2435" i="5"/>
  <c r="F2436" i="5" s="1"/>
  <c r="F119" i="48" s="1"/>
  <c r="G119" i="48" s="1"/>
  <c r="I119" i="48" s="1"/>
  <c r="F1030" i="5"/>
  <c r="F19" i="48"/>
  <c r="G19" i="48" s="1"/>
  <c r="I19" i="48" s="1"/>
  <c r="F3647" i="5"/>
  <c r="F3648" i="5" s="1"/>
  <c r="G363" i="6" s="1"/>
  <c r="F2263" i="5"/>
  <c r="F2264" i="5" s="1"/>
  <c r="F955" i="5"/>
  <c r="F1844" i="5"/>
  <c r="F2398" i="5"/>
  <c r="F2399" i="5" s="1"/>
  <c r="F1215" i="5"/>
  <c r="F918" i="5"/>
  <c r="F4487" i="5"/>
  <c r="F4488" i="5" s="1"/>
  <c r="F4275" i="5"/>
  <c r="F172" i="48"/>
  <c r="G172" i="48" s="1"/>
  <c r="I172" i="48" s="1"/>
  <c r="F807" i="5"/>
  <c r="F1696" i="5"/>
  <c r="F1807" i="5"/>
  <c r="F116" i="48"/>
  <c r="G116" i="48" s="1"/>
  <c r="I116" i="48" s="1"/>
  <c r="F18" i="48"/>
  <c r="G18" i="48" s="1"/>
  <c r="I18" i="48" s="1"/>
  <c r="F171" i="48"/>
  <c r="G171" i="48" s="1"/>
  <c r="I171" i="48" s="1"/>
  <c r="F508" i="6"/>
  <c r="F513" i="6" s="1"/>
  <c r="F512" i="6"/>
  <c r="G512" i="6" s="1"/>
  <c r="F145" i="48"/>
  <c r="G145" i="48" s="1"/>
  <c r="I145" i="48" s="1"/>
  <c r="F106" i="48"/>
  <c r="G106" i="48" s="1"/>
  <c r="I106" i="48" s="1"/>
  <c r="F20" i="48"/>
  <c r="G20" i="48" s="1"/>
  <c r="I20" i="48" s="1"/>
  <c r="F496" i="6"/>
  <c r="G364" i="6"/>
  <c r="E55" i="48"/>
  <c r="V15" i="42"/>
  <c r="V128" i="42" s="1"/>
  <c r="W128" i="42" s="1"/>
  <c r="E58" i="48" s="1"/>
  <c r="Z15" i="42"/>
  <c r="L15" i="42"/>
  <c r="F144" i="48"/>
  <c r="G144" i="48" s="1"/>
  <c r="I144" i="48" s="1"/>
  <c r="E110" i="48"/>
  <c r="H134" i="42"/>
  <c r="E51" i="48"/>
  <c r="E43" i="48"/>
  <c r="E44" i="48"/>
  <c r="L34" i="38"/>
  <c r="E8" i="45"/>
  <c r="F8" i="45" s="1"/>
  <c r="L28" i="38"/>
  <c r="E64" i="48" s="1"/>
  <c r="N22" i="38"/>
  <c r="E76" i="48"/>
  <c r="E23" i="48"/>
  <c r="G23" i="48" s="1"/>
  <c r="AC128" i="42"/>
  <c r="E109" i="48"/>
  <c r="E159" i="48"/>
  <c r="E78" i="48"/>
  <c r="E79" i="48"/>
  <c r="H365" i="6"/>
  <c r="H119" i="6" l="1"/>
  <c r="D32" i="61" s="1"/>
  <c r="E32" i="61" s="1"/>
  <c r="F32" i="61" s="1"/>
  <c r="G119" i="6"/>
  <c r="G126" i="6"/>
  <c r="G177" i="6"/>
  <c r="G23" i="6"/>
  <c r="D10" i="61" s="1"/>
  <c r="E10" i="61" s="1"/>
  <c r="F10" i="61" s="1"/>
  <c r="G32" i="6"/>
  <c r="G29" i="6" s="1"/>
  <c r="H28" i="6" s="1"/>
  <c r="D12" i="61" s="1"/>
  <c r="E12" i="61" s="1"/>
  <c r="F12" i="61" s="1"/>
  <c r="G291" i="6"/>
  <c r="G472" i="6"/>
  <c r="G14" i="6"/>
  <c r="H182" i="48"/>
  <c r="G22" i="6"/>
  <c r="G21" i="6"/>
  <c r="G459" i="6"/>
  <c r="G450" i="6"/>
  <c r="G449" i="6"/>
  <c r="G19" i="6"/>
  <c r="G15" i="6"/>
  <c r="F175" i="48"/>
  <c r="G175" i="48" s="1"/>
  <c r="I175" i="48" s="1"/>
  <c r="G444" i="6"/>
  <c r="G443" i="6"/>
  <c r="H180" i="48"/>
  <c r="G118" i="6"/>
  <c r="F509" i="6"/>
  <c r="G509" i="6" s="1"/>
  <c r="G453" i="6"/>
  <c r="G451" i="6" s="1"/>
  <c r="F1031" i="5"/>
  <c r="F37" i="48" s="1"/>
  <c r="G37" i="48" s="1"/>
  <c r="G36" i="48" s="1"/>
  <c r="I36" i="48" s="1"/>
  <c r="F510" i="6"/>
  <c r="G510" i="6" s="1"/>
  <c r="F511" i="6"/>
  <c r="G511" i="6" s="1"/>
  <c r="F114" i="48"/>
  <c r="G114" i="48" s="1"/>
  <c r="I114" i="48" s="1"/>
  <c r="F168" i="48"/>
  <c r="G168" i="48" s="1"/>
  <c r="I168" i="48" s="1"/>
  <c r="F2472" i="5"/>
  <c r="F2542" i="5" s="1"/>
  <c r="F97" i="48"/>
  <c r="G97" i="48" s="1"/>
  <c r="I97" i="48" s="1"/>
  <c r="H17" i="48"/>
  <c r="F177" i="48"/>
  <c r="G177" i="48" s="1"/>
  <c r="I177" i="48" s="1"/>
  <c r="F49" i="48"/>
  <c r="G49" i="48" s="1"/>
  <c r="I49" i="48" s="1"/>
  <c r="G508" i="6"/>
  <c r="G437" i="6"/>
  <c r="G436" i="6" s="1"/>
  <c r="H143" i="48"/>
  <c r="F141" i="48"/>
  <c r="G141" i="48" s="1"/>
  <c r="I141" i="48" s="1"/>
  <c r="F113" i="48"/>
  <c r="G113" i="48" s="1"/>
  <c r="I113" i="48" s="1"/>
  <c r="H170" i="48"/>
  <c r="D1194" i="5"/>
  <c r="F1194" i="5" s="1"/>
  <c r="D1904" i="5"/>
  <c r="F1904" i="5" s="1"/>
  <c r="D1860" i="5"/>
  <c r="F1860" i="5" s="1"/>
  <c r="L126" i="42"/>
  <c r="G136" i="42"/>
  <c r="G138" i="42" s="1"/>
  <c r="M15" i="42"/>
  <c r="AA128" i="42"/>
  <c r="Z128" i="42"/>
  <c r="E61" i="48"/>
  <c r="E22" i="45"/>
  <c r="E25" i="45" s="1"/>
  <c r="O22" i="38"/>
  <c r="O25" i="38" s="1"/>
  <c r="N25" i="38"/>
  <c r="H115" i="48"/>
  <c r="E166" i="48"/>
  <c r="H21" i="48"/>
  <c r="I23" i="48"/>
  <c r="E77" i="48"/>
  <c r="G513" i="6"/>
  <c r="H362" i="6"/>
  <c r="G124" i="6" l="1"/>
  <c r="H124" i="6"/>
  <c r="D33" i="61" s="1"/>
  <c r="E33" i="61" s="1"/>
  <c r="F33" i="61" s="1"/>
  <c r="G28" i="6"/>
  <c r="F2473" i="5"/>
  <c r="G20" i="6"/>
  <c r="G17" i="6" s="1"/>
  <c r="D9" i="61" s="1"/>
  <c r="E9" i="61" s="1"/>
  <c r="F9" i="61" s="1"/>
  <c r="G16" i="6"/>
  <c r="G12" i="6" s="1"/>
  <c r="H451" i="6"/>
  <c r="D45" i="61" s="1"/>
  <c r="E45" i="61" s="1"/>
  <c r="F45" i="61" s="1"/>
  <c r="H436" i="6"/>
  <c r="D42" i="61" s="1"/>
  <c r="E42" i="61" s="1"/>
  <c r="F42" i="61" s="1"/>
  <c r="G49" i="6"/>
  <c r="G455" i="6"/>
  <c r="I37" i="48"/>
  <c r="H507" i="6"/>
  <c r="H140" i="48"/>
  <c r="G112" i="48"/>
  <c r="I112" i="48" s="1"/>
  <c r="D1905" i="5"/>
  <c r="F1905" i="5" s="1"/>
  <c r="F1562" i="5"/>
  <c r="F1584" i="5" s="1"/>
  <c r="D1861" i="5"/>
  <c r="F1861" i="5" s="1"/>
  <c r="F1986" i="5"/>
  <c r="F2008" i="5" s="1"/>
  <c r="D1232" i="5"/>
  <c r="F1232" i="5" s="1"/>
  <c r="F678" i="5"/>
  <c r="F700" i="5" s="1"/>
  <c r="F1340" i="5"/>
  <c r="F1362" i="5" s="1"/>
  <c r="D1195" i="5"/>
  <c r="F1195" i="5" s="1"/>
  <c r="E165" i="48"/>
  <c r="E164" i="48"/>
  <c r="F25" i="45"/>
  <c r="O25" i="45"/>
  <c r="E27" i="45"/>
  <c r="S27" i="45" s="1"/>
  <c r="E35" i="48"/>
  <c r="F2585" i="5"/>
  <c r="D8" i="61" l="1"/>
  <c r="E8" i="61" s="1"/>
  <c r="F8" i="61" s="1"/>
  <c r="H11" i="6"/>
  <c r="G11" i="6"/>
  <c r="G454" i="6"/>
  <c r="H454" i="6"/>
  <c r="D46" i="61" s="1"/>
  <c r="E46" i="61" s="1"/>
  <c r="F46" i="61" s="1"/>
  <c r="F71" i="48"/>
  <c r="G71" i="48" s="1"/>
  <c r="I71" i="48" s="1"/>
  <c r="F1364" i="5"/>
  <c r="G38" i="6"/>
  <c r="F26" i="48"/>
  <c r="G26" i="48" s="1"/>
  <c r="I26" i="48" s="1"/>
  <c r="F702" i="5"/>
  <c r="F68" i="48"/>
  <c r="G68" i="48" s="1"/>
  <c r="I68" i="48" s="1"/>
  <c r="F1586" i="5"/>
  <c r="G107" i="6"/>
  <c r="F96" i="48"/>
  <c r="G96" i="48" s="1"/>
  <c r="I96" i="48" s="1"/>
  <c r="G108" i="6"/>
  <c r="F2010" i="5"/>
  <c r="D1907" i="5"/>
  <c r="F1907" i="5" s="1"/>
  <c r="E104" i="48"/>
  <c r="F2622" i="5"/>
  <c r="F2659" i="5" s="1"/>
  <c r="F2660" i="5" l="1"/>
  <c r="F2696" i="5"/>
  <c r="G83" i="6"/>
  <c r="F70" i="48"/>
  <c r="G70" i="48" s="1"/>
  <c r="I70" i="48" s="1"/>
  <c r="F59" i="48"/>
  <c r="G59" i="48" s="1"/>
  <c r="I59" i="48" s="1"/>
  <c r="G71" i="6"/>
  <c r="F1266" i="5"/>
  <c r="F1288" i="5" s="1"/>
  <c r="F2697" i="5" l="1"/>
  <c r="F2733" i="5"/>
  <c r="F99" i="48"/>
  <c r="G99" i="48" s="1"/>
  <c r="I99" i="48" s="1"/>
  <c r="F55" i="48"/>
  <c r="G55" i="48" s="1"/>
  <c r="I55" i="48" s="1"/>
  <c r="F1290" i="5"/>
  <c r="F2770" i="5" l="1"/>
  <c r="F2771" i="5" s="1"/>
  <c r="F2734" i="5"/>
  <c r="G361" i="6"/>
  <c r="D1640" i="5" l="1"/>
  <c r="F1640" i="5" s="1"/>
  <c r="F1636" i="5" s="1"/>
  <c r="F1658" i="5" s="1"/>
  <c r="F495" i="6"/>
  <c r="H339" i="6"/>
  <c r="F1784" i="5"/>
  <c r="F1806" i="5" s="1"/>
  <c r="F1949" i="5"/>
  <c r="F1971" i="5" s="1"/>
  <c r="F1488" i="5"/>
  <c r="F1510" i="5" s="1"/>
  <c r="D1862" i="5"/>
  <c r="F1862" i="5" s="1"/>
  <c r="F1858" i="5" s="1"/>
  <c r="F1880" i="5" s="1"/>
  <c r="F4433" i="5"/>
  <c r="F4449" i="5" s="1"/>
  <c r="G440" i="6" s="1"/>
  <c r="F95" i="48"/>
  <c r="G95" i="48" s="1"/>
  <c r="I95" i="48" s="1"/>
  <c r="D1906" i="5"/>
  <c r="F1906" i="5" s="1"/>
  <c r="F1902" i="5" s="1"/>
  <c r="F1924" i="5" s="1"/>
  <c r="F1926" i="5" s="1"/>
  <c r="D1196" i="5"/>
  <c r="F1196" i="5" s="1"/>
  <c r="F1192" i="5" s="1"/>
  <c r="F1214" i="5" s="1"/>
  <c r="F2060" i="5" l="1"/>
  <c r="F2082" i="5" s="1"/>
  <c r="F1973" i="5"/>
  <c r="F1660" i="5"/>
  <c r="G88" i="6"/>
  <c r="G102" i="6"/>
  <c r="F3889" i="5"/>
  <c r="F3911" i="5" s="1"/>
  <c r="F3913" i="5" s="1"/>
  <c r="F504" i="6"/>
  <c r="G504" i="6" s="1"/>
  <c r="G92" i="6"/>
  <c r="F1882" i="5"/>
  <c r="F494" i="6"/>
  <c r="G110" i="6"/>
  <c r="G103" i="6"/>
  <c r="G76" i="6"/>
  <c r="F64" i="48"/>
  <c r="G64" i="48" s="1"/>
  <c r="I64" i="48" s="1"/>
  <c r="F1512" i="5"/>
  <c r="F1808" i="5"/>
  <c r="F90" i="48"/>
  <c r="G90" i="48" s="1"/>
  <c r="I90" i="48" s="1"/>
  <c r="F51" i="48"/>
  <c r="G51" i="48" s="1"/>
  <c r="G61" i="6"/>
  <c r="G60" i="6" s="1"/>
  <c r="F1216" i="5"/>
  <c r="F4451" i="5"/>
  <c r="F174" i="48"/>
  <c r="G174" i="48" s="1"/>
  <c r="F88" i="48"/>
  <c r="G88" i="48" s="1"/>
  <c r="I88" i="48" s="1"/>
  <c r="F2084" i="5" l="1"/>
  <c r="F3994" i="5"/>
  <c r="F4016" i="5" s="1"/>
  <c r="F4018" i="5" s="1"/>
  <c r="G381" i="6"/>
  <c r="F150" i="48"/>
  <c r="G150" i="48" s="1"/>
  <c r="F151" i="48"/>
  <c r="G151" i="48" s="1"/>
  <c r="I151" i="48" s="1"/>
  <c r="F3926" i="5"/>
  <c r="F3948" i="5" s="1"/>
  <c r="F3950" i="5" s="1"/>
  <c r="F153" i="48"/>
  <c r="G153" i="48" s="1"/>
  <c r="I153" i="48" s="1"/>
  <c r="D3581" i="5"/>
  <c r="F3581" i="5" s="1"/>
  <c r="F3580" i="5" s="1"/>
  <c r="F3602" i="5" s="1"/>
  <c r="D3451" i="5"/>
  <c r="F3451" i="5" s="1"/>
  <c r="F3450" i="5" s="1"/>
  <c r="F3472" i="5" s="1"/>
  <c r="D3493" i="5"/>
  <c r="F3493" i="5" s="1"/>
  <c r="F3492" i="5" s="1"/>
  <c r="F3514" i="5" s="1"/>
  <c r="D3536" i="5"/>
  <c r="F3536" i="5" s="1"/>
  <c r="F3535" i="5" s="1"/>
  <c r="F3557" i="5" s="1"/>
  <c r="D3408" i="5"/>
  <c r="F3408" i="5" s="1"/>
  <c r="F3407" i="5" s="1"/>
  <c r="F3429" i="5" s="1"/>
  <c r="F76" i="48"/>
  <c r="G76" i="48" s="1"/>
  <c r="I76" i="48" s="1"/>
  <c r="G369" i="6"/>
  <c r="G368" i="6" s="1"/>
  <c r="G448" i="6"/>
  <c r="G438" i="6" s="1"/>
  <c r="G63" i="6"/>
  <c r="F93" i="48"/>
  <c r="G93" i="48" s="1"/>
  <c r="I93" i="48" s="1"/>
  <c r="G105" i="6"/>
  <c r="G48" i="48"/>
  <c r="I48" i="48" s="1"/>
  <c r="I51" i="48"/>
  <c r="I174" i="48"/>
  <c r="H173" i="48"/>
  <c r="G380" i="6" l="1"/>
  <c r="G233" i="6"/>
  <c r="G231" i="6"/>
  <c r="G232" i="6"/>
  <c r="G230" i="6"/>
  <c r="F715" i="5"/>
  <c r="F732" i="5" s="1"/>
  <c r="F734" i="5" s="1"/>
  <c r="F970" i="5"/>
  <c r="F992" i="5" s="1"/>
  <c r="F3963" i="5"/>
  <c r="F3979" i="5" s="1"/>
  <c r="F3981" i="5" s="1"/>
  <c r="G405" i="6"/>
  <c r="F3371" i="5"/>
  <c r="F3392" i="5" s="1"/>
  <c r="F3394" i="5" s="1"/>
  <c r="G338" i="6"/>
  <c r="G337" i="6" s="1"/>
  <c r="F3335" i="5"/>
  <c r="F3356" i="5" s="1"/>
  <c r="F132" i="48" s="1"/>
  <c r="G132" i="48" s="1"/>
  <c r="I132" i="48" s="1"/>
  <c r="G334" i="6"/>
  <c r="G333" i="6" s="1"/>
  <c r="F3293" i="5"/>
  <c r="F3320" i="5" s="1"/>
  <c r="F3322" i="5" s="1"/>
  <c r="G314" i="6"/>
  <c r="G312" i="6" s="1"/>
  <c r="F3221" i="5"/>
  <c r="F3242" i="5" s="1"/>
  <c r="F3244" i="5" s="1"/>
  <c r="G307" i="6"/>
  <c r="G305" i="6" s="1"/>
  <c r="F3114" i="5"/>
  <c r="F3135" i="5" s="1"/>
  <c r="F129" i="48" s="1"/>
  <c r="G129" i="48" s="1"/>
  <c r="I129" i="48" s="1"/>
  <c r="G295" i="6"/>
  <c r="G294" i="6" s="1"/>
  <c r="F2969" i="5"/>
  <c r="F2990" i="5" s="1"/>
  <c r="F2992" i="5" s="1"/>
  <c r="G286" i="6"/>
  <c r="G285" i="6" s="1"/>
  <c r="F2933" i="5"/>
  <c r="F2954" i="5" s="1"/>
  <c r="F2956" i="5" s="1"/>
  <c r="G284" i="6"/>
  <c r="F2785" i="5"/>
  <c r="F2798" i="5" s="1"/>
  <c r="F2599" i="5"/>
  <c r="F2621" i="5" s="1"/>
  <c r="F2623" i="5" s="1"/>
  <c r="G253" i="6"/>
  <c r="G252" i="6" s="1"/>
  <c r="F3788" i="5"/>
  <c r="F3810" i="5" s="1"/>
  <c r="F2486" i="5"/>
  <c r="G50" i="6"/>
  <c r="G48" i="6" s="1"/>
  <c r="F3431" i="5"/>
  <c r="F135" i="48"/>
  <c r="I150" i="48"/>
  <c r="F137" i="48"/>
  <c r="G137" i="48" s="1"/>
  <c r="I137" i="48" s="1"/>
  <c r="F3516" i="5"/>
  <c r="F138" i="48"/>
  <c r="G138" i="48" s="1"/>
  <c r="I138" i="48" s="1"/>
  <c r="F3559" i="5"/>
  <c r="F3474" i="5"/>
  <c r="F136" i="48"/>
  <c r="G136" i="48" s="1"/>
  <c r="I136" i="48" s="1"/>
  <c r="G420" i="6"/>
  <c r="F156" i="48"/>
  <c r="G156" i="48" s="1"/>
  <c r="I156" i="48" s="1"/>
  <c r="F157" i="48"/>
  <c r="G157" i="48" s="1"/>
  <c r="I157" i="48" s="1"/>
  <c r="F2556" i="5"/>
  <c r="F2584" i="5" s="1"/>
  <c r="F2586" i="5" s="1"/>
  <c r="F123" i="48" s="1"/>
  <c r="G123" i="48" s="1"/>
  <c r="I123" i="48" s="1"/>
  <c r="F139" i="48"/>
  <c r="G139" i="48" s="1"/>
  <c r="I139" i="48" s="1"/>
  <c r="F3604" i="5"/>
  <c r="H438" i="6"/>
  <c r="D43" i="61" s="1"/>
  <c r="E43" i="61" s="1"/>
  <c r="F43" i="61" s="1"/>
  <c r="H368" i="6"/>
  <c r="D38" i="61" s="1"/>
  <c r="E38" i="61" s="1"/>
  <c r="F38" i="61" s="1"/>
  <c r="F784" i="5"/>
  <c r="F806" i="5" s="1"/>
  <c r="F932" i="5"/>
  <c r="F954" i="5" s="1"/>
  <c r="F821" i="5"/>
  <c r="F843" i="5" s="1"/>
  <c r="F858" i="5"/>
  <c r="F880" i="5" s="1"/>
  <c r="F747" i="5"/>
  <c r="F769" i="5" s="1"/>
  <c r="F895" i="5"/>
  <c r="F917" i="5" s="1"/>
  <c r="H184" i="6" l="1"/>
  <c r="D34" i="61" s="1"/>
  <c r="E34" i="61" s="1"/>
  <c r="F34" i="61" s="1"/>
  <c r="G229" i="6"/>
  <c r="G184" i="6" s="1"/>
  <c r="F2800" i="5"/>
  <c r="G274" i="6"/>
  <c r="H272" i="6" s="1"/>
  <c r="F130" i="48"/>
  <c r="G130" i="48" s="1"/>
  <c r="I130" i="48" s="1"/>
  <c r="F994" i="5"/>
  <c r="G46" i="6"/>
  <c r="D1453" i="5"/>
  <c r="F1453" i="5" s="1"/>
  <c r="G39" i="6"/>
  <c r="F131" i="48"/>
  <c r="G131" i="48" s="1"/>
  <c r="I131" i="48" s="1"/>
  <c r="F155" i="48"/>
  <c r="G155" i="48" s="1"/>
  <c r="I155" i="48" s="1"/>
  <c r="F133" i="48"/>
  <c r="G133" i="48" s="1"/>
  <c r="I133" i="48" s="1"/>
  <c r="F3358" i="5"/>
  <c r="F128" i="48"/>
  <c r="G128" i="48" s="1"/>
  <c r="I128" i="48" s="1"/>
  <c r="F3137" i="5"/>
  <c r="F127" i="48"/>
  <c r="G127" i="48" s="1"/>
  <c r="I127" i="48" s="1"/>
  <c r="F126" i="48"/>
  <c r="G126" i="48" s="1"/>
  <c r="F124" i="48"/>
  <c r="G124" i="48" s="1"/>
  <c r="I124" i="48" s="1"/>
  <c r="F2541" i="5"/>
  <c r="F122" i="48" s="1"/>
  <c r="G122" i="48" s="1"/>
  <c r="F152" i="48"/>
  <c r="G152" i="48" s="1"/>
  <c r="I152" i="48" s="1"/>
  <c r="F3812" i="5"/>
  <c r="G418" i="6"/>
  <c r="G135" i="48"/>
  <c r="F147" i="48"/>
  <c r="G149" i="48"/>
  <c r="G43" i="6"/>
  <c r="F31" i="48"/>
  <c r="G31" i="48" s="1"/>
  <c r="I31" i="48" s="1"/>
  <c r="F882" i="5"/>
  <c r="F808" i="5"/>
  <c r="F29" i="48"/>
  <c r="G29" i="48" s="1"/>
  <c r="I29" i="48" s="1"/>
  <c r="G41" i="6"/>
  <c r="F35" i="48"/>
  <c r="G35" i="48" s="1"/>
  <c r="I35" i="48" s="1"/>
  <c r="G45" i="6"/>
  <c r="F956" i="5"/>
  <c r="F33" i="48"/>
  <c r="G33" i="48" s="1"/>
  <c r="I33" i="48" s="1"/>
  <c r="D1231" i="5"/>
  <c r="F1231" i="5" s="1"/>
  <c r="F1303" i="5"/>
  <c r="F1325" i="5" s="1"/>
  <c r="F1155" i="5"/>
  <c r="F1177" i="5" s="1"/>
  <c r="F1377" i="5"/>
  <c r="F1399" i="5" s="1"/>
  <c r="F1414" i="5"/>
  <c r="F1436" i="5" s="1"/>
  <c r="F2170" i="5"/>
  <c r="F2192" i="5" s="1"/>
  <c r="G40" i="6"/>
  <c r="F28" i="48"/>
  <c r="G28" i="48" s="1"/>
  <c r="I28" i="48" s="1"/>
  <c r="F771" i="5"/>
  <c r="F27" i="48"/>
  <c r="G27" i="48" s="1"/>
  <c r="F919" i="5"/>
  <c r="F32" i="48"/>
  <c r="G32" i="48" s="1"/>
  <c r="I32" i="48" s="1"/>
  <c r="G44" i="6"/>
  <c r="G42" i="6"/>
  <c r="F30" i="48"/>
  <c r="G30" i="48" s="1"/>
  <c r="I30" i="48" s="1"/>
  <c r="F845" i="5"/>
  <c r="G273" i="6" l="1"/>
  <c r="G272" i="6" s="1"/>
  <c r="D35" i="61"/>
  <c r="E35" i="61" s="1"/>
  <c r="F35" i="61" s="1"/>
  <c r="F2194" i="5"/>
  <c r="H125" i="48"/>
  <c r="I126" i="48"/>
  <c r="F2543" i="5"/>
  <c r="I122" i="48"/>
  <c r="H120" i="48"/>
  <c r="I149" i="48"/>
  <c r="H148" i="48"/>
  <c r="F179" i="48"/>
  <c r="G179" i="48" s="1"/>
  <c r="G147" i="48"/>
  <c r="I135" i="48"/>
  <c r="H134" i="48"/>
  <c r="F109" i="48"/>
  <c r="G109" i="48" s="1"/>
  <c r="I109" i="48" s="1"/>
  <c r="F44" i="48"/>
  <c r="G44" i="48" s="1"/>
  <c r="I44" i="48" s="1"/>
  <c r="F1179" i="5"/>
  <c r="F1327" i="5"/>
  <c r="F58" i="48"/>
  <c r="G58" i="48" s="1"/>
  <c r="F1401" i="5"/>
  <c r="G72" i="6"/>
  <c r="F60" i="48"/>
  <c r="G60" i="48" s="1"/>
  <c r="I60" i="48" s="1"/>
  <c r="G73" i="6"/>
  <c r="F1438" i="5"/>
  <c r="F61" i="48"/>
  <c r="G61" i="48" s="1"/>
  <c r="I61" i="48" s="1"/>
  <c r="G25" i="48"/>
  <c r="I27" i="48"/>
  <c r="F1081" i="5"/>
  <c r="F1103" i="5" s="1"/>
  <c r="F45" i="48"/>
  <c r="G45" i="48" s="1"/>
  <c r="I45" i="48" s="1"/>
  <c r="G37" i="6"/>
  <c r="F1105" i="5" l="1"/>
  <c r="G36" i="6"/>
  <c r="H36" i="6"/>
  <c r="I147" i="48"/>
  <c r="H146" i="48"/>
  <c r="I179" i="48"/>
  <c r="H178" i="48"/>
  <c r="G496" i="6"/>
  <c r="G56" i="6"/>
  <c r="G70" i="6"/>
  <c r="I58" i="48"/>
  <c r="G57" i="48"/>
  <c r="I57" i="48" s="1"/>
  <c r="D1233" i="5"/>
  <c r="F1233" i="5" s="1"/>
  <c r="F1229" i="5" s="1"/>
  <c r="F1251" i="5" s="1"/>
  <c r="F1118" i="5"/>
  <c r="F1140" i="5" s="1"/>
  <c r="H24" i="48"/>
  <c r="I25" i="48"/>
  <c r="D13" i="61" l="1"/>
  <c r="E13" i="61" s="1"/>
  <c r="F13" i="61" s="1"/>
  <c r="F1253" i="5"/>
  <c r="F53" i="48" s="1"/>
  <c r="G53" i="48" s="1"/>
  <c r="G65" i="6"/>
  <c r="G77" i="6"/>
  <c r="F43" i="48"/>
  <c r="G43" i="48" s="1"/>
  <c r="I43" i="48" s="1"/>
  <c r="F41" i="48"/>
  <c r="F65" i="48"/>
  <c r="G65" i="48" s="1"/>
  <c r="F1142" i="5"/>
  <c r="F42" i="48"/>
  <c r="G42" i="48" s="1"/>
  <c r="I42" i="48" s="1"/>
  <c r="G64" i="6" l="1"/>
  <c r="G75" i="6"/>
  <c r="G55" i="6"/>
  <c r="G52" i="48"/>
  <c r="I52" i="48" s="1"/>
  <c r="I53" i="48"/>
  <c r="F47" i="48"/>
  <c r="G47" i="48" s="1"/>
  <c r="I47" i="48" s="1"/>
  <c r="G41" i="48"/>
  <c r="G57" i="6"/>
  <c r="G54" i="6"/>
  <c r="I65" i="48"/>
  <c r="G63" i="48"/>
  <c r="I63" i="48" s="1"/>
  <c r="G53" i="6"/>
  <c r="G59" i="6"/>
  <c r="G58" i="6" l="1"/>
  <c r="G40" i="48"/>
  <c r="I40" i="48" s="1"/>
  <c r="I41" i="48"/>
  <c r="G52" i="6" l="1"/>
  <c r="F1525" i="5" l="1"/>
  <c r="F1547" i="5" s="1"/>
  <c r="F1549" i="5" l="1"/>
  <c r="F67" i="48" s="1"/>
  <c r="G67" i="48" s="1"/>
  <c r="I67" i="48" s="1"/>
  <c r="F73" i="48"/>
  <c r="G73" i="48" s="1"/>
  <c r="I73" i="48" s="1"/>
  <c r="G85" i="6"/>
  <c r="G84" i="6"/>
  <c r="G79" i="6" l="1"/>
  <c r="F1673" i="5" l="1"/>
  <c r="F1695" i="5" s="1"/>
  <c r="G106" i="6" l="1"/>
  <c r="G94" i="6"/>
  <c r="G90" i="6"/>
  <c r="F1697" i="5"/>
  <c r="F77" i="48"/>
  <c r="G93" i="6"/>
  <c r="F83" i="48"/>
  <c r="G83" i="48" s="1"/>
  <c r="I83" i="48" s="1"/>
  <c r="F1710" i="5"/>
  <c r="F1732" i="5" s="1"/>
  <c r="F78" i="48" l="1"/>
  <c r="G78" i="48" s="1"/>
  <c r="I78" i="48" s="1"/>
  <c r="G89" i="6"/>
  <c r="G97" i="6"/>
  <c r="G77" i="48"/>
  <c r="F86" i="48"/>
  <c r="G86" i="48" s="1"/>
  <c r="I86" i="48" s="1"/>
  <c r="F79" i="48"/>
  <c r="G494" i="6"/>
  <c r="F1734" i="5"/>
  <c r="G100" i="6"/>
  <c r="G99" i="6"/>
  <c r="G95" i="6"/>
  <c r="F1747" i="5" l="1"/>
  <c r="F1769" i="5" s="1"/>
  <c r="G91" i="6"/>
  <c r="G98" i="6"/>
  <c r="G79" i="48"/>
  <c r="I79" i="48" s="1"/>
  <c r="F87" i="48"/>
  <c r="G87" i="48" s="1"/>
  <c r="I87" i="48" s="1"/>
  <c r="I77" i="48"/>
  <c r="G96" i="6" l="1"/>
  <c r="F84" i="48"/>
  <c r="G84" i="48" s="1"/>
  <c r="I84" i="48" s="1"/>
  <c r="F1771" i="5"/>
  <c r="G87" i="6" l="1"/>
  <c r="G75" i="48"/>
  <c r="I75" i="48" s="1"/>
  <c r="F4360" i="5" l="1"/>
  <c r="F4381" i="5" s="1"/>
  <c r="F4383" i="5" l="1"/>
  <c r="G435" i="6"/>
  <c r="F4324" i="5"/>
  <c r="F4345" i="5" s="1"/>
  <c r="F4179" i="5"/>
  <c r="F4201" i="5" s="1"/>
  <c r="F4142" i="5"/>
  <c r="F4164" i="5" s="1"/>
  <c r="F4216" i="5"/>
  <c r="F4238" i="5" s="1"/>
  <c r="F4347" i="5" l="1"/>
  <c r="F169" i="48"/>
  <c r="G169" i="48" s="1"/>
  <c r="I169" i="48" s="1"/>
  <c r="F491" i="6"/>
  <c r="G491" i="6" s="1"/>
  <c r="F4203" i="5"/>
  <c r="F165" i="48"/>
  <c r="G165" i="48" s="1"/>
  <c r="I165" i="48" s="1"/>
  <c r="F164" i="48"/>
  <c r="G164" i="48" s="1"/>
  <c r="F4166" i="5"/>
  <c r="F4240" i="5"/>
  <c r="F166" i="48"/>
  <c r="G166" i="48" s="1"/>
  <c r="I166" i="48" s="1"/>
  <c r="F492" i="6"/>
  <c r="F4253" i="5" l="1"/>
  <c r="F4274" i="5" s="1"/>
  <c r="G431" i="6" s="1"/>
  <c r="F4289" i="5"/>
  <c r="F4309" i="5" s="1"/>
  <c r="F4311" i="5" s="1"/>
  <c r="G492" i="6"/>
  <c r="G429" i="6"/>
  <c r="G428" i="6"/>
  <c r="G427" i="6"/>
  <c r="G495" i="6"/>
  <c r="I164" i="48"/>
  <c r="F4276" i="5" l="1"/>
  <c r="G432" i="6"/>
  <c r="F167" i="48"/>
  <c r="G167" i="48" s="1"/>
  <c r="I167" i="48" s="1"/>
  <c r="G434" i="6"/>
  <c r="G493" i="6"/>
  <c r="F505" i="6"/>
  <c r="G505" i="6" s="1"/>
  <c r="G426" i="6" l="1"/>
  <c r="H163" i="48"/>
  <c r="H426" i="6"/>
  <c r="D41" i="61" s="1"/>
  <c r="E41" i="61" l="1"/>
  <c r="F41" i="61" s="1"/>
  <c r="F2207" i="5" l="1"/>
  <c r="F2229" i="5" s="1"/>
  <c r="F2231" i="5" l="1"/>
  <c r="F110" i="48"/>
  <c r="G110" i="48" s="1"/>
  <c r="I110" i="48" l="1"/>
  <c r="G108" i="48"/>
  <c r="F2023" i="5" l="1"/>
  <c r="F2045" i="5" s="1"/>
  <c r="I108" i="48"/>
  <c r="H107" i="48"/>
  <c r="G114" i="6" l="1"/>
  <c r="G113" i="6"/>
  <c r="F101" i="48"/>
  <c r="G101" i="48" s="1"/>
  <c r="F2047" i="5"/>
  <c r="G112" i="6" l="1"/>
  <c r="H112" i="6"/>
  <c r="D30" i="61" s="1"/>
  <c r="E30" i="61" s="1"/>
  <c r="F30" i="61" s="1"/>
  <c r="G68" i="6"/>
  <c r="F56" i="48"/>
  <c r="G56" i="48" s="1"/>
  <c r="I101" i="48"/>
  <c r="H100" i="48"/>
  <c r="G67" i="6" l="1"/>
  <c r="G54" i="48"/>
  <c r="I56" i="48"/>
  <c r="D1822" i="5"/>
  <c r="F1822" i="5" s="1"/>
  <c r="G66" i="6" l="1"/>
  <c r="H39" i="48"/>
  <c r="I54" i="48"/>
  <c r="D1823" i="5"/>
  <c r="F1823" i="5" s="1"/>
  <c r="F1821" i="5" s="1"/>
  <c r="F1843" i="5" s="1"/>
  <c r="F1845" i="5" l="1"/>
  <c r="F91" i="48" s="1"/>
  <c r="G91" i="48" s="1"/>
  <c r="G89" i="48" s="1"/>
  <c r="I91" i="48" l="1"/>
  <c r="G104" i="6"/>
  <c r="G101" i="6" s="1"/>
  <c r="H86" i="6" s="1"/>
  <c r="D29" i="61" s="1"/>
  <c r="E29" i="61" s="1"/>
  <c r="F29" i="61" s="1"/>
  <c r="G109" i="6"/>
  <c r="H74" i="48"/>
  <c r="I89" i="48"/>
  <c r="D1455" i="5" l="1"/>
  <c r="F1455" i="5" s="1"/>
  <c r="F4031" i="5"/>
  <c r="F4053" i="5" s="1"/>
  <c r="F4068" i="5" l="1"/>
  <c r="F4090" i="5" s="1"/>
  <c r="F159" i="48"/>
  <c r="G159" i="48" s="1"/>
  <c r="I159" i="48" s="1"/>
  <c r="F4055" i="5"/>
  <c r="G497" i="6" l="1"/>
  <c r="G425" i="6"/>
  <c r="G422" i="6"/>
  <c r="F160" i="48"/>
  <c r="G160" i="48" s="1"/>
  <c r="F4092" i="5"/>
  <c r="F4105" i="5"/>
  <c r="F4127" i="5" s="1"/>
  <c r="G423" i="6" l="1"/>
  <c r="I160" i="48"/>
  <c r="F162" i="48"/>
  <c r="G162" i="48" s="1"/>
  <c r="I162" i="48" s="1"/>
  <c r="F4129" i="5"/>
  <c r="G424" i="6" l="1"/>
  <c r="G421" i="6" s="1"/>
  <c r="H158" i="48"/>
  <c r="H421" i="6" l="1"/>
  <c r="D40" i="61" s="1"/>
  <c r="E40" i="61" s="1"/>
  <c r="F40" i="61" s="1"/>
  <c r="F2097" i="5" l="1"/>
  <c r="F2119" i="5" s="1"/>
  <c r="F2121" i="5" l="1"/>
  <c r="F104" i="48"/>
  <c r="G104" i="48" s="1"/>
  <c r="D1456" i="5"/>
  <c r="F1456" i="5" s="1"/>
  <c r="F1451" i="5" s="1"/>
  <c r="F1473" i="5" s="1"/>
  <c r="F1475" i="5" l="1"/>
  <c r="F69" i="48"/>
  <c r="G69" i="48" s="1"/>
  <c r="F499" i="6"/>
  <c r="G499" i="6" s="1"/>
  <c r="F503" i="6"/>
  <c r="G503" i="6" s="1"/>
  <c r="F502" i="6"/>
  <c r="G502" i="6" s="1"/>
  <c r="F498" i="6"/>
  <c r="G498" i="6" s="1"/>
  <c r="G490" i="6"/>
  <c r="F501" i="6"/>
  <c r="G501" i="6" s="1"/>
  <c r="F500" i="6"/>
  <c r="G500" i="6" s="1"/>
  <c r="G489" i="6"/>
  <c r="G116" i="6"/>
  <c r="G115" i="6" s="1"/>
  <c r="G81" i="6"/>
  <c r="I104" i="48"/>
  <c r="H103" i="48"/>
  <c r="G74" i="6" l="1"/>
  <c r="G69" i="6" s="1"/>
  <c r="G51" i="6" s="1"/>
  <c r="G111" i="6"/>
  <c r="G86" i="6" s="1"/>
  <c r="G82" i="6"/>
  <c r="G78" i="6" s="1"/>
  <c r="H115" i="6"/>
  <c r="D31" i="61" s="1"/>
  <c r="E31" i="61" s="1"/>
  <c r="F31" i="61" s="1"/>
  <c r="I69" i="48"/>
  <c r="H66" i="48"/>
  <c r="H206" i="48" s="1"/>
  <c r="H51" i="6" l="1"/>
  <c r="D27" i="61" s="1"/>
  <c r="H78" i="6"/>
  <c r="D28" i="61" s="1"/>
  <c r="E28" i="61" s="1"/>
  <c r="F28" i="61" s="1"/>
  <c r="E27" i="61" l="1"/>
  <c r="F27" i="61" s="1"/>
  <c r="G409" i="6" l="1"/>
  <c r="H370" i="6" s="1"/>
  <c r="D39" i="61" s="1"/>
  <c r="E39" i="61" l="1"/>
  <c r="F39" i="61" s="1"/>
  <c r="D50" i="61"/>
  <c r="G404" i="6"/>
  <c r="G370" i="6" s="1"/>
  <c r="F50" i="61" l="1"/>
  <c r="G39" i="61" s="1"/>
  <c r="G514" i="6"/>
  <c r="T39" i="61" l="1"/>
  <c r="W39" i="61"/>
  <c r="V39" i="61"/>
  <c r="U39" i="61"/>
  <c r="G27" i="61"/>
  <c r="G44" i="61"/>
  <c r="G45" i="61"/>
  <c r="G26" i="61"/>
  <c r="G34" i="61"/>
  <c r="G32" i="61"/>
  <c r="G48" i="61"/>
  <c r="G16" i="61"/>
  <c r="G31" i="61"/>
  <c r="G47" i="61"/>
  <c r="G40" i="61"/>
  <c r="G24" i="61"/>
  <c r="G19" i="61"/>
  <c r="G30" i="61"/>
  <c r="T30" i="61" s="1"/>
  <c r="G46" i="61"/>
  <c r="G13" i="61"/>
  <c r="G33" i="61"/>
  <c r="G41" i="61"/>
  <c r="T41" i="61" s="1"/>
  <c r="G10" i="61"/>
  <c r="G28" i="61"/>
  <c r="R28" i="61" s="1"/>
  <c r="G21" i="61"/>
  <c r="G18" i="61"/>
  <c r="G23" i="61"/>
  <c r="G9" i="61"/>
  <c r="I9" i="61" s="1"/>
  <c r="G20" i="61"/>
  <c r="G11" i="61"/>
  <c r="G43" i="61"/>
  <c r="G49" i="61"/>
  <c r="G38" i="61"/>
  <c r="G42" i="61"/>
  <c r="W42" i="61" s="1"/>
  <c r="G15" i="61"/>
  <c r="G35" i="61"/>
  <c r="G22" i="61"/>
  <c r="G37" i="61"/>
  <c r="G17" i="61"/>
  <c r="G14" i="61"/>
  <c r="G29" i="61"/>
  <c r="Q29" i="61" s="1"/>
  <c r="G12" i="61"/>
  <c r="G25" i="61"/>
  <c r="G8" i="61"/>
  <c r="G36" i="61"/>
  <c r="G515" i="6"/>
  <c r="R43" i="61" l="1"/>
  <c r="T43" i="61"/>
  <c r="Q43" i="61"/>
  <c r="S43" i="61"/>
  <c r="M33" i="61"/>
  <c r="T33" i="61"/>
  <c r="P33" i="61"/>
  <c r="O33" i="61"/>
  <c r="N33" i="61"/>
  <c r="R13" i="61"/>
  <c r="O13" i="61"/>
  <c r="P13" i="61"/>
  <c r="T31" i="61"/>
  <c r="P31" i="61"/>
  <c r="S46" i="61"/>
  <c r="T46" i="61"/>
  <c r="R46" i="61"/>
  <c r="V40" i="61"/>
  <c r="U40" i="61"/>
  <c r="I45" i="61"/>
  <c r="N45" i="61"/>
  <c r="K45" i="61"/>
  <c r="S45" i="61"/>
  <c r="M45" i="61"/>
  <c r="U45" i="61"/>
  <c r="W45" i="61"/>
  <c r="P45" i="61"/>
  <c r="T45" i="61"/>
  <c r="R45" i="61"/>
  <c r="O45" i="61"/>
  <c r="J45" i="61"/>
  <c r="L45" i="61"/>
  <c r="Q45" i="61"/>
  <c r="V45" i="61"/>
  <c r="P26" i="61"/>
  <c r="N26" i="61"/>
  <c r="K26" i="61"/>
  <c r="M26" i="61"/>
  <c r="L26" i="61"/>
  <c r="O26" i="61"/>
  <c r="J26" i="61"/>
  <c r="N37" i="61"/>
  <c r="O37" i="61"/>
  <c r="O44" i="61"/>
  <c r="N44" i="61"/>
  <c r="P44" i="61"/>
  <c r="U28" i="61"/>
  <c r="S28" i="61"/>
  <c r="T28" i="61"/>
  <c r="M36" i="61"/>
  <c r="W36" i="61"/>
  <c r="S36" i="61"/>
  <c r="O36" i="61"/>
  <c r="J36" i="61"/>
  <c r="N36" i="61"/>
  <c r="K36" i="61"/>
  <c r="I36" i="61"/>
  <c r="L36" i="61"/>
  <c r="P36" i="61"/>
  <c r="O20" i="61"/>
  <c r="P20" i="61"/>
  <c r="N20" i="61"/>
  <c r="J20" i="61"/>
  <c r="M20" i="61"/>
  <c r="K20" i="61"/>
  <c r="L20" i="61"/>
  <c r="R33" i="61"/>
  <c r="Q33" i="61"/>
  <c r="S33" i="61"/>
  <c r="R31" i="61"/>
  <c r="O31" i="61"/>
  <c r="Q31" i="61"/>
  <c r="S31" i="61"/>
  <c r="R27" i="61"/>
  <c r="Q27" i="61"/>
  <c r="K27" i="61"/>
  <c r="P27" i="61"/>
  <c r="L27" i="61"/>
  <c r="O27" i="61"/>
  <c r="M27" i="61"/>
  <c r="N27" i="61"/>
  <c r="S27" i="61"/>
  <c r="N14" i="61"/>
  <c r="L14" i="61"/>
  <c r="K14" i="61"/>
  <c r="J14" i="61"/>
  <c r="P14" i="61"/>
  <c r="M14" i="61"/>
  <c r="O14" i="61"/>
  <c r="M17" i="61"/>
  <c r="P17" i="61"/>
  <c r="O17" i="61"/>
  <c r="L17" i="61"/>
  <c r="J17" i="61"/>
  <c r="N17" i="61"/>
  <c r="K17" i="61"/>
  <c r="U41" i="61"/>
  <c r="P35" i="61"/>
  <c r="R35" i="61"/>
  <c r="N35" i="61"/>
  <c r="Q35" i="61"/>
  <c r="S35" i="61"/>
  <c r="O35" i="61"/>
  <c r="U35" i="61"/>
  <c r="M35" i="61"/>
  <c r="T35" i="61"/>
  <c r="M16" i="61"/>
  <c r="P16" i="61"/>
  <c r="O16" i="61"/>
  <c r="N16" i="61"/>
  <c r="J16" i="61"/>
  <c r="L16" i="61"/>
  <c r="K16" i="61"/>
  <c r="W49" i="61"/>
  <c r="V49" i="61"/>
  <c r="N47" i="61"/>
  <c r="P47" i="61"/>
  <c r="J47" i="61"/>
  <c r="L47" i="61"/>
  <c r="S47" i="61"/>
  <c r="M47" i="61"/>
  <c r="I47" i="61"/>
  <c r="K47" i="61"/>
  <c r="W47" i="61"/>
  <c r="O47" i="61"/>
  <c r="H9" i="61"/>
  <c r="Y9" i="61"/>
  <c r="Z9" i="61" s="1"/>
  <c r="J15" i="61"/>
  <c r="N15" i="61"/>
  <c r="M15" i="61"/>
  <c r="K15" i="61"/>
  <c r="L15" i="61"/>
  <c r="P15" i="61"/>
  <c r="O15" i="61"/>
  <c r="W48" i="61"/>
  <c r="S48" i="61"/>
  <c r="P10" i="61"/>
  <c r="J10" i="61"/>
  <c r="L10" i="61"/>
  <c r="K10" i="61"/>
  <c r="M10" i="61"/>
  <c r="Q10" i="61"/>
  <c r="N10" i="61"/>
  <c r="O10" i="61"/>
  <c r="P25" i="61"/>
  <c r="L25" i="61"/>
  <c r="N25" i="61"/>
  <c r="J25" i="61"/>
  <c r="K25" i="61"/>
  <c r="M25" i="61"/>
  <c r="O25" i="61"/>
  <c r="J23" i="61"/>
  <c r="P23" i="61"/>
  <c r="K23" i="61"/>
  <c r="O23" i="61"/>
  <c r="N23" i="61"/>
  <c r="M23" i="61"/>
  <c r="L23" i="61"/>
  <c r="H42" i="61"/>
  <c r="Y42" i="61"/>
  <c r="Z42" i="61" s="1"/>
  <c r="J18" i="61"/>
  <c r="P18" i="61"/>
  <c r="O18" i="61"/>
  <c r="N18" i="61"/>
  <c r="M18" i="61"/>
  <c r="L18" i="61"/>
  <c r="K18" i="61"/>
  <c r="H30" i="61"/>
  <c r="Y30" i="61"/>
  <c r="Z30" i="61" s="1"/>
  <c r="S32" i="61"/>
  <c r="V32" i="61"/>
  <c r="T32" i="61"/>
  <c r="U32" i="61"/>
  <c r="L24" i="61"/>
  <c r="J24" i="61"/>
  <c r="P24" i="61"/>
  <c r="M24" i="61"/>
  <c r="O24" i="61"/>
  <c r="K24" i="61"/>
  <c r="N24" i="61"/>
  <c r="U11" i="61"/>
  <c r="R11" i="61"/>
  <c r="K11" i="61"/>
  <c r="J11" i="61"/>
  <c r="P11" i="61"/>
  <c r="L11" i="61"/>
  <c r="M11" i="61"/>
  <c r="I11" i="61"/>
  <c r="T11" i="61"/>
  <c r="N11" i="61"/>
  <c r="Q11" i="61"/>
  <c r="S11" i="61"/>
  <c r="O11" i="61"/>
  <c r="V11" i="61"/>
  <c r="W11" i="61"/>
  <c r="K22" i="61"/>
  <c r="L22" i="61"/>
  <c r="N22" i="61"/>
  <c r="P22" i="61"/>
  <c r="J22" i="61"/>
  <c r="O22" i="61"/>
  <c r="M22" i="61"/>
  <c r="I8" i="61"/>
  <c r="G50" i="61"/>
  <c r="J8" i="61"/>
  <c r="J13" i="61"/>
  <c r="N13" i="61"/>
  <c r="L13" i="61"/>
  <c r="M13" i="61"/>
  <c r="K13" i="61"/>
  <c r="Q13" i="61"/>
  <c r="L12" i="61"/>
  <c r="J12" i="61"/>
  <c r="K12" i="61"/>
  <c r="R29" i="61"/>
  <c r="S29" i="61"/>
  <c r="T38" i="61"/>
  <c r="V38" i="61"/>
  <c r="U38" i="61"/>
  <c r="W38" i="61"/>
  <c r="K21" i="61"/>
  <c r="L21" i="61"/>
  <c r="P21" i="61"/>
  <c r="J21" i="61"/>
  <c r="O21" i="61"/>
  <c r="M21" i="61"/>
  <c r="N21" i="61"/>
  <c r="N19" i="61"/>
  <c r="M19" i="61"/>
  <c r="J19" i="61"/>
  <c r="P19" i="61"/>
  <c r="O19" i="61"/>
  <c r="L19" i="61"/>
  <c r="K19" i="61"/>
  <c r="R34" i="61"/>
  <c r="P34" i="61"/>
  <c r="W34" i="61"/>
  <c r="V34" i="61"/>
  <c r="T34" i="61"/>
  <c r="S34" i="61"/>
  <c r="O34" i="61"/>
  <c r="Q34" i="61"/>
  <c r="N34" i="61"/>
  <c r="U34" i="61"/>
  <c r="Y39" i="61"/>
  <c r="Z39" i="61" s="1"/>
  <c r="H39" i="61"/>
  <c r="G516" i="6"/>
  <c r="G517" i="6"/>
  <c r="Y47" i="61" l="1"/>
  <c r="Z47" i="61" s="1"/>
  <c r="V50" i="61"/>
  <c r="V51" i="61" s="1"/>
  <c r="K50" i="61"/>
  <c r="H44" i="61"/>
  <c r="Y44" i="61"/>
  <c r="Z44" i="61" s="1"/>
  <c r="H19" i="61"/>
  <c r="Y19" i="61"/>
  <c r="Z19" i="61" s="1"/>
  <c r="H29" i="61"/>
  <c r="Y29" i="61"/>
  <c r="Z29" i="61" s="1"/>
  <c r="I50" i="61"/>
  <c r="Y8" i="61"/>
  <c r="Z8" i="61" s="1"/>
  <c r="H8" i="61"/>
  <c r="W50" i="61"/>
  <c r="L50" i="61"/>
  <c r="H46" i="61"/>
  <c r="Y46" i="61"/>
  <c r="Z46" i="61" s="1"/>
  <c r="H35" i="61"/>
  <c r="Y35" i="61"/>
  <c r="Z35" i="61" s="1"/>
  <c r="H45" i="61"/>
  <c r="Y45" i="61"/>
  <c r="Z45" i="61" s="1"/>
  <c r="H27" i="61"/>
  <c r="Y27" i="61"/>
  <c r="Z27" i="61" s="1"/>
  <c r="Y40" i="61"/>
  <c r="Z40" i="61" s="1"/>
  <c r="H40" i="61"/>
  <c r="H12" i="61"/>
  <c r="Y12" i="61"/>
  <c r="Z12" i="61" s="1"/>
  <c r="H13" i="61"/>
  <c r="Y13" i="61"/>
  <c r="Z13" i="61" s="1"/>
  <c r="Y18" i="61"/>
  <c r="Z18" i="61" s="1"/>
  <c r="H18" i="61"/>
  <c r="P50" i="61"/>
  <c r="H16" i="61"/>
  <c r="Y16" i="61"/>
  <c r="Z16" i="61" s="1"/>
  <c r="H36" i="61"/>
  <c r="Y36" i="61"/>
  <c r="Z36" i="61" s="1"/>
  <c r="Y37" i="61"/>
  <c r="Z37" i="61" s="1"/>
  <c r="H37" i="61"/>
  <c r="H25" i="61"/>
  <c r="Y25" i="61"/>
  <c r="Z25" i="61" s="1"/>
  <c r="H15" i="61"/>
  <c r="Y15" i="61"/>
  <c r="Z15" i="61" s="1"/>
  <c r="S50" i="61"/>
  <c r="H23" i="61"/>
  <c r="Y23" i="61"/>
  <c r="Z23" i="61" s="1"/>
  <c r="O50" i="61"/>
  <c r="H48" i="61"/>
  <c r="Y48" i="61"/>
  <c r="Z48" i="61" s="1"/>
  <c r="Y26" i="61"/>
  <c r="Z26" i="61" s="1"/>
  <c r="H26" i="61"/>
  <c r="H32" i="61"/>
  <c r="Y32" i="61"/>
  <c r="Z32" i="61" s="1"/>
  <c r="Y10" i="61"/>
  <c r="Z10" i="61" s="1"/>
  <c r="H10" i="61"/>
  <c r="H41" i="61"/>
  <c r="Y41" i="61"/>
  <c r="Z41" i="61" s="1"/>
  <c r="Y24" i="61"/>
  <c r="Z24" i="61" s="1"/>
  <c r="H24" i="61"/>
  <c r="N50" i="61"/>
  <c r="H20" i="61"/>
  <c r="Y20" i="61"/>
  <c r="Z20" i="61" s="1"/>
  <c r="H28" i="61"/>
  <c r="Y28" i="61"/>
  <c r="Z28" i="61" s="1"/>
  <c r="K51" i="61"/>
  <c r="K53" i="61"/>
  <c r="Y34" i="61"/>
  <c r="Z34" i="61" s="1"/>
  <c r="H34" i="61"/>
  <c r="H38" i="61"/>
  <c r="Y38" i="61"/>
  <c r="Z38" i="61" s="1"/>
  <c r="R50" i="61"/>
  <c r="Q50" i="61"/>
  <c r="H17" i="61"/>
  <c r="Y17" i="61"/>
  <c r="Z17" i="61" s="1"/>
  <c r="Y14" i="61"/>
  <c r="Z14" i="61" s="1"/>
  <c r="H14" i="61"/>
  <c r="Y33" i="61"/>
  <c r="Z33" i="61" s="1"/>
  <c r="H33" i="61"/>
  <c r="Y43" i="61"/>
  <c r="Z43" i="61" s="1"/>
  <c r="H43" i="61"/>
  <c r="Y31" i="61"/>
  <c r="Z31" i="61" s="1"/>
  <c r="H31" i="61"/>
  <c r="H22" i="61"/>
  <c r="Y22" i="61"/>
  <c r="Z22" i="61" s="1"/>
  <c r="H21" i="61"/>
  <c r="Y21" i="61"/>
  <c r="Z21" i="61" s="1"/>
  <c r="J50" i="61"/>
  <c r="T50" i="61"/>
  <c r="U50" i="61"/>
  <c r="M50" i="61"/>
  <c r="Y49" i="61"/>
  <c r="Z49" i="61" s="1"/>
  <c r="G518" i="6"/>
  <c r="G520" i="6" s="1"/>
  <c r="V53" i="61" l="1"/>
  <c r="S51" i="61"/>
  <c r="S53" i="61"/>
  <c r="I51" i="61"/>
  <c r="I52" i="61" s="1"/>
  <c r="I53" i="61"/>
  <c r="I54" i="61" s="1"/>
  <c r="U53" i="61"/>
  <c r="U51" i="61"/>
  <c r="N51" i="61"/>
  <c r="N53" i="61"/>
  <c r="Q51" i="61"/>
  <c r="Q53" i="61"/>
  <c r="R51" i="61"/>
  <c r="R53" i="61"/>
  <c r="P53" i="61"/>
  <c r="P51" i="61"/>
  <c r="J53" i="61"/>
  <c r="J51" i="61"/>
  <c r="L51" i="61"/>
  <c r="L53" i="61"/>
  <c r="M51" i="61"/>
  <c r="M53" i="61"/>
  <c r="O51" i="61"/>
  <c r="O53" i="61"/>
  <c r="W53" i="61"/>
  <c r="W51" i="61"/>
  <c r="T51" i="61"/>
  <c r="T53" i="61"/>
  <c r="H50" i="61"/>
  <c r="G519" i="6"/>
  <c r="G521" i="6" s="1"/>
  <c r="J54" i="61" l="1"/>
  <c r="K54" i="61" s="1"/>
  <c r="L54" i="61" s="1"/>
  <c r="M54" i="61" s="1"/>
  <c r="N54" i="61" s="1"/>
  <c r="O54" i="61" s="1"/>
  <c r="P54" i="61" s="1"/>
  <c r="Q54" i="61" s="1"/>
  <c r="R54" i="61" s="1"/>
  <c r="S54" i="61" s="1"/>
  <c r="T54" i="61" s="1"/>
  <c r="U54" i="61" s="1"/>
  <c r="V54" i="61" s="1"/>
  <c r="W54" i="61" s="1"/>
  <c r="J52" i="61"/>
  <c r="I69" i="61"/>
  <c r="H514" i="6"/>
  <c r="I336" i="6" l="1"/>
  <c r="I335" i="6"/>
  <c r="J69" i="61"/>
  <c r="K52" i="61"/>
  <c r="I487" i="6"/>
  <c r="I488" i="6"/>
  <c r="I22" i="6"/>
  <c r="I33" i="6"/>
  <c r="I43" i="6"/>
  <c r="I54" i="6"/>
  <c r="I62" i="6"/>
  <c r="I72" i="6"/>
  <c r="I82" i="6"/>
  <c r="I92" i="6"/>
  <c r="I100" i="6"/>
  <c r="I109" i="6"/>
  <c r="I121" i="6"/>
  <c r="I132" i="6"/>
  <c r="I140" i="6"/>
  <c r="I149" i="6"/>
  <c r="I157" i="6"/>
  <c r="I165" i="6"/>
  <c r="I174" i="6"/>
  <c r="I183" i="6"/>
  <c r="I194" i="6"/>
  <c r="I202" i="6"/>
  <c r="I210" i="6"/>
  <c r="I218" i="6"/>
  <c r="I226" i="6"/>
  <c r="I235" i="6"/>
  <c r="I243" i="6"/>
  <c r="I251" i="6"/>
  <c r="I261" i="6"/>
  <c r="I271" i="6"/>
  <c r="I292" i="6"/>
  <c r="I302" i="6"/>
  <c r="I323" i="6"/>
  <c r="I343" i="6"/>
  <c r="I359" i="6"/>
  <c r="I387" i="6"/>
  <c r="I406" i="6"/>
  <c r="I424" i="6"/>
  <c r="I444" i="6"/>
  <c r="I474" i="6"/>
  <c r="I241" i="6"/>
  <c r="I376" i="6"/>
  <c r="I14" i="6"/>
  <c r="I24" i="6"/>
  <c r="I34" i="6"/>
  <c r="I44" i="6"/>
  <c r="I55" i="6"/>
  <c r="I63" i="6"/>
  <c r="I73" i="6"/>
  <c r="I83" i="6"/>
  <c r="I93" i="6"/>
  <c r="I102" i="6"/>
  <c r="I110" i="6"/>
  <c r="I122" i="6"/>
  <c r="I133" i="6"/>
  <c r="I141" i="6"/>
  <c r="I150" i="6"/>
  <c r="I158" i="6"/>
  <c r="I166" i="6"/>
  <c r="I175" i="6"/>
  <c r="I186" i="6"/>
  <c r="I195" i="6"/>
  <c r="I203" i="6"/>
  <c r="I211" i="6"/>
  <c r="I219" i="6"/>
  <c r="I227" i="6"/>
  <c r="I236" i="6"/>
  <c r="I244" i="6"/>
  <c r="I253" i="6"/>
  <c r="I262" i="6"/>
  <c r="I274" i="6"/>
  <c r="I284" i="6"/>
  <c r="I293" i="6"/>
  <c r="I303" i="6"/>
  <c r="I316" i="6"/>
  <c r="I324" i="6"/>
  <c r="I332" i="6"/>
  <c r="I344" i="6"/>
  <c r="I352" i="6"/>
  <c r="I360" i="6"/>
  <c r="I369" i="6"/>
  <c r="I379" i="6"/>
  <c r="I388" i="6"/>
  <c r="I396" i="6"/>
  <c r="I407" i="6"/>
  <c r="I415" i="6"/>
  <c r="I425" i="6"/>
  <c r="I435" i="6"/>
  <c r="I445" i="6"/>
  <c r="I455" i="6"/>
  <c r="I466" i="6"/>
  <c r="I475" i="6"/>
  <c r="I483" i="6"/>
  <c r="I338" i="6"/>
  <c r="I362" i="6"/>
  <c r="I390" i="6"/>
  <c r="I417" i="6"/>
  <c r="I439" i="6"/>
  <c r="I459" i="6"/>
  <c r="I485" i="6"/>
  <c r="I60" i="6"/>
  <c r="I216" i="6"/>
  <c r="I290" i="6"/>
  <c r="I341" i="6"/>
  <c r="I403" i="6"/>
  <c r="I442" i="6"/>
  <c r="I15" i="6"/>
  <c r="I25" i="6"/>
  <c r="I35" i="6"/>
  <c r="I45" i="6"/>
  <c r="I56" i="6"/>
  <c r="I64" i="6"/>
  <c r="I74" i="6"/>
  <c r="I84" i="6"/>
  <c r="I94" i="6"/>
  <c r="I103" i="6"/>
  <c r="I111" i="6"/>
  <c r="I123" i="6"/>
  <c r="I134" i="6"/>
  <c r="I142" i="6"/>
  <c r="I151" i="6"/>
  <c r="I159" i="6"/>
  <c r="I167" i="6"/>
  <c r="I176" i="6"/>
  <c r="I187" i="6"/>
  <c r="I196" i="6"/>
  <c r="I204" i="6"/>
  <c r="I212" i="6"/>
  <c r="I220" i="6"/>
  <c r="I228" i="6"/>
  <c r="I237" i="6"/>
  <c r="I245" i="6"/>
  <c r="I254" i="6"/>
  <c r="I263" i="6"/>
  <c r="I275" i="6"/>
  <c r="I286" i="6"/>
  <c r="I295" i="6"/>
  <c r="I304" i="6"/>
  <c r="I317" i="6"/>
  <c r="I325" i="6"/>
  <c r="I334" i="6"/>
  <c r="I345" i="6"/>
  <c r="I353" i="6"/>
  <c r="I361" i="6"/>
  <c r="I372" i="6"/>
  <c r="I381" i="6"/>
  <c r="I389" i="6"/>
  <c r="I397" i="6"/>
  <c r="I408" i="6"/>
  <c r="I416" i="6"/>
  <c r="I427" i="6"/>
  <c r="I437" i="6"/>
  <c r="I446" i="6"/>
  <c r="I457" i="6"/>
  <c r="I468" i="6"/>
  <c r="I476" i="6"/>
  <c r="I484" i="6"/>
  <c r="I346" i="6"/>
  <c r="I382" i="6"/>
  <c r="I409" i="6"/>
  <c r="I447" i="6"/>
  <c r="I477" i="6"/>
  <c r="I80" i="6"/>
  <c r="I200" i="6"/>
  <c r="I269" i="6"/>
  <c r="I329" i="6"/>
  <c r="I393" i="6"/>
  <c r="I450" i="6"/>
  <c r="I16" i="6"/>
  <c r="I26" i="6"/>
  <c r="I38" i="6"/>
  <c r="I46" i="6"/>
  <c r="I57" i="6"/>
  <c r="I65" i="6"/>
  <c r="I76" i="6"/>
  <c r="I85" i="6"/>
  <c r="I95" i="6"/>
  <c r="I104" i="6"/>
  <c r="I113" i="6"/>
  <c r="I127" i="6"/>
  <c r="I135" i="6"/>
  <c r="I143" i="6"/>
  <c r="I152" i="6"/>
  <c r="I160" i="6"/>
  <c r="I168" i="6"/>
  <c r="I178" i="6"/>
  <c r="I188" i="6"/>
  <c r="I197" i="6"/>
  <c r="I205" i="6"/>
  <c r="I213" i="6"/>
  <c r="I221" i="6"/>
  <c r="I230" i="6"/>
  <c r="I238" i="6"/>
  <c r="I246" i="6"/>
  <c r="I255" i="6"/>
  <c r="I265" i="6"/>
  <c r="I276" i="6"/>
  <c r="I287" i="6"/>
  <c r="I297" i="6"/>
  <c r="I307" i="6"/>
  <c r="I318" i="6"/>
  <c r="I326" i="6"/>
  <c r="I354" i="6"/>
  <c r="I373" i="6"/>
  <c r="I398" i="6"/>
  <c r="I428" i="6"/>
  <c r="I469" i="6"/>
  <c r="I98" i="6"/>
  <c r="I181" i="6"/>
  <c r="I249" i="6"/>
  <c r="I311" i="6"/>
  <c r="I385" i="6"/>
  <c r="I463" i="6"/>
  <c r="I18" i="6"/>
  <c r="I27" i="6"/>
  <c r="I39" i="6"/>
  <c r="I47" i="6"/>
  <c r="I58" i="6"/>
  <c r="I67" i="6"/>
  <c r="I77" i="6"/>
  <c r="I88" i="6"/>
  <c r="I96" i="6"/>
  <c r="I105" i="6"/>
  <c r="I114" i="6"/>
  <c r="I128" i="6"/>
  <c r="I136" i="6"/>
  <c r="I144" i="6"/>
  <c r="I153" i="6"/>
  <c r="I161" i="6"/>
  <c r="I170" i="6"/>
  <c r="I179" i="6"/>
  <c r="I190" i="6"/>
  <c r="I198" i="6"/>
  <c r="I206" i="6"/>
  <c r="I214" i="6"/>
  <c r="I222" i="6"/>
  <c r="I231" i="6"/>
  <c r="I239" i="6"/>
  <c r="I247" i="6"/>
  <c r="I256" i="6"/>
  <c r="I266" i="6"/>
  <c r="I277" i="6"/>
  <c r="I288" i="6"/>
  <c r="I298" i="6"/>
  <c r="I308" i="6"/>
  <c r="I319" i="6"/>
  <c r="I327" i="6"/>
  <c r="I339" i="6"/>
  <c r="I347" i="6"/>
  <c r="I355" i="6"/>
  <c r="I363" i="6"/>
  <c r="I374" i="6"/>
  <c r="I383" i="6"/>
  <c r="I391" i="6"/>
  <c r="I399" i="6"/>
  <c r="I410" i="6"/>
  <c r="I419" i="6"/>
  <c r="I429" i="6"/>
  <c r="I440" i="6"/>
  <c r="I448" i="6"/>
  <c r="I461" i="6"/>
  <c r="I470" i="6"/>
  <c r="I478" i="6"/>
  <c r="I486" i="6"/>
  <c r="I31" i="6"/>
  <c r="I50" i="6"/>
  <c r="I90" i="6"/>
  <c r="I117" i="6"/>
  <c r="I138" i="6"/>
  <c r="I155" i="6"/>
  <c r="I172" i="6"/>
  <c r="I208" i="6"/>
  <c r="I258" i="6"/>
  <c r="I300" i="6"/>
  <c r="I357" i="6"/>
  <c r="I422" i="6"/>
  <c r="I480" i="6"/>
  <c r="I19" i="6"/>
  <c r="I30" i="6"/>
  <c r="I40" i="6"/>
  <c r="I49" i="6"/>
  <c r="I59" i="6"/>
  <c r="I68" i="6"/>
  <c r="I79" i="6"/>
  <c r="I89" i="6"/>
  <c r="I97" i="6"/>
  <c r="I106" i="6"/>
  <c r="I116" i="6"/>
  <c r="I129" i="6"/>
  <c r="I137" i="6"/>
  <c r="I145" i="6"/>
  <c r="I154" i="6"/>
  <c r="I162" i="6"/>
  <c r="I171" i="6"/>
  <c r="I180" i="6"/>
  <c r="I191" i="6"/>
  <c r="I199" i="6"/>
  <c r="I207" i="6"/>
  <c r="I215" i="6"/>
  <c r="I223" i="6"/>
  <c r="I232" i="6"/>
  <c r="I240" i="6"/>
  <c r="I248" i="6"/>
  <c r="I257" i="6"/>
  <c r="I268" i="6"/>
  <c r="I279" i="6"/>
  <c r="I289" i="6"/>
  <c r="I299" i="6"/>
  <c r="I310" i="6"/>
  <c r="I320" i="6"/>
  <c r="I328" i="6"/>
  <c r="I340" i="6"/>
  <c r="I348" i="6"/>
  <c r="I356" i="6"/>
  <c r="I364" i="6"/>
  <c r="I375" i="6"/>
  <c r="I384" i="6"/>
  <c r="I392" i="6"/>
  <c r="I402" i="6"/>
  <c r="I411" i="6"/>
  <c r="I420" i="6"/>
  <c r="I430" i="6"/>
  <c r="I441" i="6"/>
  <c r="I449" i="6"/>
  <c r="I462" i="6"/>
  <c r="I471" i="6"/>
  <c r="I479" i="6"/>
  <c r="I20" i="6"/>
  <c r="I41" i="6"/>
  <c r="I70" i="6"/>
  <c r="I107" i="6"/>
  <c r="I130" i="6"/>
  <c r="I146" i="6"/>
  <c r="I163" i="6"/>
  <c r="I192" i="6"/>
  <c r="I224" i="6"/>
  <c r="I280" i="6"/>
  <c r="I321" i="6"/>
  <c r="I365" i="6"/>
  <c r="I412" i="6"/>
  <c r="I472" i="6"/>
  <c r="I21" i="6"/>
  <c r="I32" i="6"/>
  <c r="I42" i="6"/>
  <c r="I53" i="6"/>
  <c r="I61" i="6"/>
  <c r="I71" i="6"/>
  <c r="I81" i="6"/>
  <c r="I91" i="6"/>
  <c r="I99" i="6"/>
  <c r="I108" i="6"/>
  <c r="I118" i="6"/>
  <c r="I131" i="6"/>
  <c r="I139" i="6"/>
  <c r="I147" i="6"/>
  <c r="I156" i="6"/>
  <c r="I164" i="6"/>
  <c r="I173" i="6"/>
  <c r="I182" i="6"/>
  <c r="I193" i="6"/>
  <c r="I201" i="6"/>
  <c r="I209" i="6"/>
  <c r="I217" i="6"/>
  <c r="I225" i="6"/>
  <c r="I234" i="6"/>
  <c r="I242" i="6"/>
  <c r="I250" i="6"/>
  <c r="I260" i="6"/>
  <c r="I270" i="6"/>
  <c r="I281" i="6"/>
  <c r="I291" i="6"/>
  <c r="I301" i="6"/>
  <c r="I314" i="6"/>
  <c r="I322" i="6"/>
  <c r="I330" i="6"/>
  <c r="I342" i="6"/>
  <c r="I350" i="6"/>
  <c r="I358" i="6"/>
  <c r="I366" i="6"/>
  <c r="I377" i="6"/>
  <c r="I386" i="6"/>
  <c r="I394" i="6"/>
  <c r="I405" i="6"/>
  <c r="I413" i="6"/>
  <c r="I423" i="6"/>
  <c r="I432" i="6"/>
  <c r="I443" i="6"/>
  <c r="I452" i="6"/>
  <c r="I464" i="6"/>
  <c r="I473" i="6"/>
  <c r="I481" i="6"/>
  <c r="I282" i="6"/>
  <c r="I315" i="6"/>
  <c r="I331" i="6"/>
  <c r="I351" i="6"/>
  <c r="I367" i="6"/>
  <c r="I378" i="6"/>
  <c r="I395" i="6"/>
  <c r="I414" i="6"/>
  <c r="I434" i="6"/>
  <c r="I453" i="6"/>
  <c r="I465" i="6"/>
  <c r="I482" i="6"/>
  <c r="I233" i="6"/>
  <c r="I349" i="6"/>
  <c r="I431" i="6"/>
  <c r="I491" i="6"/>
  <c r="I503" i="6"/>
  <c r="I496" i="6"/>
  <c r="I504" i="6"/>
  <c r="I499" i="6"/>
  <c r="I497" i="6"/>
  <c r="I492" i="6"/>
  <c r="I495" i="6"/>
  <c r="I511" i="6"/>
  <c r="I500" i="6"/>
  <c r="I509" i="6"/>
  <c r="I498" i="6"/>
  <c r="I513" i="6"/>
  <c r="I512" i="6"/>
  <c r="I501" i="6"/>
  <c r="I502" i="6"/>
  <c r="I510" i="6"/>
  <c r="I490" i="6"/>
  <c r="I13" i="6"/>
  <c r="I494" i="6"/>
  <c r="I489" i="6"/>
  <c r="H515" i="6"/>
  <c r="I493" i="6"/>
  <c r="I508" i="6"/>
  <c r="I505" i="6"/>
  <c r="L52" i="61" l="1"/>
  <c r="K69" i="61"/>
  <c r="I514" i="6"/>
  <c r="H516" i="6"/>
  <c r="H517" i="6"/>
  <c r="L69" i="61" l="1"/>
  <c r="M52" i="61"/>
  <c r="H518" i="6"/>
  <c r="H520" i="6" s="1"/>
  <c r="L206" i="48"/>
  <c r="M69" i="61" l="1"/>
  <c r="N52" i="61"/>
  <c r="H519" i="6"/>
  <c r="H521" i="6" s="1"/>
  <c r="O52" i="61" l="1"/>
  <c r="N69" i="61"/>
  <c r="K206" i="48"/>
  <c r="J206" i="48"/>
  <c r="P52" i="61" l="1"/>
  <c r="O69" i="61"/>
  <c r="P69" i="61" l="1"/>
  <c r="Q52" i="61"/>
  <c r="Q69" i="61" l="1"/>
  <c r="R52" i="61"/>
  <c r="S52" i="61" l="1"/>
  <c r="R69" i="61"/>
  <c r="S69" i="61" l="1"/>
  <c r="T52" i="61"/>
  <c r="U52" i="61" l="1"/>
  <c r="T69" i="61"/>
  <c r="V52" i="61" l="1"/>
  <c r="U69" i="61"/>
  <c r="V69" i="61" l="1"/>
  <c r="W52" i="61"/>
  <c r="W69" i="61" s="1"/>
</calcChain>
</file>

<file path=xl/sharedStrings.xml><?xml version="1.0" encoding="utf-8"?>
<sst xmlns="http://schemas.openxmlformats.org/spreadsheetml/2006/main" count="4998" uniqueCount="1418">
  <si>
    <t>Unidad</t>
  </si>
  <si>
    <t>Cantidad</t>
  </si>
  <si>
    <t>% Items</t>
  </si>
  <si>
    <t>1.1</t>
  </si>
  <si>
    <t>gl</t>
  </si>
  <si>
    <t>1.2</t>
  </si>
  <si>
    <t>Replanteo y otros</t>
  </si>
  <si>
    <t>2.1</t>
  </si>
  <si>
    <t>Hormigones para losas</t>
  </si>
  <si>
    <t>Capa Aisladora Horizontal y Vertical</t>
  </si>
  <si>
    <t>ml</t>
  </si>
  <si>
    <t>7.1</t>
  </si>
  <si>
    <t>8.1</t>
  </si>
  <si>
    <t>11.1</t>
  </si>
  <si>
    <t>11.2</t>
  </si>
  <si>
    <t>12.2</t>
  </si>
  <si>
    <t>12.3</t>
  </si>
  <si>
    <t>12.4</t>
  </si>
  <si>
    <t>13.1</t>
  </si>
  <si>
    <t>Pizarrones</t>
  </si>
  <si>
    <t>13.2</t>
  </si>
  <si>
    <t>13.3</t>
  </si>
  <si>
    <t>m3</t>
  </si>
  <si>
    <t>m2</t>
  </si>
  <si>
    <t>Hormigones para columnas de carga</t>
  </si>
  <si>
    <t>Hormigones para columnas de encadenado</t>
  </si>
  <si>
    <t>Pisos de Mosaico Granítico 30 x30</t>
  </si>
  <si>
    <t>Pisos de Mosaico Granítico 15 x 15</t>
  </si>
  <si>
    <t>Tabiques Durlock</t>
  </si>
  <si>
    <t>13.4</t>
  </si>
  <si>
    <t>Forestacion</t>
  </si>
  <si>
    <t>12.5</t>
  </si>
  <si>
    <t>Espejos</t>
  </si>
  <si>
    <t>OFICIAL</t>
  </si>
  <si>
    <t>AYUDANTE</t>
  </si>
  <si>
    <t>M2</t>
  </si>
  <si>
    <t>DURLOCK</t>
  </si>
  <si>
    <t>Cemento Portland</t>
  </si>
  <si>
    <t>Kg</t>
  </si>
  <si>
    <t>Ripio Clasificado</t>
  </si>
  <si>
    <t>Arena lavada</t>
  </si>
  <si>
    <t>Hierro</t>
  </si>
  <si>
    <t>Tablas</t>
  </si>
  <si>
    <t>Cal</t>
  </si>
  <si>
    <t>Ladrillones comunes</t>
  </si>
  <si>
    <t>Un.</t>
  </si>
  <si>
    <t>1</t>
  </si>
  <si>
    <t>Varios</t>
  </si>
  <si>
    <t>Carpinteria metalica</t>
  </si>
  <si>
    <t>Sector</t>
  </si>
  <si>
    <t>Largo</t>
  </si>
  <si>
    <t>Alto</t>
  </si>
  <si>
    <t>Sector 1</t>
  </si>
  <si>
    <t>Sanitarios</t>
  </si>
  <si>
    <t>Sector 3</t>
  </si>
  <si>
    <t>Ancho</t>
  </si>
  <si>
    <t>Maestranza</t>
  </si>
  <si>
    <t>Sector 2</t>
  </si>
  <si>
    <t>Secretaria</t>
  </si>
  <si>
    <t>Direccion</t>
  </si>
  <si>
    <t xml:space="preserve"> Esp. Contr.</t>
  </si>
  <si>
    <t>Total</t>
  </si>
  <si>
    <t>SECTOR</t>
  </si>
  <si>
    <t>Columna</t>
  </si>
  <si>
    <t xml:space="preserve">Cantidad </t>
  </si>
  <si>
    <t>Ax</t>
  </si>
  <si>
    <t>Ay</t>
  </si>
  <si>
    <t>H</t>
  </si>
  <si>
    <t xml:space="preserve">Superficie </t>
  </si>
  <si>
    <t>Vol de H° m3 Col Car</t>
  </si>
  <si>
    <t>Vol de H° m3 Col Enc</t>
  </si>
  <si>
    <t>CT</t>
  </si>
  <si>
    <t>CE</t>
  </si>
  <si>
    <t>CE1</t>
  </si>
  <si>
    <t>SUM</t>
  </si>
  <si>
    <t xml:space="preserve">Tipo de Viga </t>
  </si>
  <si>
    <t>L Neta</t>
  </si>
  <si>
    <t>Altura</t>
  </si>
  <si>
    <t>C1</t>
  </si>
  <si>
    <t>C2</t>
  </si>
  <si>
    <t>C3</t>
  </si>
  <si>
    <t>C4</t>
  </si>
  <si>
    <t>C5</t>
  </si>
  <si>
    <t>C6</t>
  </si>
  <si>
    <t>VE</t>
  </si>
  <si>
    <t>Pasillo</t>
  </si>
  <si>
    <t>Cocina</t>
  </si>
  <si>
    <t>Sector 4</t>
  </si>
  <si>
    <t>V2</t>
  </si>
  <si>
    <t>P1</t>
  </si>
  <si>
    <t>P2</t>
  </si>
  <si>
    <t>P3</t>
  </si>
  <si>
    <t>P4</t>
  </si>
  <si>
    <t>P5</t>
  </si>
  <si>
    <t>P6</t>
  </si>
  <si>
    <t>P7</t>
  </si>
  <si>
    <t>V1</t>
  </si>
  <si>
    <t>V3</t>
  </si>
  <si>
    <t>V4</t>
  </si>
  <si>
    <t>V5</t>
  </si>
  <si>
    <t>V6</t>
  </si>
  <si>
    <t>PL1</t>
  </si>
  <si>
    <t>Especie</t>
  </si>
  <si>
    <t>Jacaranda</t>
  </si>
  <si>
    <t>Pino</t>
  </si>
  <si>
    <t>Colocacion 
 c/Tutor</t>
  </si>
  <si>
    <t>Precio por 
unidad o m2</t>
  </si>
  <si>
    <t>Nombre del colegio</t>
  </si>
  <si>
    <t>Departamento Provincia</t>
  </si>
  <si>
    <t>X</t>
  </si>
  <si>
    <t>Y</t>
  </si>
  <si>
    <t>Dimensiones</t>
  </si>
  <si>
    <t>ELEMENTO</t>
  </si>
  <si>
    <t>Calculo de Vigas de Carga y Fundacion</t>
  </si>
  <si>
    <t>VC</t>
  </si>
  <si>
    <t>VV</t>
  </si>
  <si>
    <t>Columnas de Carga y Encadenado</t>
  </si>
  <si>
    <t xml:space="preserve">Sector </t>
  </si>
  <si>
    <t>linea de galerias</t>
  </si>
  <si>
    <t>linea de puertas</t>
  </si>
  <si>
    <t>Sector de ventanas hprom.</t>
  </si>
  <si>
    <t>Sector Sanit. hprom.</t>
  </si>
  <si>
    <t>linea de fondo de aulas</t>
  </si>
  <si>
    <t>Aulas</t>
  </si>
  <si>
    <t>Sector gobierno</t>
  </si>
  <si>
    <t>SUM  (varios)</t>
  </si>
  <si>
    <t>Nombre</t>
  </si>
  <si>
    <t>Calculo de pisos , contrapisos</t>
  </si>
  <si>
    <t>Factor</t>
  </si>
  <si>
    <t>Sala de prof.</t>
  </si>
  <si>
    <t>Deposito SUM</t>
  </si>
  <si>
    <t>Sup. Neta</t>
  </si>
  <si>
    <t>Sup. Carp</t>
  </si>
  <si>
    <t>Espesor Muro</t>
  </si>
  <si>
    <t>MADERA</t>
  </si>
  <si>
    <t>Nº</t>
  </si>
  <si>
    <t>Taller de indust.</t>
  </si>
  <si>
    <t>Laboratorio de ciencia</t>
  </si>
  <si>
    <t>Laboratorio de granja</t>
  </si>
  <si>
    <t>Taller de mant.</t>
  </si>
  <si>
    <t>Lavadero</t>
  </si>
  <si>
    <t>Deposito de combust.</t>
  </si>
  <si>
    <t>Playa de maniobras</t>
  </si>
  <si>
    <t>Pergolas</t>
  </si>
  <si>
    <t>Circulacion</t>
  </si>
  <si>
    <t>Veredin perimetral</t>
  </si>
  <si>
    <t>Veredas interiores</t>
  </si>
  <si>
    <t>SUP.PARCIAL</t>
  </si>
  <si>
    <t>PERIMETRO PARCIAL</t>
  </si>
  <si>
    <t>SUPERFICIE</t>
  </si>
  <si>
    <t>PERIMETRO</t>
  </si>
  <si>
    <t>Estacionamiento</t>
  </si>
  <si>
    <t>Preceptoria</t>
  </si>
  <si>
    <t>10,11</t>
  </si>
  <si>
    <t>Patio civico</t>
  </si>
  <si>
    <t>Area de expansión</t>
  </si>
  <si>
    <t>Espacio para bicicletas</t>
  </si>
  <si>
    <t>Patio tecnico</t>
  </si>
  <si>
    <t>13b</t>
  </si>
  <si>
    <t>13a</t>
  </si>
  <si>
    <t>13c</t>
  </si>
  <si>
    <t>Aux. secret.</t>
  </si>
  <si>
    <t>13d</t>
  </si>
  <si>
    <t>13f</t>
  </si>
  <si>
    <t>13g</t>
  </si>
  <si>
    <t>Seccion alumnos</t>
  </si>
  <si>
    <t>13e</t>
  </si>
  <si>
    <t>Hall de espera</t>
  </si>
  <si>
    <t>Hall de acceso</t>
  </si>
  <si>
    <t>Sala de informatica</t>
  </si>
  <si>
    <t>Centro de recursos</t>
  </si>
  <si>
    <t>Acceso principal</t>
  </si>
  <si>
    <t>28a</t>
  </si>
  <si>
    <t xml:space="preserve">Veredas  </t>
  </si>
  <si>
    <t xml:space="preserve">Sanitarios </t>
  </si>
  <si>
    <t>Vereda de acceso ppal</t>
  </si>
  <si>
    <t>17a</t>
  </si>
  <si>
    <t>16a</t>
  </si>
  <si>
    <t>Deposito de cocina</t>
  </si>
  <si>
    <t>Hall</t>
  </si>
  <si>
    <t>Acceso SUM</t>
  </si>
  <si>
    <t>Playon Polideportivo</t>
  </si>
  <si>
    <t>Computo de Cubierta de Techos</t>
  </si>
  <si>
    <t>Cubierta sobre losa de Hº Aº</t>
  </si>
  <si>
    <t>SUP.TOTAL</t>
  </si>
  <si>
    <t xml:space="preserve">Techo trapezoidal(acero prep.Nº22)+ Poliuretano + Chapa Nº25 prep. </t>
  </si>
  <si>
    <t xml:space="preserve">Sup. </t>
  </si>
  <si>
    <t>sup. Carp.</t>
  </si>
  <si>
    <t>LADRILLO</t>
  </si>
  <si>
    <t>LADRILLON</t>
  </si>
  <si>
    <t>TAB.SANIT. Hº</t>
  </si>
  <si>
    <t>VOLUMEN</t>
  </si>
  <si>
    <t>COMPUTO DE MAMPOSTERIAS, DURLOCK Y TABIQUES DE Hº</t>
  </si>
  <si>
    <t>PLANILLA  RESUMEN</t>
  </si>
  <si>
    <t>TIPO</t>
  </si>
  <si>
    <t>Superficie
TOTAL</t>
  </si>
  <si>
    <t>COMPUTO DE CARPINTERIAS</t>
  </si>
  <si>
    <t xml:space="preserve">METALICA </t>
  </si>
  <si>
    <t xml:space="preserve">VIDRIOS </t>
  </si>
  <si>
    <t>POLICARBONATO</t>
  </si>
  <si>
    <t xml:space="preserve">PINTURA ESMALTE </t>
  </si>
  <si>
    <t>PINTURA INTERIOR EN MUROS</t>
  </si>
  <si>
    <t>REVOQUE INTERIOR</t>
  </si>
  <si>
    <t>REVOQUE EXTERIOR</t>
  </si>
  <si>
    <t>CIELORRASO</t>
  </si>
  <si>
    <t>PINTURA EXTERIOR EN MUROS</t>
  </si>
  <si>
    <t>PINTURA EN CIELORRASO</t>
  </si>
  <si>
    <t>SUPERFICIE LOSAS</t>
  </si>
  <si>
    <t>VOLUMEN LOSAS</t>
  </si>
  <si>
    <t>COMPUTO DE REVOQUES, PINTURAS LATEX Y REVESTIMIENTO</t>
  </si>
  <si>
    <t>ZÓCALOS GRANÍTICO</t>
  </si>
  <si>
    <t>COMPUTO CAPA AISLADORA EN MAMPOSTERIA</t>
  </si>
  <si>
    <t>AISLACION SALITRE B/PLATEA</t>
  </si>
  <si>
    <t>AISLACION SALITRE B/PISO.EXT</t>
  </si>
  <si>
    <t>COMPUTO AISLACION SALITRE</t>
  </si>
  <si>
    <t>Vol de H° m3 de encadenado</t>
  </si>
  <si>
    <t>Alamo Criollo</t>
  </si>
  <si>
    <t>Arce</t>
  </si>
  <si>
    <t>Frutales</t>
  </si>
  <si>
    <t>Eucaliptus</t>
  </si>
  <si>
    <t>Eucaliptus gigante</t>
  </si>
  <si>
    <t>moras</t>
  </si>
  <si>
    <t>Abetos</t>
  </si>
  <si>
    <t>Aguaribay</t>
  </si>
  <si>
    <t>13.5</t>
  </si>
  <si>
    <t>Policarbonatos</t>
  </si>
  <si>
    <t>Antepechos</t>
  </si>
  <si>
    <t>Buña metalica</t>
  </si>
  <si>
    <t>MINISTERIO DE PLANIFICACION FEDERAL, INVERSION PUBLICA Y  SERVICIOS</t>
  </si>
  <si>
    <t>PRESTAMO BID 1345/OC-AR - Programa de Mejoramiento del Sistema Educativo</t>
  </si>
  <si>
    <t>SUBPROGRAMA II - Expansión  de  la  Infraestructura Escolar</t>
  </si>
  <si>
    <t>UES II</t>
  </si>
  <si>
    <t>RUBRO:</t>
  </si>
  <si>
    <t>ITEM:</t>
  </si>
  <si>
    <t>UNIDAD DE MEDIDA:</t>
  </si>
  <si>
    <t>INSUMOS</t>
  </si>
  <si>
    <t>UNIDAD</t>
  </si>
  <si>
    <t>COSTO UNITARIO</t>
  </si>
  <si>
    <t>RENDIMIENTO  X UNI.</t>
  </si>
  <si>
    <t>COSTO PARCIAL</t>
  </si>
  <si>
    <t>A- MATERIALES</t>
  </si>
  <si>
    <t>B - MANO DE OBRA</t>
  </si>
  <si>
    <t>C - EQUIPOS</t>
  </si>
  <si>
    <t>COSTO - COSTO A+B+C =</t>
  </si>
  <si>
    <t>COSTO DEL ITEM X COEF.RES.:</t>
  </si>
  <si>
    <t>COSTO TOTAL:</t>
  </si>
  <si>
    <t xml:space="preserve"> ANALISIS DE PRECIOS</t>
  </si>
  <si>
    <t>Hs</t>
  </si>
  <si>
    <t xml:space="preserve">ESCUELA Nº </t>
  </si>
  <si>
    <t>COSTO-COSTO</t>
  </si>
  <si>
    <t>2</t>
  </si>
  <si>
    <t>3</t>
  </si>
  <si>
    <t>4</t>
  </si>
  <si>
    <t>5</t>
  </si>
  <si>
    <t>Pisos y zocalos</t>
  </si>
  <si>
    <t>6</t>
  </si>
  <si>
    <t>Revoques</t>
  </si>
  <si>
    <t xml:space="preserve"> Jaharro a la cal b/revestimiento </t>
  </si>
  <si>
    <t>7</t>
  </si>
  <si>
    <t xml:space="preserve"> Cubierta de techos s/losa de Hormigón </t>
  </si>
  <si>
    <t>8</t>
  </si>
  <si>
    <t>Revestimientos</t>
  </si>
  <si>
    <t>9</t>
  </si>
  <si>
    <t>Pinturas</t>
  </si>
  <si>
    <t xml:space="preserve"> Pintura al latex  en muros interiores </t>
  </si>
  <si>
    <t xml:space="preserve"> Pintura al latex  en exteriores  </t>
  </si>
  <si>
    <t xml:space="preserve"> Pintura al latex en cielorrasos </t>
  </si>
  <si>
    <t>10</t>
  </si>
  <si>
    <t>12</t>
  </si>
  <si>
    <t>13</t>
  </si>
  <si>
    <t>Precio Unitario</t>
  </si>
  <si>
    <t>Precio Parcial</t>
  </si>
  <si>
    <t>Precio de Rubro</t>
  </si>
  <si>
    <t>PRESUPUESTO</t>
  </si>
  <si>
    <t xml:space="preserve">Porcentaje de incidencia </t>
  </si>
  <si>
    <t>PLANTA BAJA</t>
  </si>
  <si>
    <t>sanitarios comunes</t>
  </si>
  <si>
    <t>sanitarios docentes</t>
  </si>
  <si>
    <t>PLANTA ALTA</t>
  </si>
  <si>
    <t>SUBTOTAL</t>
  </si>
  <si>
    <t xml:space="preserve"> losa de Hº Aº</t>
  </si>
  <si>
    <t>50% galerias</t>
  </si>
  <si>
    <t>sup.</t>
  </si>
  <si>
    <t>CARPINTERIA</t>
  </si>
  <si>
    <t>DESIGN.</t>
  </si>
  <si>
    <t>subtotal</t>
  </si>
  <si>
    <t>VA</t>
  </si>
  <si>
    <t>VF</t>
  </si>
  <si>
    <t>BASES</t>
  </si>
  <si>
    <t>Vol de H° m3 de ARRIOS.</t>
  </si>
  <si>
    <t>Vol de H° m3 de FUNDACION</t>
  </si>
  <si>
    <t>Hº LIMPIEZA</t>
  </si>
  <si>
    <t>CIMIENTOS</t>
  </si>
  <si>
    <t>Hº LIMPIEZA m2</t>
  </si>
  <si>
    <t>paraiso</t>
  </si>
  <si>
    <t>prunos</t>
  </si>
  <si>
    <t>ligustro aureo</t>
  </si>
  <si>
    <t>arbol chico</t>
  </si>
  <si>
    <t>cesped</t>
  </si>
  <si>
    <t>Hormigones para vigas de arriostramiento</t>
  </si>
  <si>
    <t>Vidrios laminado de seguridad 3+3</t>
  </si>
  <si>
    <t>excavaciones</t>
  </si>
  <si>
    <t>Vol de H° m3  de vigas de carga</t>
  </si>
  <si>
    <t>JAHARRO BAJO REVEST.CER.</t>
  </si>
  <si>
    <t>REVESTIMIENTO CERAMICO</t>
  </si>
  <si>
    <t>ladrillo</t>
  </si>
  <si>
    <t>CHAPA PERFORADA</t>
  </si>
  <si>
    <t>VIDRIOS ANTI VIBRACION</t>
  </si>
  <si>
    <t>PL2</t>
  </si>
  <si>
    <t>Chapa perforada</t>
  </si>
  <si>
    <t>mesadas</t>
  </si>
  <si>
    <t>espejos</t>
  </si>
  <si>
    <t>Conexión a redes externas</t>
  </si>
  <si>
    <t>Artefactos</t>
  </si>
  <si>
    <t>Tendido de cañeria</t>
  </si>
  <si>
    <t>Regulador y medidores</t>
  </si>
  <si>
    <t>Rejillas de ventilacion, conductos</t>
  </si>
  <si>
    <t>Sistema de bombeo</t>
  </si>
  <si>
    <t>A+B - MATERIALES+MANO DE OBRA</t>
  </si>
  <si>
    <t>Artefactos sanitarios y griferia</t>
  </si>
  <si>
    <t>sanitarios discapacitados</t>
  </si>
  <si>
    <t>hall acceso</t>
  </si>
  <si>
    <t>pleno sanitario</t>
  </si>
  <si>
    <t>veredas interiores</t>
  </si>
  <si>
    <t>sala de bombas</t>
  </si>
  <si>
    <t>E</t>
  </si>
  <si>
    <t>I</t>
  </si>
  <si>
    <t>Estructura de Hº Aº</t>
  </si>
  <si>
    <t>Tabiques</t>
  </si>
  <si>
    <t>Conductos</t>
  </si>
  <si>
    <t>Aislaciones</t>
  </si>
  <si>
    <t>Muros</t>
  </si>
  <si>
    <t>Revoque  impermeable</t>
  </si>
  <si>
    <t>Jaharro bajo revestimiento</t>
  </si>
  <si>
    <t>Enlucidos</t>
  </si>
  <si>
    <t>Contrapisos</t>
  </si>
  <si>
    <t>2.2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</si>
  <si>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</si>
  <si>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</si>
  <si>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</si>
  <si>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</si>
  <si>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</si>
  <si>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</si>
  <si>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</si>
  <si>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</si>
  <si>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</si>
  <si>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3.2.1</t>
  </si>
  <si>
    <t>4.1.1</t>
  </si>
  <si>
    <t>4.1.2</t>
  </si>
  <si>
    <t>4.1.3</t>
  </si>
  <si>
    <t>4.2.1</t>
  </si>
  <si>
    <t>4.2.2</t>
  </si>
  <si>
    <t>4.3</t>
  </si>
  <si>
    <t>4.4.1</t>
  </si>
  <si>
    <t>4.5.1</t>
  </si>
  <si>
    <t>4.5.2</t>
  </si>
  <si>
    <t>4.5.3</t>
  </si>
  <si>
    <t>4.5.4</t>
  </si>
  <si>
    <t>4.6.1</t>
  </si>
  <si>
    <t>5.1</t>
  </si>
  <si>
    <t>Interiores</t>
  </si>
  <si>
    <t>Exteriores</t>
  </si>
  <si>
    <t>6.1.1</t>
  </si>
  <si>
    <t>6.1.2</t>
  </si>
  <si>
    <t>6.1.3</t>
  </si>
  <si>
    <t>6.2.1</t>
  </si>
  <si>
    <t>6.2.2</t>
  </si>
  <si>
    <t>6.2.3</t>
  </si>
  <si>
    <t>Aplicados</t>
  </si>
  <si>
    <t>8.2</t>
  </si>
  <si>
    <t>A la cal</t>
  </si>
  <si>
    <t>Al yeso</t>
  </si>
  <si>
    <t>Aluminio</t>
  </si>
  <si>
    <t>10.3</t>
  </si>
  <si>
    <t>10.4</t>
  </si>
  <si>
    <t>Madera</t>
  </si>
  <si>
    <t>Muebles fijos</t>
  </si>
  <si>
    <t>Fuerza motriz</t>
  </si>
  <si>
    <t>Media tension</t>
  </si>
  <si>
    <t>Baja tension</t>
  </si>
  <si>
    <t>11.3</t>
  </si>
  <si>
    <t>11.4</t>
  </si>
  <si>
    <t>Ascensores y montacargas</t>
  </si>
  <si>
    <t>Bombeo</t>
  </si>
  <si>
    <t>Contra Incendio</t>
  </si>
  <si>
    <t>Pararrayos</t>
  </si>
  <si>
    <t>17.2</t>
  </si>
  <si>
    <t>17.3</t>
  </si>
  <si>
    <t>Señalizacion</t>
  </si>
  <si>
    <t>Equipamiento fijo</t>
  </si>
  <si>
    <t xml:space="preserve">            RUBRO: INSTALACIONES ESPECIALES</t>
  </si>
  <si>
    <t>9.1.1</t>
  </si>
  <si>
    <t>9.1.2</t>
  </si>
  <si>
    <t>12.6</t>
  </si>
  <si>
    <t>12.7</t>
  </si>
  <si>
    <t>12.8</t>
  </si>
  <si>
    <t>14.1</t>
  </si>
  <si>
    <t>14.2</t>
  </si>
  <si>
    <t>17.1.1</t>
  </si>
  <si>
    <t>17.1.2</t>
  </si>
  <si>
    <t>17.1.3</t>
  </si>
  <si>
    <t>17.1.4</t>
  </si>
  <si>
    <t>17.1.5</t>
  </si>
  <si>
    <t>18.1</t>
  </si>
  <si>
    <t>18.2</t>
  </si>
  <si>
    <t>18.3</t>
  </si>
  <si>
    <t>19.1</t>
  </si>
  <si>
    <t>19.2</t>
  </si>
  <si>
    <t>19.3</t>
  </si>
  <si>
    <t>19.4</t>
  </si>
  <si>
    <t>20.1</t>
  </si>
  <si>
    <t>20.2</t>
  </si>
  <si>
    <t>21.1</t>
  </si>
  <si>
    <t>21.2</t>
  </si>
  <si>
    <t>21.3</t>
  </si>
  <si>
    <t>23.1</t>
  </si>
  <si>
    <t>24.1</t>
  </si>
  <si>
    <t>24.2</t>
  </si>
  <si>
    <t>24.3</t>
  </si>
  <si>
    <t>Trabajos preparatorios</t>
  </si>
  <si>
    <t>Movimiento de suelos</t>
  </si>
  <si>
    <t xml:space="preserve">  Excavaciones para fundaciones  </t>
  </si>
  <si>
    <t>Estructura resistente</t>
  </si>
  <si>
    <t>Albañileria</t>
  </si>
  <si>
    <t xml:space="preserve"> Tabiques: Sanitarios de hormigon </t>
  </si>
  <si>
    <t xml:space="preserve">Muros: Mampostería de ladrillon de 0,20 m. </t>
  </si>
  <si>
    <t xml:space="preserve">  Estructura de Hº Aº : Hormigón para Vigas de carga </t>
  </si>
  <si>
    <t xml:space="preserve">   Estructura de Hº Aº : Hormigón para Columnas de encadenado </t>
  </si>
  <si>
    <t xml:space="preserve">  Estructura de Hº Aº :Hormigón para Columnas de carga  </t>
  </si>
  <si>
    <t xml:space="preserve">  Estructura de Hº Aº : Hormigón para Vigas de arriostramiento</t>
  </si>
  <si>
    <t xml:space="preserve">   Estructura de Hº Aº : Hormigón para Vigas de encadenado</t>
  </si>
  <si>
    <t xml:space="preserve">Aislaciones: Capa aisladora Horizontal y Vertical </t>
  </si>
  <si>
    <t>3.3</t>
  </si>
  <si>
    <t>Estructura  madera</t>
  </si>
  <si>
    <t>Jaharro a la cal  interior y exterior</t>
  </si>
  <si>
    <t>5.2</t>
  </si>
  <si>
    <t>6.2.4</t>
  </si>
  <si>
    <t>6.2.5</t>
  </si>
  <si>
    <t>9.2</t>
  </si>
  <si>
    <t>Armados</t>
  </si>
  <si>
    <t>Suspendidos</t>
  </si>
  <si>
    <t>Revoques: Jaharro a la cal interior y exterior</t>
  </si>
  <si>
    <t xml:space="preserve"> Revoques: revoque impermeable</t>
  </si>
  <si>
    <t xml:space="preserve">Interiores:Piso de Hormigón Aº Rodillado </t>
  </si>
  <si>
    <t xml:space="preserve">Interiores: Umbrales y solias </t>
  </si>
  <si>
    <t>Interiores: Zocalo  granitico</t>
  </si>
  <si>
    <t xml:space="preserve"> Exteriores: De Hormigón fratazado en Vereda Municipal</t>
  </si>
  <si>
    <t>Marmoleria</t>
  </si>
  <si>
    <t>Cubiertas y techos</t>
  </si>
  <si>
    <t>Cielorrasos</t>
  </si>
  <si>
    <t xml:space="preserve"> Aplicados : A la cal </t>
  </si>
  <si>
    <t xml:space="preserve"> Aplicados : Al yeso </t>
  </si>
  <si>
    <t xml:space="preserve">Carpinteria </t>
  </si>
  <si>
    <t xml:space="preserve"> Carpintería : Madera </t>
  </si>
  <si>
    <t xml:space="preserve"> Carpintería : Muebles fijos</t>
  </si>
  <si>
    <t>11</t>
  </si>
  <si>
    <t>Instalacion electrica</t>
  </si>
  <si>
    <t>Instalacion Sanitaria</t>
  </si>
  <si>
    <t>Instalacion Gas</t>
  </si>
  <si>
    <t>14</t>
  </si>
  <si>
    <t>Instalacion  Electromecanica</t>
  </si>
  <si>
    <t>15</t>
  </si>
  <si>
    <t>Calefaccion</t>
  </si>
  <si>
    <t>15.1</t>
  </si>
  <si>
    <t>17</t>
  </si>
  <si>
    <t>Instalacion de seguridad</t>
  </si>
  <si>
    <t>18</t>
  </si>
  <si>
    <t>Cristales, vidrios y espejos</t>
  </si>
  <si>
    <t xml:space="preserve"> Vidrios doble laminado de seguridad 3+3 </t>
  </si>
  <si>
    <t>19</t>
  </si>
  <si>
    <t>20</t>
  </si>
  <si>
    <t>Señaletica</t>
  </si>
  <si>
    <t>21</t>
  </si>
  <si>
    <t>Obras exteriores</t>
  </si>
  <si>
    <t>23</t>
  </si>
  <si>
    <t>Limpieza de obra</t>
  </si>
  <si>
    <t>REVOQUE IMPERMEABLE</t>
  </si>
  <si>
    <t>ANTEPECHOS</t>
  </si>
  <si>
    <t>Exteriores: De Hormigón Aº llaneado Tipo industrial c/ endurecedor y color</t>
  </si>
  <si>
    <t>umbrales y solias</t>
  </si>
  <si>
    <t>muebles fijos</t>
  </si>
  <si>
    <t xml:space="preserve">                 CÓMPUTOS</t>
  </si>
  <si>
    <t>Hormigones para vigas de encadenado</t>
  </si>
  <si>
    <t>Estructura  metálica</t>
  </si>
  <si>
    <t>galeria</t>
  </si>
  <si>
    <t>REVESTIMIENTO PIEDRA</t>
  </si>
  <si>
    <t>PRESUPUESTO OFICIAL</t>
  </si>
  <si>
    <t>TOTALES</t>
  </si>
  <si>
    <t>SUPERFICIE losa de Hº Aº</t>
  </si>
  <si>
    <t>platea de fundacion</t>
  </si>
  <si>
    <t>platea</t>
  </si>
  <si>
    <t>Contra el salitre</t>
  </si>
  <si>
    <t>4.1.4</t>
  </si>
  <si>
    <t>24.4</t>
  </si>
  <si>
    <t>21.4</t>
  </si>
  <si>
    <t>Puentes, rampas, barandas y otros</t>
  </si>
  <si>
    <t>Muros: Mampostería de ladrillos de 0,15 m.</t>
  </si>
  <si>
    <t xml:space="preserve"> Exteriores: Piso Hº Aº fratazado con color</t>
  </si>
  <si>
    <t xml:space="preserve"> Exteriores: Piso consolidado de grancilla + fillet</t>
  </si>
  <si>
    <t>Grancilla</t>
  </si>
  <si>
    <t>Fillet</t>
  </si>
  <si>
    <t>Conexión a redes externas y otras</t>
  </si>
  <si>
    <t>Hidroneumatico , grupo electrogeno y otros</t>
  </si>
  <si>
    <t>4.3.1</t>
  </si>
  <si>
    <t>Plenos</t>
  </si>
  <si>
    <t>Conductos: Plenos</t>
  </si>
  <si>
    <t>4.6.2</t>
  </si>
  <si>
    <t>REVESTIMIENTO CEMENTICIO</t>
  </si>
  <si>
    <t>Revestimiento cementicio c/color</t>
  </si>
  <si>
    <t>6.2.7</t>
  </si>
  <si>
    <t>ascensor</t>
  </si>
  <si>
    <t>ud</t>
  </si>
  <si>
    <t>$/m2</t>
  </si>
  <si>
    <t>granito natural</t>
  </si>
  <si>
    <t>mesadas y placas</t>
  </si>
  <si>
    <t xml:space="preserve">Baldozones </t>
  </si>
  <si>
    <t>25.1</t>
  </si>
  <si>
    <t>25.2</t>
  </si>
  <si>
    <t>25.3</t>
  </si>
  <si>
    <t>25.4</t>
  </si>
  <si>
    <t>25.7</t>
  </si>
  <si>
    <t>25.8</t>
  </si>
  <si>
    <t>4.1.5</t>
  </si>
  <si>
    <t>PINTURA PROTECCION EN MUROS</t>
  </si>
  <si>
    <t>TOTAL COSTO DIRECTO</t>
  </si>
  <si>
    <t>PLAN DE TRABAJOS</t>
  </si>
  <si>
    <t xml:space="preserve">PRECIO TOTAL DE LA OBRA                     </t>
  </si>
  <si>
    <t>MESES</t>
  </si>
  <si>
    <t>PLAZO DE EJECUCION</t>
  </si>
  <si>
    <t>CIELORRASO ala cal</t>
  </si>
  <si>
    <t>CIELORRASO de yeso</t>
  </si>
  <si>
    <t xml:space="preserve">De hormigón  </t>
  </si>
  <si>
    <t>15.2</t>
  </si>
  <si>
    <t>Generadores de aire caliente</t>
  </si>
  <si>
    <t>Otros</t>
  </si>
  <si>
    <t>Actividades complementarias</t>
  </si>
  <si>
    <t>Hormigones para cimientos</t>
  </si>
  <si>
    <t>17.4</t>
  </si>
  <si>
    <t>Mamposterías  de ladrillón de 0,20 m</t>
  </si>
  <si>
    <t>Mamposterías  de ladrillón de 0,10 m</t>
  </si>
  <si>
    <t>TAB.SANIT. HºAº</t>
  </si>
  <si>
    <t>VA2</t>
  </si>
  <si>
    <t>VA3</t>
  </si>
  <si>
    <t>VA4</t>
  </si>
  <si>
    <t>VA5</t>
  </si>
  <si>
    <t>VA6</t>
  </si>
  <si>
    <t>VA7</t>
  </si>
  <si>
    <t>VA8</t>
  </si>
  <si>
    <t>VF1</t>
  </si>
  <si>
    <t>VE1</t>
  </si>
  <si>
    <t>VER</t>
  </si>
  <si>
    <t>VER1</t>
  </si>
  <si>
    <t>VER2</t>
  </si>
  <si>
    <t>V7</t>
  </si>
  <si>
    <t>V8</t>
  </si>
  <si>
    <t>VT</t>
  </si>
  <si>
    <t>VB</t>
  </si>
  <si>
    <t>Vb</t>
  </si>
  <si>
    <t>CE2</t>
  </si>
  <si>
    <t>CE3</t>
  </si>
  <si>
    <t>CE4</t>
  </si>
  <si>
    <t>CE5</t>
  </si>
  <si>
    <t>CE6</t>
  </si>
  <si>
    <t>CE7</t>
  </si>
  <si>
    <t>CE8</t>
  </si>
  <si>
    <t>CE9</t>
  </si>
  <si>
    <t>CER</t>
  </si>
  <si>
    <t>CER1</t>
  </si>
  <si>
    <t>CT1</t>
  </si>
  <si>
    <t xml:space="preserve">sala de informática </t>
  </si>
  <si>
    <t>gobierno - Preceptoria</t>
  </si>
  <si>
    <t>hall de espera</t>
  </si>
  <si>
    <t>office - maestranza</t>
  </si>
  <si>
    <t>Tanque de reserva</t>
  </si>
  <si>
    <t xml:space="preserve">hall </t>
  </si>
  <si>
    <t>ZÓCALOS CALCAREO</t>
  </si>
  <si>
    <t>ZÓCALOS CONCRETO</t>
  </si>
  <si>
    <t>Contrapisos de e= 0.10</t>
  </si>
  <si>
    <t>De H° Fratazado c/ color en veredines perimetrales</t>
  </si>
  <si>
    <t>Piso mosaico calcáreo amarillo</t>
  </si>
  <si>
    <t>Piso mosaico calcáreo rojo idem existente</t>
  </si>
  <si>
    <t>De H° Aº Rodillado en Sala de Bombas</t>
  </si>
  <si>
    <t>De H° Aº Fratazado en Pleno Sanitario</t>
  </si>
  <si>
    <t>360 DIAS</t>
  </si>
  <si>
    <t>PR/PR1</t>
  </si>
  <si>
    <t>P1a</t>
  </si>
  <si>
    <t>P1b</t>
  </si>
  <si>
    <t>P1c</t>
  </si>
  <si>
    <t>P3a</t>
  </si>
  <si>
    <t>PL</t>
  </si>
  <si>
    <t>V1a</t>
  </si>
  <si>
    <t>V1b</t>
  </si>
  <si>
    <t>Rs</t>
  </si>
  <si>
    <t>antepechos</t>
  </si>
  <si>
    <t>Jaharro b/ rev.</t>
  </si>
  <si>
    <t>Revoque imp.</t>
  </si>
  <si>
    <t>Cielorraso al yeso</t>
  </si>
  <si>
    <t>Cielorraso a la cal</t>
  </si>
  <si>
    <t>molduras</t>
  </si>
  <si>
    <t>cierre perim.</t>
  </si>
  <si>
    <t>Cierre perimetral</t>
  </si>
  <si>
    <t>Gl</t>
  </si>
  <si>
    <t>Cerámico 0,20 x 0,20</t>
  </si>
  <si>
    <t xml:space="preserve">Pinturas al látex  exteriores </t>
  </si>
  <si>
    <t>Pintura al látex en cielorrasos</t>
  </si>
  <si>
    <t>Pintura esmalte sintético en Carpintería</t>
  </si>
  <si>
    <t>Señalización</t>
  </si>
  <si>
    <t>Pinturas varias</t>
  </si>
  <si>
    <t>Hormigones para vigas  de carga</t>
  </si>
  <si>
    <t>Revestimiento fonoabsorbente</t>
  </si>
  <si>
    <t>De placas fonoabsorbente</t>
  </si>
  <si>
    <t>Revestimiento tipo durlock</t>
  </si>
  <si>
    <t>Zócalos rehundido</t>
  </si>
  <si>
    <t>9.3.2</t>
  </si>
  <si>
    <t>18.4</t>
  </si>
  <si>
    <t>Revestimiento de listones de madera</t>
  </si>
  <si>
    <t>Vidrios DVH</t>
  </si>
  <si>
    <t>Precio de Items</t>
  </si>
  <si>
    <t>Mamposterías  de ladrillos de 0,15 m</t>
  </si>
  <si>
    <t>De placas rígidas</t>
  </si>
  <si>
    <t>Media tensión</t>
  </si>
  <si>
    <t>Baja tensión</t>
  </si>
  <si>
    <t>Ventilación</t>
  </si>
  <si>
    <t>Dispositivos de tratamiento, cámara séptica y otros</t>
  </si>
  <si>
    <t>Cañería distribución agua fría-caliente</t>
  </si>
  <si>
    <t>Cañería de desague pluvial</t>
  </si>
  <si>
    <t>Tendido de cañería</t>
  </si>
  <si>
    <t>Rejillas de ventilación, conductos</t>
  </si>
  <si>
    <t xml:space="preserve">            RUBRO: INSTALACIÓN ELECTROMECÁNICA</t>
  </si>
  <si>
    <t xml:space="preserve">            RUBRO: CALEFACCIÓN</t>
  </si>
  <si>
    <t>Tendido de cañerías</t>
  </si>
  <si>
    <t>Hidrantes, bocas de impulsión</t>
  </si>
  <si>
    <t>Matafuegos, carteles de señalización</t>
  </si>
  <si>
    <t>Grupo electrógeno</t>
  </si>
  <si>
    <t>Alarmas técnicas</t>
  </si>
  <si>
    <t>Grupo de generación eléctrica</t>
  </si>
  <si>
    <t>Tótem</t>
  </si>
  <si>
    <t>Limpieza de obra periódica y final</t>
  </si>
  <si>
    <t>Construcción de mástil y otros</t>
  </si>
  <si>
    <t>AVANCE FÍSICO MENSUAL</t>
  </si>
  <si>
    <t>AVANCE FÍSICO  ACUMULADO</t>
  </si>
  <si>
    <t>CERTIFICACIÓN MENSUAL</t>
  </si>
  <si>
    <t xml:space="preserve">CERTIFICACIÓN ACUMULADA </t>
  </si>
  <si>
    <t>Hormigones de limpieza y no estructurales</t>
  </si>
  <si>
    <t xml:space="preserve">Tanque de reserva </t>
  </si>
  <si>
    <t>3.1.10</t>
  </si>
  <si>
    <t>Hormigones para plateas.</t>
  </si>
  <si>
    <t>Piso de mosaico calcareo</t>
  </si>
  <si>
    <t>Zócalos de concreto alisado</t>
  </si>
  <si>
    <t>De hormigón armado</t>
  </si>
  <si>
    <t>Terraplenamientos, rellenos y compactación</t>
  </si>
  <si>
    <t>Excavaciones para fundaciones</t>
  </si>
  <si>
    <t>Preparación y limpieza de los terrenos.</t>
  </si>
  <si>
    <t>Hormigones para plateas, zapatas, bases y vigas de fundación</t>
  </si>
  <si>
    <t>Vigas, correas, y cerramiento</t>
  </si>
  <si>
    <t>Pisos de mosaico granítico 30 x 30</t>
  </si>
  <si>
    <t>Pisos de mosaico granítico 15 x 15</t>
  </si>
  <si>
    <t>Zócalos graníticos</t>
  </si>
  <si>
    <t>Zócalos cementicio</t>
  </si>
  <si>
    <t>Umbrales y solías</t>
  </si>
  <si>
    <t xml:space="preserve">De hormigón armado </t>
  </si>
  <si>
    <t>De hormigón armado llaneado tipo industrial c/ endurecedor y color</t>
  </si>
  <si>
    <t>Cubiertas metálicas ( incluidas aislaciones )</t>
  </si>
  <si>
    <t>Cubiertas de techo sobre losa de hormigón armado</t>
  </si>
  <si>
    <t>Instalación base de cloacas, caños, cámaras</t>
  </si>
  <si>
    <t>Reguladores y medidores</t>
  </si>
  <si>
    <t>Conexión a redes externas y otras (GLP a granel)</t>
  </si>
  <si>
    <t>Pintura al látex en muros interiores</t>
  </si>
  <si>
    <t>Pintura esmalte sintético en carpintería</t>
  </si>
  <si>
    <t>Fichas complementarias y otros</t>
  </si>
  <si>
    <t>4.2.3</t>
  </si>
  <si>
    <t>Tabiques de placas cementicias</t>
  </si>
  <si>
    <t>8.3</t>
  </si>
  <si>
    <t>Cubiertas metálicas - madera ( incluidas aislaciones )</t>
  </si>
  <si>
    <t>6.1.7</t>
  </si>
  <si>
    <t>6.1.16</t>
  </si>
  <si>
    <t>22.1</t>
  </si>
  <si>
    <t>Instalacion para vapor</t>
  </si>
  <si>
    <t>De hormigón</t>
  </si>
  <si>
    <t>Zócalos de madera</t>
  </si>
  <si>
    <t>Piso consolidado de grancilla + fillet</t>
  </si>
  <si>
    <t>Cercos perimetrales</t>
  </si>
  <si>
    <t>Pergolas s/ piso</t>
  </si>
  <si>
    <t>Parquizacion y riego</t>
  </si>
  <si>
    <t>4.1.6</t>
  </si>
  <si>
    <t>Mamposterías  de 0,45 m</t>
  </si>
  <si>
    <t>De hormigón armado revestido en piedra laja</t>
  </si>
  <si>
    <t>Zócalos calcareos</t>
  </si>
  <si>
    <t xml:space="preserve">Mamposterías a la vista </t>
  </si>
  <si>
    <t>Zócalos  ceramicos</t>
  </si>
  <si>
    <t>6.1.13</t>
  </si>
  <si>
    <t>Tabiques sanitarios y otros de  Hº Aº</t>
  </si>
  <si>
    <t>26.1</t>
  </si>
  <si>
    <t>Mesadas de granito natural</t>
  </si>
  <si>
    <t xml:space="preserve">            RUBRO:  LECHO NITRIFICANTE</t>
  </si>
  <si>
    <t>26.2</t>
  </si>
  <si>
    <t>26.3</t>
  </si>
  <si>
    <t>26.4</t>
  </si>
  <si>
    <t>26.5</t>
  </si>
  <si>
    <t>Excavación, mejoramiento de terreno</t>
  </si>
  <si>
    <t>Cámara séptica de HºAº, Cámara de muestreo</t>
  </si>
  <si>
    <t>Fosa de desborde de HºAº y Tanque de almacenamiento de excedente</t>
  </si>
  <si>
    <t>Caño de PVC perforado</t>
  </si>
  <si>
    <t>Relleno Superficial de lecho</t>
  </si>
  <si>
    <t>Cegado de Lecho, Pozos Absorb. o Negros, Cámaras, Zanjas o Excav. Exist.</t>
  </si>
  <si>
    <t>26.6</t>
  </si>
  <si>
    <t>De piedra laja tipo liston</t>
  </si>
  <si>
    <t>Piso de ladrillo molido</t>
  </si>
  <si>
    <t>6.1.14</t>
  </si>
  <si>
    <t>Separador de mingitorios de granito natural</t>
  </si>
  <si>
    <t>Instalación de aires acondicionado frio - calor</t>
  </si>
  <si>
    <t>Piso de vereda municipal</t>
  </si>
  <si>
    <t>Piso de grancilla</t>
  </si>
  <si>
    <t>ESCUELA:</t>
  </si>
  <si>
    <t xml:space="preserve"> TRABAJOS PREPARATORIOS</t>
  </si>
  <si>
    <t>MOVIMIENTO DE SUELOS</t>
  </si>
  <si>
    <t>ESTRUCTURA RESISTENTE</t>
  </si>
  <si>
    <t xml:space="preserve"> ALBAÑILERÍA</t>
  </si>
  <si>
    <t xml:space="preserve"> REVESTIMIENTOS</t>
  </si>
  <si>
    <t xml:space="preserve"> PISOS Y ZÓCALOS</t>
  </si>
  <si>
    <t xml:space="preserve"> MARMOLERÍA</t>
  </si>
  <si>
    <t xml:space="preserve"> CUBIERTAS Y TECHOS</t>
  </si>
  <si>
    <t xml:space="preserve"> CIELORRASOS</t>
  </si>
  <si>
    <t xml:space="preserve"> CARPINTERÍA </t>
  </si>
  <si>
    <t xml:space="preserve"> INSTALACIÓN ELÉCTRICA</t>
  </si>
  <si>
    <t xml:space="preserve"> INSTALACIÓN SANITARIA</t>
  </si>
  <si>
    <t xml:space="preserve"> INSTALACIÓN GAS</t>
  </si>
  <si>
    <t xml:space="preserve"> INSTALACIÓN DE AIRE ACONDICIONADO</t>
  </si>
  <si>
    <t xml:space="preserve"> INSTALACIÓN DE SEGURIDAD</t>
  </si>
  <si>
    <t xml:space="preserve"> CRISTALES, ESPEJOS Y VIDRIOS</t>
  </si>
  <si>
    <t xml:space="preserve"> PINTURAS</t>
  </si>
  <si>
    <t xml:space="preserve"> SEÑALETICA</t>
  </si>
  <si>
    <t xml:space="preserve"> OBRAS EXTERIORES</t>
  </si>
  <si>
    <t xml:space="preserve"> LIMPIEZA DE OBRA</t>
  </si>
  <si>
    <t xml:space="preserve"> VARIOS</t>
  </si>
  <si>
    <t>RUBRO     ITEM</t>
  </si>
  <si>
    <t>DESIGNACIÓN</t>
  </si>
  <si>
    <t>CANTIDAD</t>
  </si>
  <si>
    <t>COSTOS</t>
  </si>
  <si>
    <t>PORCENTAJE  INCIDENCIA DEL ITEM</t>
  </si>
  <si>
    <t>UNITARIO</t>
  </si>
  <si>
    <t>TOTAL DEL ITEM</t>
  </si>
  <si>
    <t>COMPUTO Y PRESUPUESTO</t>
  </si>
  <si>
    <t>1-1</t>
  </si>
  <si>
    <t>1-2</t>
  </si>
  <si>
    <t>1-3</t>
  </si>
  <si>
    <t>2-1</t>
  </si>
  <si>
    <t>2-2</t>
  </si>
  <si>
    <t>3-1</t>
  </si>
  <si>
    <t>3-1-1</t>
  </si>
  <si>
    <t>3-1-2</t>
  </si>
  <si>
    <t>3-1-3</t>
  </si>
  <si>
    <t>3-1-4</t>
  </si>
  <si>
    <t>3-1-5</t>
  </si>
  <si>
    <t>3-1-6</t>
  </si>
  <si>
    <t>3-1-7</t>
  </si>
  <si>
    <t>3-1-8</t>
  </si>
  <si>
    <t>3-1-9</t>
  </si>
  <si>
    <t>3-2</t>
  </si>
  <si>
    <t>3-2-1</t>
  </si>
  <si>
    <t>4-1</t>
  </si>
  <si>
    <t>4-1-2</t>
  </si>
  <si>
    <t>4-1-3</t>
  </si>
  <si>
    <t>4-2-2</t>
  </si>
  <si>
    <t>4-2</t>
  </si>
  <si>
    <t>4-4</t>
  </si>
  <si>
    <t>4-4-1</t>
  </si>
  <si>
    <t>4-4-2</t>
  </si>
  <si>
    <t>4-5</t>
  </si>
  <si>
    <t>4-5-1</t>
  </si>
  <si>
    <t>4-5-2</t>
  </si>
  <si>
    <t>4-5-3</t>
  </si>
  <si>
    <t>4-5-4</t>
  </si>
  <si>
    <t>4-5-6</t>
  </si>
  <si>
    <t>4-6</t>
  </si>
  <si>
    <t>4-6-1</t>
  </si>
  <si>
    <t>4-6-2</t>
  </si>
  <si>
    <t>5-1</t>
  </si>
  <si>
    <t>5-2</t>
  </si>
  <si>
    <t>6-1</t>
  </si>
  <si>
    <t>6-1-1</t>
  </si>
  <si>
    <t>6-1-2</t>
  </si>
  <si>
    <t>6-1-3</t>
  </si>
  <si>
    <t>6-1-4</t>
  </si>
  <si>
    <t>6-1-5</t>
  </si>
  <si>
    <t>6-1-6</t>
  </si>
  <si>
    <t>6-1-7</t>
  </si>
  <si>
    <t>6-1-8</t>
  </si>
  <si>
    <t>6-1-10</t>
  </si>
  <si>
    <t>6-2</t>
  </si>
  <si>
    <t>6-2-1</t>
  </si>
  <si>
    <t>6-2-2</t>
  </si>
  <si>
    <t>6-2-3</t>
  </si>
  <si>
    <t>6-2-4</t>
  </si>
  <si>
    <t>6-2-5</t>
  </si>
  <si>
    <t>6-2-7</t>
  </si>
  <si>
    <t>7-1</t>
  </si>
  <si>
    <t>7-2</t>
  </si>
  <si>
    <t>8-1</t>
  </si>
  <si>
    <t>8-2</t>
  </si>
  <si>
    <t>9-1</t>
  </si>
  <si>
    <t>9-1-1</t>
  </si>
  <si>
    <t>9-1-2</t>
  </si>
  <si>
    <t>10-1</t>
  </si>
  <si>
    <t>10-4</t>
  </si>
  <si>
    <t>11-1</t>
  </si>
  <si>
    <t>11-2</t>
  </si>
  <si>
    <t>11-3</t>
  </si>
  <si>
    <t>11-4</t>
  </si>
  <si>
    <t>12-1</t>
  </si>
  <si>
    <t>12-2</t>
  </si>
  <si>
    <t>12-3</t>
  </si>
  <si>
    <t>12-4</t>
  </si>
  <si>
    <t>12-5</t>
  </si>
  <si>
    <t>12-6</t>
  </si>
  <si>
    <t>12-7</t>
  </si>
  <si>
    <t>12-8</t>
  </si>
  <si>
    <t>13-1</t>
  </si>
  <si>
    <t>13-2</t>
  </si>
  <si>
    <t>13-3</t>
  </si>
  <si>
    <t>13-4</t>
  </si>
  <si>
    <t>13-5</t>
  </si>
  <si>
    <t>16-1</t>
  </si>
  <si>
    <t>17-1</t>
  </si>
  <si>
    <t>17-1-1</t>
  </si>
  <si>
    <t>17-1-2</t>
  </si>
  <si>
    <t>17-1-3</t>
  </si>
  <si>
    <t>17-1-4</t>
  </si>
  <si>
    <t>17-1-5</t>
  </si>
  <si>
    <t>17-3</t>
  </si>
  <si>
    <t>18-1</t>
  </si>
  <si>
    <t>18-2</t>
  </si>
  <si>
    <t>18-3</t>
  </si>
  <si>
    <t>19-1</t>
  </si>
  <si>
    <t>19-2</t>
  </si>
  <si>
    <t>19-3</t>
  </si>
  <si>
    <t>19-4</t>
  </si>
  <si>
    <t>19-5</t>
  </si>
  <si>
    <t>20-1</t>
  </si>
  <si>
    <t>21-1</t>
  </si>
  <si>
    <t>21-2</t>
  </si>
  <si>
    <t>21-3</t>
  </si>
  <si>
    <t>21-4</t>
  </si>
  <si>
    <t>23-1</t>
  </si>
  <si>
    <t>24-1</t>
  </si>
  <si>
    <t>24-2</t>
  </si>
  <si>
    <t>24-3</t>
  </si>
  <si>
    <t>24-4</t>
  </si>
  <si>
    <t>24-5</t>
  </si>
  <si>
    <t>SUB TOTAL ( 1 )</t>
  </si>
  <si>
    <t>GASTOS GENERALES  % DE ( 1 )</t>
  </si>
  <si>
    <t>BENEFICIOS % DE ( 1 + 2 )</t>
  </si>
  <si>
    <t>SUB TOTAL ( 4 )</t>
  </si>
  <si>
    <t>INGRESOS BRUTOS Y LOTE HOGAR % DE ( 4 )</t>
  </si>
  <si>
    <t xml:space="preserve">IMPUESTO AL VALOR AGREGADO % DE ( 4 )                                         </t>
  </si>
  <si>
    <t xml:space="preserve">PRECIO TOTAL         ( 4 + 5 + 6 )  </t>
  </si>
  <si>
    <t>El presente presupuesto asciende a la suma de Pesos:</t>
  </si>
  <si>
    <t xml:space="preserve"> COEFICIENTE RESUMEN</t>
  </si>
  <si>
    <t>TOTAL COEFICIENTE RESUMEN: ( 4 + 5 + 6 )</t>
  </si>
  <si>
    <t>5-3</t>
  </si>
  <si>
    <t>5-4</t>
  </si>
  <si>
    <t>5-5</t>
  </si>
  <si>
    <t>5-6</t>
  </si>
  <si>
    <t>5-7</t>
  </si>
  <si>
    <t>Planos aprobados</t>
  </si>
  <si>
    <t>10-3</t>
  </si>
  <si>
    <t>6-2-8</t>
  </si>
  <si>
    <t>6-2-9</t>
  </si>
  <si>
    <t>6-2-10</t>
  </si>
  <si>
    <t>6-2-11</t>
  </si>
  <si>
    <t>9-2</t>
  </si>
  <si>
    <t>9-2-1</t>
  </si>
  <si>
    <t>10-2</t>
  </si>
  <si>
    <t>17-2</t>
  </si>
  <si>
    <t>25-1</t>
  </si>
  <si>
    <t>25-2</t>
  </si>
  <si>
    <t>25-3</t>
  </si>
  <si>
    <t>25-4</t>
  </si>
  <si>
    <t>25-5</t>
  </si>
  <si>
    <t>25-6</t>
  </si>
  <si>
    <t>25-7</t>
  </si>
  <si>
    <t xml:space="preserve">Instalacion contra incendio </t>
  </si>
  <si>
    <t>De hormigón sin armar</t>
  </si>
  <si>
    <t>Trabajos de Albañilería en edificio existente</t>
  </si>
  <si>
    <t>Carpintería metálica en el Edificio existente</t>
  </si>
  <si>
    <t>Revoques en el Edificio existente</t>
  </si>
  <si>
    <t>Pinturas en el Edificio existente (interior – exterior)</t>
  </si>
  <si>
    <t xml:space="preserve">Instalación Eléctrica en edificio existente </t>
  </si>
  <si>
    <t>25-8</t>
  </si>
  <si>
    <t>25-9</t>
  </si>
  <si>
    <t>25-10</t>
  </si>
  <si>
    <t>Módulos sanitarios</t>
  </si>
  <si>
    <t>Módulos de cocina</t>
  </si>
  <si>
    <t xml:space="preserve">Instalación eléctrica de los módulos </t>
  </si>
  <si>
    <t>Instalación sanitaria de los módulos</t>
  </si>
  <si>
    <t>Revoque rustico planchado y pintado</t>
  </si>
  <si>
    <t>Pisos de goma</t>
  </si>
  <si>
    <t>Cubiertas mixtas</t>
  </si>
  <si>
    <t>8-3</t>
  </si>
  <si>
    <t>25-11</t>
  </si>
  <si>
    <t>25-12</t>
  </si>
  <si>
    <t>25-13</t>
  </si>
  <si>
    <t>25-14</t>
  </si>
  <si>
    <t>25-15</t>
  </si>
  <si>
    <t>25-16</t>
  </si>
  <si>
    <t>25-17</t>
  </si>
  <si>
    <t xml:space="preserve">Instalación de gas en edificio existente </t>
  </si>
  <si>
    <t>Instalación eléctrica en edificio existente</t>
  </si>
  <si>
    <t>Instalación contra incendio en edificio existente</t>
  </si>
  <si>
    <t>Instalación Aire Acondicionado</t>
  </si>
  <si>
    <t>Reparación de sanitarios y cocina existente</t>
  </si>
  <si>
    <t>Reparación de cierre perimetral existente</t>
  </si>
  <si>
    <t>Pintura en edificio existente</t>
  </si>
  <si>
    <t>Instalación sanitaria en edificio existente</t>
  </si>
  <si>
    <t>1.3</t>
  </si>
  <si>
    <t>3.1</t>
  </si>
  <si>
    <t>Hormigones de limpieza y no resistentes</t>
  </si>
  <si>
    <t>4.1</t>
  </si>
  <si>
    <t>4.4</t>
  </si>
  <si>
    <t>4.5</t>
  </si>
  <si>
    <t>4.6</t>
  </si>
  <si>
    <t>Cerámico</t>
  </si>
  <si>
    <t>6.1</t>
  </si>
  <si>
    <t>6.1.9</t>
  </si>
  <si>
    <t>6.2</t>
  </si>
  <si>
    <t>7.2</t>
  </si>
  <si>
    <t>9.2.1</t>
  </si>
  <si>
    <t>10.1</t>
  </si>
  <si>
    <t>10.2</t>
  </si>
  <si>
    <t>12.1</t>
  </si>
  <si>
    <t>16.1</t>
  </si>
  <si>
    <t>17.1</t>
  </si>
  <si>
    <t>19.5</t>
  </si>
  <si>
    <t>24.5</t>
  </si>
  <si>
    <t>25.6</t>
  </si>
  <si>
    <t>25.9</t>
  </si>
  <si>
    <t xml:space="preserve">Instalación eléctrica </t>
  </si>
  <si>
    <t>Instalación de Agua Fría</t>
  </si>
  <si>
    <t>Retiro y traslado de arbol</t>
  </si>
  <si>
    <t>Retiro y traslado de juegos</t>
  </si>
  <si>
    <t>4.2</t>
  </si>
  <si>
    <t>3.2</t>
  </si>
  <si>
    <t>Provisión y colocación del Cartel de Obra</t>
  </si>
  <si>
    <t>Replanteo y Otros</t>
  </si>
  <si>
    <t>1.2.1</t>
  </si>
  <si>
    <t>1.2.2</t>
  </si>
  <si>
    <t>1.2.3</t>
  </si>
  <si>
    <t>1.2.4</t>
  </si>
  <si>
    <t>1.2.5</t>
  </si>
  <si>
    <t>Replanteo de la Obra</t>
  </si>
  <si>
    <t>Oficina para la Inspección</t>
  </si>
  <si>
    <t>Cegado de Pozos Absorbentes o Negros, Cámaras, Zanjas o excavaciones</t>
  </si>
  <si>
    <t>Apuntalamientos</t>
  </si>
  <si>
    <t>Vallados y Cierres Perimetrales</t>
  </si>
  <si>
    <t>Terraplenamientos, Rellenos y Compactación</t>
  </si>
  <si>
    <t>Excavacion para fundaciones</t>
  </si>
  <si>
    <t>2.1.4</t>
  </si>
  <si>
    <t xml:space="preserve">Terraplenamientos  </t>
  </si>
  <si>
    <t>3.2.2</t>
  </si>
  <si>
    <t>4.2.4</t>
  </si>
  <si>
    <t>Paneles tipo AW Activewall</t>
  </si>
  <si>
    <t>4.5.5</t>
  </si>
  <si>
    <t>Pisos Interiores</t>
  </si>
  <si>
    <t>Zocalo cementicio</t>
  </si>
  <si>
    <t>Pisos Exteriores</t>
  </si>
  <si>
    <t>Zócalo rehundido</t>
  </si>
  <si>
    <t>Sobre losa de hormigón armado</t>
  </si>
  <si>
    <t>Carpintería de Aluminio</t>
  </si>
  <si>
    <t>Dispositivos de tratamiento y otros</t>
  </si>
  <si>
    <t>Cámara séptica</t>
  </si>
  <si>
    <t>Tanque de reserva y Bombeo</t>
  </si>
  <si>
    <t>Vidrios</t>
  </si>
  <si>
    <t>1.1.1</t>
  </si>
  <si>
    <t>Demoliciones</t>
  </si>
  <si>
    <t>1.1.2</t>
  </si>
  <si>
    <t>1.1.3</t>
  </si>
  <si>
    <t>1.3.1</t>
  </si>
  <si>
    <t>1.3.2</t>
  </si>
  <si>
    <t>Vigilancia y alumbrado de obra</t>
  </si>
  <si>
    <t>Energia de obra. Agua para construcción</t>
  </si>
  <si>
    <t xml:space="preserve"> CARPINTERÍAS</t>
  </si>
  <si>
    <t>10.1.1</t>
  </si>
  <si>
    <t>Chapa Doblada y herrería</t>
  </si>
  <si>
    <t>12.7.1</t>
  </si>
  <si>
    <t>De P.V.C.</t>
  </si>
  <si>
    <t xml:space="preserve">Pinturas al látex  en muros exteriores </t>
  </si>
  <si>
    <t xml:space="preserve">Cercos </t>
  </si>
  <si>
    <t>23.2</t>
  </si>
  <si>
    <t>2.1.1</t>
  </si>
  <si>
    <t>2.1.2</t>
  </si>
  <si>
    <t>2.1.3</t>
  </si>
  <si>
    <t>Relleno Bajo Contrapiso</t>
  </si>
  <si>
    <t>Relleno de Zanjas y Conductos</t>
  </si>
  <si>
    <t>Nivelación del Terreno</t>
  </si>
  <si>
    <t>Tabiques de Placas Cementicias</t>
  </si>
  <si>
    <t>11.4.1</t>
  </si>
  <si>
    <t>11.4.2</t>
  </si>
  <si>
    <t>11.4.3</t>
  </si>
  <si>
    <t>11.4.4</t>
  </si>
  <si>
    <t>11.4.5</t>
  </si>
  <si>
    <t>Artefactos de Iluminación</t>
  </si>
  <si>
    <t>Ventiladores</t>
  </si>
  <si>
    <t>Otros Artefactos</t>
  </si>
  <si>
    <t>12.2.1</t>
  </si>
  <si>
    <t>Cañerías de P.V.C. y Accesorios</t>
  </si>
  <si>
    <t>Tanques de Reserva</t>
  </si>
  <si>
    <t>Sala de Bombas</t>
  </si>
  <si>
    <t>Artefactos y Accesorios</t>
  </si>
  <si>
    <t>12.8.1</t>
  </si>
  <si>
    <t>17.1.6</t>
  </si>
  <si>
    <t xml:space="preserve">Planos   </t>
  </si>
  <si>
    <t>17.2.2</t>
  </si>
  <si>
    <t>Detectores de Humo y Gas</t>
  </si>
  <si>
    <t>17.2.1</t>
  </si>
  <si>
    <t>Alarmas contra robos</t>
  </si>
  <si>
    <t>19.4.1</t>
  </si>
  <si>
    <t>19.4.2</t>
  </si>
  <si>
    <t>Sobre Carpintería Metálica y Herrería</t>
  </si>
  <si>
    <t>Pintura Antióxido</t>
  </si>
  <si>
    <t>19.5.4</t>
  </si>
  <si>
    <t>Pintura esmalte sintético en paredes (friso)</t>
  </si>
  <si>
    <t>21.1.1</t>
  </si>
  <si>
    <t>21.1.2</t>
  </si>
  <si>
    <t>Cercos Frente</t>
  </si>
  <si>
    <t>Cercos Perimetrales</t>
  </si>
  <si>
    <t>21.2.1</t>
  </si>
  <si>
    <t>21.2.2</t>
  </si>
  <si>
    <t>Bancos</t>
  </si>
  <si>
    <t>Bicicletero</t>
  </si>
  <si>
    <t>21.4.1</t>
  </si>
  <si>
    <t>21.4.2</t>
  </si>
  <si>
    <t>Rampas de acceso</t>
  </si>
  <si>
    <t>24.2.1</t>
  </si>
  <si>
    <t>24.3.1</t>
  </si>
  <si>
    <t>Pérgolas metálicas</t>
  </si>
  <si>
    <t>Caja Guarda llaves</t>
  </si>
  <si>
    <t>Piezas especiales</t>
  </si>
  <si>
    <t>Cañerías para distribución de agua</t>
  </si>
  <si>
    <t>Revestimientos de cañerías</t>
  </si>
  <si>
    <t>5.2.1</t>
  </si>
  <si>
    <t>De Hormigon</t>
  </si>
  <si>
    <t>Revestimiento Acrílico</t>
  </si>
  <si>
    <t>Escalones de acceso</t>
  </si>
  <si>
    <t>24.4.3</t>
  </si>
  <si>
    <t>24.4.4</t>
  </si>
  <si>
    <t>1.1.4</t>
  </si>
  <si>
    <t>Mamposterías  de 0,40 m</t>
  </si>
  <si>
    <t>5.7</t>
  </si>
  <si>
    <t>Cubiertas metálicas (incluída aislaciones)</t>
  </si>
  <si>
    <t>Luminarias</t>
  </si>
  <si>
    <t>Iluminación de Emergencia</t>
  </si>
  <si>
    <t>Lecho nitrificante</t>
  </si>
  <si>
    <t>12.3.6</t>
  </si>
  <si>
    <t>Caño PVC Ø 63</t>
  </si>
  <si>
    <t>Caño PVC Ø 40</t>
  </si>
  <si>
    <t>unid.</t>
  </si>
  <si>
    <t>Caño AcquaØ 75mm</t>
  </si>
  <si>
    <t>Tanque ROTOPLAST 2500 ltrs</t>
  </si>
  <si>
    <t>Tanque PRFV. 5600 ltrs</t>
  </si>
  <si>
    <t>Equipo de bombeo  2 electrobombas 2,5 Hp</t>
  </si>
  <si>
    <t>Equipo de bombeo  2 electrobombas 7 Hp mas bomba jockey</t>
  </si>
  <si>
    <t>Accesorios para conexión de Artefactos y Griferias</t>
  </si>
  <si>
    <t xml:space="preserve">Inodoro Ferrum </t>
  </si>
  <si>
    <t xml:space="preserve">Lavatorio sin pie </t>
  </si>
  <si>
    <t xml:space="preserve">Griferia FV para Lavatorio </t>
  </si>
  <si>
    <t>Bebedero</t>
  </si>
  <si>
    <t>Griferia FV para Lavatorio p/discapacitado</t>
  </si>
  <si>
    <t>Pileta de Cocina Acero inox.</t>
  </si>
  <si>
    <t>Pileta de Lavar Acero inox.</t>
  </si>
  <si>
    <t>Mingitorios FERRUM c/depósito mochila</t>
  </si>
  <si>
    <t xml:space="preserve">Lavabo discapasitado </t>
  </si>
  <si>
    <t>Barrales discapacitado</t>
  </si>
  <si>
    <t>Canillas surtidor</t>
  </si>
  <si>
    <t>Termotanque AQUAPIU 80- 120 l/hr</t>
  </si>
  <si>
    <t>Grifería para ducha</t>
  </si>
  <si>
    <t>Bidé Ferrum</t>
  </si>
  <si>
    <t>Varios, Accesorios para fijacion, adhesicos, etc.</t>
  </si>
  <si>
    <t>Instalación de aire acondicionado frio - calor</t>
  </si>
  <si>
    <t>m.</t>
  </si>
  <si>
    <t>m</t>
  </si>
  <si>
    <t>Central de Incendios Inteligente Expandible (Detecciòn, Aviso y Alarma)</t>
  </si>
  <si>
    <t>Detector de humo</t>
  </si>
  <si>
    <t>Detector de gas</t>
  </si>
  <si>
    <t>Avisador Manual de Incendio</t>
  </si>
  <si>
    <t>Alarma Incendio 90 d BA</t>
  </si>
  <si>
    <t>Alarma Combinada 90 d BA</t>
  </si>
  <si>
    <t>Luz Estrombòtica</t>
  </si>
  <si>
    <t>Matafuegos CO2 de 5 kg</t>
  </si>
  <si>
    <t>Matafuegos ABC de 5 kg</t>
  </si>
  <si>
    <t>Toma de Incendio para Bomberos en Vereda</t>
  </si>
  <si>
    <t>Tanque de Agua Exclusivo para Extincion de Incendio 5600litros</t>
  </si>
  <si>
    <t xml:space="preserve"> Sistema de Bombeo Incendio: (1) Bomba Princopal, (1) Bomba de Reserva - (1) Jockey. 7,5Hp</t>
  </si>
  <si>
    <t>Grupo Electrògeno para la alimentacion Sistema de Bombeo para Agua de Incendio.</t>
  </si>
  <si>
    <t>Gabinete Antivàndalo para Hidrantes Completo Manguera 45mm largo 25mtrs</t>
  </si>
  <si>
    <t>Caño galvanizado reforzado (enterrado) 5"</t>
  </si>
  <si>
    <t>Caño galvanizado reforzado (enterrado) 3"</t>
  </si>
  <si>
    <t>Caño galvanizado reforzado (enterrado) 2 1/2"</t>
  </si>
  <si>
    <t>Cartel de Salida de PVC</t>
  </si>
  <si>
    <t xml:space="preserve">Botiquin Primeros Auxilios </t>
  </si>
  <si>
    <t>Accesorios Pararrayos (aisladores etc)</t>
  </si>
  <si>
    <t>Pararrayo</t>
  </si>
  <si>
    <t>19.5.1</t>
  </si>
  <si>
    <t>Pintura en madera</t>
  </si>
  <si>
    <t>Construcción de Mastil</t>
  </si>
  <si>
    <t>2.2.1</t>
  </si>
  <si>
    <t>Agresividad de los suelos</t>
  </si>
  <si>
    <t>Un</t>
  </si>
  <si>
    <t xml:space="preserve">Un </t>
  </si>
  <si>
    <t>Planos Aprobados</t>
  </si>
  <si>
    <t>Escritorio (1 p/ sala)</t>
  </si>
  <si>
    <t>ESCUELA Nº</t>
  </si>
  <si>
    <t>Rubro</t>
  </si>
  <si>
    <t>Item</t>
  </si>
  <si>
    <t>Designación de las obras</t>
  </si>
  <si>
    <t xml:space="preserve">            RUBRO: TRABAJOS PREPARATORIOS</t>
  </si>
  <si>
    <t xml:space="preserve">            RUBRO: MOVIMIENTO DE SUELOS</t>
  </si>
  <si>
    <t xml:space="preserve">            RUBRO: ESTRUCTURA RESISTENTE</t>
  </si>
  <si>
    <t>Hormigones de  plateas de fundacion incluidas zapatas y bases</t>
  </si>
  <si>
    <t>Hormigones para vigas de fundación</t>
  </si>
  <si>
    <t>Hormigones para vigas  de cargas</t>
  </si>
  <si>
    <t>Vigas y correas</t>
  </si>
  <si>
    <t xml:space="preserve">            RUBRO: ALBAÑILERÍA</t>
  </si>
  <si>
    <t xml:space="preserve">            RUBRO: REVESTIMIENTOS</t>
  </si>
  <si>
    <t xml:space="preserve">            RUBRO: PISOS Y ZOCALOS</t>
  </si>
  <si>
    <t xml:space="preserve">            RUBRO: MARMOLERIA</t>
  </si>
  <si>
    <t xml:space="preserve">            RUBRO: CUBIERTAS Y TECHOS</t>
  </si>
  <si>
    <t xml:space="preserve">            RUBRO: CIELORRASOS</t>
  </si>
  <si>
    <t xml:space="preserve">            RUBRO: CARPINTERIA </t>
  </si>
  <si>
    <t xml:space="preserve">            RUBRO: INSTALACION ELECTRICA</t>
  </si>
  <si>
    <t xml:space="preserve">            RUBRO: INSTALACION SANITARIA</t>
  </si>
  <si>
    <t xml:space="preserve">            RUBRO: INSTALACION GAS</t>
  </si>
  <si>
    <t xml:space="preserve">            RUBRO: CALEFACCION</t>
  </si>
  <si>
    <t xml:space="preserve">            RUBRO: INSTALACION DE SEGURIDAD</t>
  </si>
  <si>
    <t xml:space="preserve">            RUBRO: CRISTALES, ESPEJOS Y VIDRIOS</t>
  </si>
  <si>
    <t xml:space="preserve">            RUBRO: PINTURAS</t>
  </si>
  <si>
    <t xml:space="preserve">            RUBRO: SEÑALETICA</t>
  </si>
  <si>
    <t xml:space="preserve">            RUBRO: OBRAS EXTERIORES</t>
  </si>
  <si>
    <t xml:space="preserve">            RUBRO: LIMPIEZA DE OBRA</t>
  </si>
  <si>
    <t xml:space="preserve">            RUBRO: VARIOS</t>
  </si>
  <si>
    <t>AVANCE FISICO MENSUAL</t>
  </si>
  <si>
    <t>AVANCE FISICO  ACUMULADO</t>
  </si>
  <si>
    <t>CERTIFICACION MENSUAL</t>
  </si>
  <si>
    <t xml:space="preserve">CERTIFICACION ACUMULADA </t>
  </si>
  <si>
    <t>Construcción del Obrador, Depósitos de materiales, Sanitarios de personal</t>
  </si>
  <si>
    <t>Hormigones para Tabiques de H°A°.</t>
  </si>
  <si>
    <t>Proyector LED 100W Completo</t>
  </si>
  <si>
    <t>12.3.3</t>
  </si>
  <si>
    <t>Excavación, mejoramiento del terreno</t>
  </si>
  <si>
    <t>Caño de P.V.C. perforado</t>
  </si>
  <si>
    <t>Relleno superficial del lecho</t>
  </si>
  <si>
    <t>Caño AcquaØ 63mm- P/colector</t>
  </si>
  <si>
    <t>Caño AcquaØ 50mm</t>
  </si>
  <si>
    <t>Caño AcquaØ 38mm</t>
  </si>
  <si>
    <t>Caño AcquaØ 32mm</t>
  </si>
  <si>
    <t>Caño AcquaØ 25mm</t>
  </si>
  <si>
    <t>Caño AcquaØ 19mm</t>
  </si>
  <si>
    <t>Conexión de agua</t>
  </si>
  <si>
    <t>13.1.1</t>
  </si>
  <si>
    <t>13.1.2</t>
  </si>
  <si>
    <t>Cañerías y accesorios</t>
  </si>
  <si>
    <t>Protección de Cañerías y accesorios</t>
  </si>
  <si>
    <t>13.2.1</t>
  </si>
  <si>
    <t>Nicho para medidor y regulador</t>
  </si>
  <si>
    <t>Rejillas de ventilacion y conductos</t>
  </si>
  <si>
    <t>Ventilaciones</t>
  </si>
  <si>
    <t>13.3.1</t>
  </si>
  <si>
    <t>Artefactos para gas y accesorios</t>
  </si>
  <si>
    <t>13.4.1</t>
  </si>
  <si>
    <t>13.5.1</t>
  </si>
  <si>
    <t>A red externa</t>
  </si>
  <si>
    <t>Pintura en Edificio Existente</t>
  </si>
  <si>
    <t>Carpintería en Edificio Existente</t>
  </si>
  <si>
    <t>Cegado de lecho nitrificante existente</t>
  </si>
  <si>
    <t>P8</t>
  </si>
  <si>
    <t>P9</t>
  </si>
  <si>
    <t>P10</t>
  </si>
  <si>
    <t>P11</t>
  </si>
  <si>
    <t>P12</t>
  </si>
  <si>
    <t>V9</t>
  </si>
  <si>
    <t>1.4</t>
  </si>
  <si>
    <t>Cumplimiento Plan de Gestión Ambiental y Social. Condiciones de Higiene y Seguridad</t>
  </si>
  <si>
    <t>24.4.5</t>
  </si>
  <si>
    <t>Ventiluz</t>
  </si>
  <si>
    <t>BENEFICIOS % DE ( 1 )</t>
  </si>
  <si>
    <t>Accesorios</t>
  </si>
  <si>
    <t xml:space="preserve">Termotanque 80litros - Alta recuperacion </t>
  </si>
  <si>
    <t>Cocina 4 hornalas Semi Industrial</t>
  </si>
  <si>
    <t>Horno Pizzero con pie de 12 moldes</t>
  </si>
  <si>
    <t>Cañería de 1/2"</t>
  </si>
  <si>
    <t>Cañería de 3/4"</t>
  </si>
  <si>
    <t>Cañería de 1"</t>
  </si>
  <si>
    <t>Cañería de 1 1/4"</t>
  </si>
  <si>
    <t>Cañería de 1 1/2"</t>
  </si>
  <si>
    <t>Accesorios varios</t>
  </si>
  <si>
    <t>BOMBA CENTRIFUGA  7,5 HP</t>
  </si>
  <si>
    <t>Bomba Jockey 2,5 HP</t>
  </si>
  <si>
    <t>VENTILADOR 24 PULGDAS</t>
  </si>
  <si>
    <t>Caño PVC Ø 110</t>
  </si>
  <si>
    <t>PL1a</t>
  </si>
  <si>
    <t>PL1b</t>
  </si>
  <si>
    <t>PL1c</t>
  </si>
  <si>
    <t>Carpintería de madera</t>
  </si>
  <si>
    <t>Reparación, demarcación y equipamiento del playon existente</t>
  </si>
  <si>
    <t>Reparación de cerco perimetral costado sur</t>
  </si>
  <si>
    <t>Equipamiento mobiliario</t>
  </si>
  <si>
    <t>Mesa MC3 (8 p/ sala)</t>
  </si>
  <si>
    <t>Silla SM1 (17 p/ sala)</t>
  </si>
  <si>
    <t>12.4.1</t>
  </si>
  <si>
    <t>12.4.3</t>
  </si>
  <si>
    <t>12.4.2</t>
  </si>
  <si>
    <t>Excavaciones</t>
  </si>
  <si>
    <t>Rellenos de tierra</t>
  </si>
  <si>
    <t>Revoques de cámaras de inspección y receptáculos</t>
  </si>
  <si>
    <t>Cámaras y receptáculos</t>
  </si>
  <si>
    <t>Cañerías, piezas y accesorios</t>
  </si>
  <si>
    <t>12.3.2</t>
  </si>
  <si>
    <t>12.6.1</t>
  </si>
  <si>
    <t>12.5.1</t>
  </si>
  <si>
    <t>12.5.2</t>
  </si>
  <si>
    <t>Armario (1 p/ sala N.I.)</t>
  </si>
  <si>
    <t xml:space="preserve">Mesa  (N.I.) </t>
  </si>
  <si>
    <t>Silla S-1  (N.I.)</t>
  </si>
  <si>
    <t>Escritorio y silla docente (N.I.)</t>
  </si>
  <si>
    <t>Mueble Bajo (1 p/ sala N.I.)</t>
  </si>
  <si>
    <t>Biblioteca Ambulante BA1 (1 p/ sala N.I.)</t>
  </si>
  <si>
    <t>Estanteria ED1 (1 p/ sala N.I.)</t>
  </si>
  <si>
    <t>Modulo biblioteca (N.I.)</t>
  </si>
  <si>
    <t>Escritorio y silla docente (gobierno)</t>
  </si>
  <si>
    <t>Armario (1 p/ gobierno)</t>
  </si>
  <si>
    <t>Silla S-1  (S.U.M.)</t>
  </si>
  <si>
    <t>Tubos LED.18w Luz Dia</t>
  </si>
  <si>
    <t>12.3.4</t>
  </si>
  <si>
    <t>Pozos Absorbentes y Conexiones</t>
  </si>
  <si>
    <t>Interceptores de grasas y aceites</t>
  </si>
  <si>
    <t xml:space="preserve">Ventiladores de pared 20"           </t>
  </si>
  <si>
    <t xml:space="preserve">Lavatorio con pie </t>
  </si>
  <si>
    <t>Inodoro Ferrum discapacitado c/depósito mochila</t>
  </si>
  <si>
    <t>Limpieza de obra periódica de la obra y el obrador</t>
  </si>
  <si>
    <t>10.1.2</t>
  </si>
  <si>
    <t>Estructuras metálicas</t>
  </si>
  <si>
    <t>Guardasillas</t>
  </si>
  <si>
    <t>16</t>
  </si>
  <si>
    <t>Instalación de Aire Acondicionado</t>
  </si>
  <si>
    <t>Instalación de Aire Acondicionado frio calor</t>
  </si>
  <si>
    <t>Contra Incendio : Matafuegos, carteles de Señalización</t>
  </si>
  <si>
    <t>Contra Incendio : Sistema de Bombeo</t>
  </si>
  <si>
    <t>Contra Incendio : Grupo electrógeno</t>
  </si>
  <si>
    <t>Contra Incendio : Planos</t>
  </si>
  <si>
    <t>Alarmas técnicas: Detectores de Humo y Gas</t>
  </si>
  <si>
    <t>Alarmas tecnicas: alarmas contra robos</t>
  </si>
  <si>
    <t>Limpieza periodica de obra y del obrador</t>
  </si>
  <si>
    <t>Limpieza final de la obra y el obrador</t>
  </si>
  <si>
    <t>Revoques : Revoque rústico planchado y pintado</t>
  </si>
  <si>
    <t xml:space="preserve"> Exteriores: De hormigón sin armar</t>
  </si>
  <si>
    <t>Carpinteria de Aluminio</t>
  </si>
  <si>
    <t>Artefactos de iluminacion</t>
  </si>
  <si>
    <t>Iluminacion de emergencia</t>
  </si>
  <si>
    <t>Otros artefactos</t>
  </si>
  <si>
    <t>Dispositivos de tratamiento: cámara séptica</t>
  </si>
  <si>
    <t>Dispositivos de tratamiento: interceptores de grasas y aceites</t>
  </si>
  <si>
    <t>MINISTERIO DE OBRAS Y SERVICIOS PUBLICOS DE LA PROVINCIA DE SAN JUAN</t>
  </si>
  <si>
    <t>Dispositivos de tratamiento: Lecho nitrificante</t>
  </si>
  <si>
    <t>Cañeria distribucion agua fria-caliente: piezas especiales</t>
  </si>
  <si>
    <t>Cañeria distribucion agua fria-caliente: cañerias</t>
  </si>
  <si>
    <t>Cañeria distribucion agua fria-caliente: revestimientos de cañerias</t>
  </si>
  <si>
    <t>Tanque de reserva y bombeo: tanque de reserva</t>
  </si>
  <si>
    <t>Tanque de reserva y bombeo:sala de bombas</t>
  </si>
  <si>
    <t>Artefactos sanitarios y griferia: Artefactos y accesorios</t>
  </si>
  <si>
    <t>Cañeria desagüe pluvial: de PVC</t>
  </si>
  <si>
    <t>Conexión a redes externas: de agua</t>
  </si>
  <si>
    <t>ENI Nº 62 ENRIQUE MOSCONI</t>
  </si>
  <si>
    <t>Calle Periodistas Argentinos 5893 (o)</t>
  </si>
  <si>
    <t>RIVADAVIA - SAN JUAN</t>
  </si>
  <si>
    <t>Preparación y limpieza.</t>
  </si>
  <si>
    <t xml:space="preserve"> Preparación y limpieza de los terrenos: Preparación y Limpieza</t>
  </si>
  <si>
    <t xml:space="preserve"> Preparación y limpieza de los terrenos: Demoliciones</t>
  </si>
  <si>
    <t xml:space="preserve"> Preparación y limpieza de los terrenos: Construcción del Obrador, Depósitos de materiales, Sanitarios de personal</t>
  </si>
  <si>
    <t xml:space="preserve"> Preparación y limpieza de los terrenos: Provisión y colocación del Cartel de Obra</t>
  </si>
  <si>
    <t xml:space="preserve"> Replanteo y otros: replanteo de la obra  </t>
  </si>
  <si>
    <t xml:space="preserve"> Replanteo y otros: oficina para la inspección</t>
  </si>
  <si>
    <t xml:space="preserve"> Replanteo y otros: Cegado de Pozos Absorbentes o Negros, Cámaras, Zanjas o excavaciones</t>
  </si>
  <si>
    <t xml:space="preserve"> Replanteo y otros: Apuntalamientos</t>
  </si>
  <si>
    <t xml:space="preserve"> Replanteo y otros: Vallados y cierres perimetrales</t>
  </si>
  <si>
    <t>Actividades complementarias: Vigilancia y alumbrado de obra</t>
  </si>
  <si>
    <t>Actividades complementarias: Energia de obra. Agua para la construcción</t>
  </si>
  <si>
    <t>1.3.3</t>
  </si>
  <si>
    <t>Medidas de Seguridad</t>
  </si>
  <si>
    <t>Actividades complementarias: Medidas de Seguridad</t>
  </si>
  <si>
    <t xml:space="preserve"> Terraplenamiento, relleno y compactacion: relleno bajo contrapiso</t>
  </si>
  <si>
    <t xml:space="preserve"> Terraplenamiento, relleno y compactacion: relleno de zanjas y conductos</t>
  </si>
  <si>
    <t xml:space="preserve"> Terraplenamiento, relleno y compactacion: nivelacion del terreno</t>
  </si>
  <si>
    <t xml:space="preserve"> Estructura de Hº Aº :Hormigones de limpieza y no resistentes</t>
  </si>
  <si>
    <t xml:space="preserve">  Estructura de Hº Aº :Hormigones para sobrecimientos y cimientos</t>
  </si>
  <si>
    <t xml:space="preserve">Hormigones para sobrecimientos y cimientos </t>
  </si>
  <si>
    <t xml:space="preserve">  Estructura de Hº Aº :Hormigones para plateas, zapatas, bases y vigas de fundacion</t>
  </si>
  <si>
    <t xml:space="preserve">   Estructura de Hº Aº : Hormigones para losas</t>
  </si>
  <si>
    <t>Estructuras  metálicas</t>
  </si>
  <si>
    <t>Contrucción de Torre de Tanque</t>
  </si>
  <si>
    <t>Estructura metalica: Vigas, correas y cerramiento</t>
  </si>
  <si>
    <t>Estructura metalica: Construcción de Torre de Tanques</t>
  </si>
  <si>
    <t xml:space="preserve">Muros: Mampostería de 0,40 m. </t>
  </si>
  <si>
    <t>Mamposterías  de 0,20 m</t>
  </si>
  <si>
    <t>Revoques : Enlucidos</t>
  </si>
  <si>
    <t>Contrapisos: De hormigón  armado</t>
  </si>
  <si>
    <t xml:space="preserve">Ceramico </t>
  </si>
  <si>
    <t>Antepechos: de hormigon</t>
  </si>
  <si>
    <t>Interiores: Piso de Mosaico Granitico 33x33</t>
  </si>
  <si>
    <t>Pisos de mosaico granítico (0,33 x 0,33)</t>
  </si>
  <si>
    <t>6.1.4</t>
  </si>
  <si>
    <t>Zócalos graníticos (0,07x0,30)</t>
  </si>
  <si>
    <t>6.1.10</t>
  </si>
  <si>
    <t xml:space="preserve"> Exteriores: Zocalo rehundido</t>
  </si>
  <si>
    <t xml:space="preserve">  Mesadas de granito natural </t>
  </si>
  <si>
    <t>Separador de granito natural</t>
  </si>
  <si>
    <t xml:space="preserve">  Separador de granito natural </t>
  </si>
  <si>
    <t>Cubiertas metalicas  ( incluido aislaciones )</t>
  </si>
  <si>
    <t>9.1</t>
  </si>
  <si>
    <t>10.1.5</t>
  </si>
  <si>
    <t>Malla de Seguridad</t>
  </si>
  <si>
    <t>Carpintería metálica: Chapa doblada y herreria</t>
  </si>
  <si>
    <t>Carpintería metálica: Estructuras metalicas</t>
  </si>
  <si>
    <t>Carpintería metálica: Malla de Seguridad</t>
  </si>
  <si>
    <t>12.1.1</t>
  </si>
  <si>
    <t>12.1.2</t>
  </si>
  <si>
    <t>12.1.3</t>
  </si>
  <si>
    <t>12.1.4</t>
  </si>
  <si>
    <t>12.1.5</t>
  </si>
  <si>
    <t>Inst. base cloacal, caños, camaras: Excavaciones</t>
  </si>
  <si>
    <t>Inst. base cloacal, caños, camaras: Rellenos de tierra</t>
  </si>
  <si>
    <t>Inst. base cloacal, caños, camaras: Revoques de cámaras de inspección y receptáculos</t>
  </si>
  <si>
    <t>Inst. base cloacal, caños, camaras: Cámaras y receptáculos</t>
  </si>
  <si>
    <t>Inst. base cloacal, caños, camaras: Cañerías, piezas y accesorios</t>
  </si>
  <si>
    <t>Ventilacion: Cañerías de PVC y Accesorios</t>
  </si>
  <si>
    <t>Dispositivos de tratamiento: pozos absorventes y conexiones</t>
  </si>
  <si>
    <t>Pozos absorbentes y conexiones</t>
  </si>
  <si>
    <t xml:space="preserve"> Pintura de esmalte sintetico en carpintería: Sobre carpintería metálica y herrería  </t>
  </si>
  <si>
    <t xml:space="preserve"> Pintura de esmalte sintetico en carpintería: Pintura antioxido</t>
  </si>
  <si>
    <t xml:space="preserve"> Pinturas varias: Pintura en madera</t>
  </si>
  <si>
    <t>19.5.2</t>
  </si>
  <si>
    <t xml:space="preserve"> Pinturas varias: Pintura esmalte sintético en paredes (friso)</t>
  </si>
  <si>
    <t xml:space="preserve">  Cercos: Cercos perimetrales</t>
  </si>
  <si>
    <t>Puentes, rampas, barandas y otros: Escalones de acceso</t>
  </si>
  <si>
    <t>24.4.1</t>
  </si>
  <si>
    <t>24.4.2</t>
  </si>
  <si>
    <t>24.4.6</t>
  </si>
  <si>
    <t>24.4.7</t>
  </si>
  <si>
    <t>Provisión de canastos para residuos</t>
  </si>
  <si>
    <t>Vegetación</t>
  </si>
  <si>
    <t>TRABAJOS DE ALBAÑILERIA EN PREDIO EXISTENTE</t>
  </si>
  <si>
    <t>V4a</t>
  </si>
  <si>
    <t>V5a</t>
  </si>
  <si>
    <t>BOMBA CENTRIFUGA 1 HP</t>
  </si>
  <si>
    <t>GABINETE ELÉCTRICO</t>
  </si>
  <si>
    <t>CAJAS RECTANGULARES</t>
  </si>
  <si>
    <t>CAJAS OCTOGONAL GRANDE</t>
  </si>
  <si>
    <t>CUPLAS</t>
  </si>
  <si>
    <t>CAJA DE DERIVACIÓN</t>
  </si>
  <si>
    <t>TOMA PERISCOPIO</t>
  </si>
  <si>
    <t>TOMA TRIFASICO</t>
  </si>
  <si>
    <t>TOMA MONOFASICO</t>
  </si>
  <si>
    <t>TOMA DOBLE MONOFASICO</t>
  </si>
  <si>
    <t>TOMA ESTABILIZADO</t>
  </si>
  <si>
    <t>TOMA In=10 [Amp]</t>
  </si>
  <si>
    <t>LLAVE DE UN PUNTO</t>
  </si>
  <si>
    <t>LLAVE PUNTO Y TOMA</t>
  </si>
  <si>
    <t>MORCETOS</t>
  </si>
  <si>
    <t>Caño semipesado</t>
  </si>
  <si>
    <t xml:space="preserve">curvas </t>
  </si>
  <si>
    <t>conectores/ cupla</t>
  </si>
  <si>
    <t>DISYUNTOR DIFERENCIAL</t>
  </si>
  <si>
    <t>LLAVE TERMOMAGNETICA TETRAPOLAR</t>
  </si>
  <si>
    <t>LLAVE TERMOMAGNETICA BIPOLAR</t>
  </si>
  <si>
    <t>TIMER</t>
  </si>
  <si>
    <t>CONDUCTOR 1.5 mm2</t>
  </si>
  <si>
    <t>CONDUCTOR 2.5 mm2</t>
  </si>
  <si>
    <t>CONDUCTOR 4 mm2</t>
  </si>
  <si>
    <t>CONDUCTOR subterraneo 2.5 mm2</t>
  </si>
  <si>
    <t>CONDUCTOR subterraneo 6 mm2</t>
  </si>
  <si>
    <t>CONDUCTOR tetrapolar 16 mm2</t>
  </si>
  <si>
    <t>CONDUCTOR subterraneo 35 mm2</t>
  </si>
  <si>
    <t>CONDUCTOR de proteccion 2.5 mm2</t>
  </si>
  <si>
    <t>CONDUCTOR de proteccion 6 mm2</t>
  </si>
  <si>
    <t>CONDUCTOR de proteccion 16 mm2</t>
  </si>
  <si>
    <t>JABALINA de proteccion 3/4" 18mm2</t>
  </si>
  <si>
    <t>BOCA RJ 45</t>
  </si>
  <si>
    <t>CENTRAL MULTIZONA DE ALARMA</t>
  </si>
  <si>
    <t>HUB DE 16 BOCAS</t>
  </si>
  <si>
    <t>CANALIZACION DE DATOS</t>
  </si>
  <si>
    <t>SERVIDOR DE INTERNET</t>
  </si>
  <si>
    <t>CANALIZACION ALARMA</t>
  </si>
  <si>
    <t>CAJA DE DERIVACION</t>
  </si>
  <si>
    <t>PULSADOR DE TIMBRE</t>
  </si>
  <si>
    <t>SIRENA Y LUZ ESTROBOSCOPICA</t>
  </si>
  <si>
    <t>SENSORES</t>
  </si>
  <si>
    <t>CAMPANILLA</t>
  </si>
  <si>
    <t>BOCA RJ11</t>
  </si>
  <si>
    <t>SIRENA INTERIOR</t>
  </si>
  <si>
    <t>CONDUCTORES</t>
  </si>
  <si>
    <t>CONDUCTOR ALARMA</t>
  </si>
  <si>
    <t>FLOURESCENTE LED</t>
  </si>
  <si>
    <t>LAMPARA LED</t>
  </si>
  <si>
    <t>LAMPARA LED ALTO BRILLO</t>
  </si>
  <si>
    <t>LAMPARA PROYECTOR LED</t>
  </si>
  <si>
    <t>Tubos y lamparas</t>
  </si>
  <si>
    <t>COCINA ELECTRICA</t>
  </si>
  <si>
    <t>TERMOTANQUE ELECTRICO</t>
  </si>
  <si>
    <t>HORNO ELECTRICO</t>
  </si>
  <si>
    <t>FREEZER</t>
  </si>
  <si>
    <t>Cartel de Salida con Iluminación Autónoma Minimo 6 hs</t>
  </si>
  <si>
    <t>Tablero seccional</t>
  </si>
  <si>
    <t xml:space="preserve">            RUBRO: TRABAJOS DE ALBAÑILERIA EN PREDIO EXISTENTE</t>
  </si>
  <si>
    <t>LOS PRECIOS CORRESPONDEN AL MES DE FEBRERO 2021</t>
  </si>
  <si>
    <t xml:space="preserve"> Sistema de Bombeo Incendio: (1) Bomba Principal, (1) Bomba de Reserva - (1) Jockey. 7,5Hp</t>
  </si>
  <si>
    <t>Matafuegos Clase K 5Kg</t>
  </si>
  <si>
    <t>Griferia Pileta Cocina FV y Pileta de lavar</t>
  </si>
  <si>
    <t>Gárgola</t>
  </si>
  <si>
    <t>Embudo</t>
  </si>
  <si>
    <t>Cincuenta y Nueve Millones, Doscientos Cincuenta y Siete Mil Ciento Cuarenta y Nueve con 02/100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</si>
</sst>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\ #,##0.00;\-&quot;$&quot;\ #,##0.00"/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0.000"/>
    <numFmt numFmtId="167" formatCode="&quot;$&quot;\ #,##0.00"/>
    <numFmt numFmtId="170" formatCode="0.00;[Red]0.00"/>
    <numFmt numFmtId="171" formatCode="0.000;[Red]0.000"/>
    <numFmt numFmtId="172" formatCode="#,##0.00;[Red]#,##0.00"/>
    <numFmt numFmtId="173" formatCode="#,##0.000"/>
    <numFmt numFmtId="174" formatCode="#,##0.0000"/>
    <numFmt numFmtId="175" formatCode="&quot;$&quot;#,##0.00"/>
    <numFmt numFmtId="176" formatCode="[$$-2C0A]\ #,##0.00"/>
    <numFmt numFmtId="177" formatCode="0.0%"/>
    <numFmt numFmtId="178" formatCode="_-&quot;$&quot;* #,##0.00_-;\-&quot;$&quot;* #,##0.00_-;_-&quot;$&quot;* &quot;-&quot;??_-;_-@_-"/>
    <numFmt numFmtId="179" formatCode="#,##0.0000000_ ;\-#,##0.0000000\ 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sz val="16"/>
      <name val="Brokman Thin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1"/>
      <color indexed="9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sz val="10"/>
      <color theme="0"/>
      <name val="Century Gothic"/>
      <family val="2"/>
    </font>
    <font>
      <b/>
      <sz val="14"/>
      <color rgb="FFFF0000"/>
      <name val="Arial"/>
      <family val="2"/>
    </font>
    <font>
      <sz val="10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11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178" fontId="2" fillId="0" borderId="0" applyFont="0" applyFill="0" applyBorder="0" applyAlignment="0" applyProtection="0"/>
    <xf numFmtId="0" fontId="4" fillId="0" borderId="0"/>
    <xf numFmtId="0" fontId="1" fillId="0" borderId="0"/>
    <xf numFmtId="178" fontId="1" fillId="0" borderId="0" applyFont="0" applyFill="0" applyBorder="0" applyAlignment="0" applyProtection="0"/>
    <xf numFmtId="0" fontId="68" fillId="0" borderId="0"/>
  </cellStyleXfs>
  <cellXfs count="1622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23" xfId="1" applyFont="1" applyBorder="1" applyAlignment="1">
      <alignment horizontal="center"/>
    </xf>
    <xf numFmtId="165" fontId="0" fillId="0" borderId="4" xfId="1" applyFont="1" applyBorder="1" applyAlignment="1">
      <alignment horizontal="center"/>
    </xf>
    <xf numFmtId="0" fontId="0" fillId="0" borderId="7" xfId="0" quotePrefix="1" applyBorder="1" applyAlignment="1">
      <alignment horizontal="center" wrapText="1"/>
    </xf>
    <xf numFmtId="0" fontId="0" fillId="0" borderId="7" xfId="0" quotePrefix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7" fontId="18" fillId="0" borderId="7" xfId="0" applyNumberFormat="1" applyFont="1" applyFill="1" applyBorder="1"/>
    <xf numFmtId="167" fontId="18" fillId="0" borderId="23" xfId="0" applyNumberFormat="1" applyFont="1" applyFill="1" applyBorder="1"/>
    <xf numFmtId="2" fontId="18" fillId="0" borderId="23" xfId="0" applyNumberFormat="1" applyFont="1" applyFill="1" applyBorder="1"/>
    <xf numFmtId="167" fontId="18" fillId="0" borderId="4" xfId="0" applyNumberFormat="1" applyFont="1" applyFill="1" applyBorder="1"/>
    <xf numFmtId="2" fontId="18" fillId="0" borderId="4" xfId="0" applyNumberFormat="1" applyFont="1" applyFill="1" applyBorder="1"/>
    <xf numFmtId="167" fontId="18" fillId="0" borderId="5" xfId="0" applyNumberFormat="1" applyFont="1" applyFill="1" applyBorder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left"/>
    </xf>
    <xf numFmtId="2" fontId="8" fillId="2" borderId="26" xfId="0" applyNumberFormat="1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center"/>
    </xf>
    <xf numFmtId="2" fontId="8" fillId="2" borderId="2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4" xfId="0" quotePrefix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9" fillId="0" borderId="37" xfId="0" applyNumberFormat="1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2" xfId="0" quotePrefix="1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1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9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4" fillId="0" borderId="0" xfId="0" applyFont="1"/>
    <xf numFmtId="2" fontId="8" fillId="0" borderId="3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right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0" fontId="0" fillId="0" borderId="41" xfId="0" applyBorder="1"/>
    <xf numFmtId="2" fontId="9" fillId="0" borderId="37" xfId="0" applyNumberFormat="1" applyFont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quotePrefix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44" xfId="0" applyNumberFormat="1" applyFont="1" applyFill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8" fillId="0" borderId="38" xfId="0" applyNumberFormat="1" applyFont="1" applyBorder="1" applyAlignment="1">
      <alignment horizontal="center" wrapText="1"/>
    </xf>
    <xf numFmtId="2" fontId="9" fillId="0" borderId="56" xfId="0" applyNumberFormat="1" applyFont="1" applyBorder="1" applyAlignment="1">
      <alignment horizontal="right"/>
    </xf>
    <xf numFmtId="2" fontId="0" fillId="0" borderId="4" xfId="0" applyNumberFormat="1" applyBorder="1"/>
    <xf numFmtId="2" fontId="8" fillId="0" borderId="46" xfId="0" applyNumberFormat="1" applyFont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0" fillId="0" borderId="57" xfId="0" applyNumberFormat="1" applyBorder="1"/>
    <xf numFmtId="2" fontId="0" fillId="0" borderId="23" xfId="0" applyNumberFormat="1" applyBorder="1"/>
    <xf numFmtId="2" fontId="0" fillId="0" borderId="3" xfId="0" applyNumberFormat="1" applyBorder="1"/>
    <xf numFmtId="0" fontId="0" fillId="0" borderId="58" xfId="0" applyBorder="1"/>
    <xf numFmtId="2" fontId="13" fillId="0" borderId="0" xfId="0" applyNumberFormat="1" applyFont="1" applyAlignment="1">
      <alignment horizontal="left"/>
    </xf>
    <xf numFmtId="167" fontId="18" fillId="0" borderId="15" xfId="0" applyNumberFormat="1" applyFont="1" applyFill="1" applyBorder="1"/>
    <xf numFmtId="2" fontId="0" fillId="0" borderId="0" xfId="0" applyNumberFormat="1"/>
    <xf numFmtId="167" fontId="18" fillId="0" borderId="30" xfId="0" applyNumberFormat="1" applyFont="1" applyFill="1" applyBorder="1"/>
    <xf numFmtId="2" fontId="8" fillId="2" borderId="56" xfId="0" applyNumberFormat="1" applyFont="1" applyFill="1" applyBorder="1" applyAlignment="1">
      <alignment horizontal="center"/>
    </xf>
    <xf numFmtId="2" fontId="8" fillId="2" borderId="59" xfId="0" applyNumberFormat="1" applyFont="1" applyFill="1" applyBorder="1" applyAlignment="1">
      <alignment horizontal="center"/>
    </xf>
    <xf numFmtId="2" fontId="8" fillId="2" borderId="60" xfId="0" applyNumberFormat="1" applyFont="1" applyFill="1" applyBorder="1" applyAlignment="1">
      <alignment horizontal="center"/>
    </xf>
    <xf numFmtId="2" fontId="8" fillId="2" borderId="61" xfId="0" applyNumberFormat="1" applyFont="1" applyFill="1" applyBorder="1" applyAlignment="1">
      <alignment horizontal="center"/>
    </xf>
    <xf numFmtId="2" fontId="8" fillId="2" borderId="62" xfId="0" applyNumberFormat="1" applyFont="1" applyFill="1" applyBorder="1" applyAlignment="1">
      <alignment horizontal="center"/>
    </xf>
    <xf numFmtId="2" fontId="8" fillId="0" borderId="6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30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7" fontId="18" fillId="0" borderId="4" xfId="0" applyNumberFormat="1" applyFont="1" applyFill="1" applyBorder="1" applyAlignment="1">
      <alignment horizontal="right"/>
    </xf>
    <xf numFmtId="167" fontId="18" fillId="0" borderId="5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right"/>
    </xf>
    <xf numFmtId="2" fontId="18" fillId="0" borderId="4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167" fontId="18" fillId="0" borderId="15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Continuous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64" xfId="0" applyFont="1" applyBorder="1" applyAlignment="1">
      <alignment horizontal="right"/>
    </xf>
    <xf numFmtId="49" fontId="0" fillId="0" borderId="40" xfId="0" applyNumberFormat="1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5" xfId="0" applyBorder="1" applyAlignment="1">
      <alignment horizontal="center"/>
    </xf>
    <xf numFmtId="170" fontId="0" fillId="0" borderId="66" xfId="0" applyNumberFormat="1" applyBorder="1" applyAlignment="1">
      <alignment horizontal="center"/>
    </xf>
    <xf numFmtId="0" fontId="9" fillId="0" borderId="67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70" fontId="0" fillId="0" borderId="6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70" fontId="24" fillId="0" borderId="68" xfId="0" applyNumberFormat="1" applyFont="1" applyBorder="1" applyAlignment="1">
      <alignment horizontal="center" vertical="center" wrapText="1"/>
    </xf>
    <xf numFmtId="0" fontId="8" fillId="3" borderId="6" xfId="0" applyFont="1" applyFill="1" applyBorder="1"/>
    <xf numFmtId="0" fontId="8" fillId="3" borderId="4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left"/>
    </xf>
    <xf numFmtId="170" fontId="8" fillId="3" borderId="17" xfId="0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0" fillId="0" borderId="24" xfId="0" applyFill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24" xfId="0" applyBorder="1"/>
    <xf numFmtId="0" fontId="0" fillId="0" borderId="2" xfId="0" applyBorder="1" applyAlignment="1">
      <alignment horizontal="left"/>
    </xf>
    <xf numFmtId="0" fontId="0" fillId="0" borderId="26" xfId="0" applyBorder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/>
    <xf numFmtId="170" fontId="0" fillId="0" borderId="33" xfId="0" applyNumberFormat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left"/>
    </xf>
    <xf numFmtId="0" fontId="0" fillId="3" borderId="65" xfId="0" applyFill="1" applyBorder="1" applyAlignment="1">
      <alignment horizontal="right"/>
    </xf>
    <xf numFmtId="171" fontId="0" fillId="3" borderId="69" xfId="0" applyNumberFormat="1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8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left"/>
    </xf>
    <xf numFmtId="0" fontId="8" fillId="3" borderId="7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6" xfId="0" applyFont="1" applyBorder="1"/>
    <xf numFmtId="172" fontId="8" fillId="0" borderId="41" xfId="0" applyNumberFormat="1" applyFont="1" applyBorder="1" applyAlignment="1"/>
    <xf numFmtId="0" fontId="8" fillId="0" borderId="41" xfId="0" applyFont="1" applyBorder="1"/>
    <xf numFmtId="173" fontId="8" fillId="0" borderId="17" xfId="0" applyNumberFormat="1" applyFont="1" applyBorder="1" applyAlignment="1">
      <alignment horizontal="center"/>
    </xf>
    <xf numFmtId="10" fontId="0" fillId="0" borderId="0" xfId="2" applyNumberFormat="1" applyFont="1"/>
    <xf numFmtId="173" fontId="0" fillId="0" borderId="0" xfId="0" applyNumberFormat="1" applyAlignment="1">
      <alignment horizontal="center"/>
    </xf>
    <xf numFmtId="172" fontId="8" fillId="0" borderId="0" xfId="0" applyNumberFormat="1" applyFont="1" applyAlignment="1"/>
    <xf numFmtId="0" fontId="10" fillId="0" borderId="24" xfId="0" applyFont="1" applyBorder="1" applyAlignment="1">
      <alignment horizontal="left"/>
    </xf>
    <xf numFmtId="167" fontId="0" fillId="0" borderId="13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0" fontId="8" fillId="0" borderId="0" xfId="0" applyNumberFormat="1" applyFont="1"/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2" fontId="0" fillId="0" borderId="37" xfId="0" applyNumberFormat="1" applyFill="1" applyBorder="1" applyAlignment="1">
      <alignment horizontal="center"/>
    </xf>
    <xf numFmtId="0" fontId="6" fillId="0" borderId="24" xfId="0" quotePrefix="1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2" fontId="18" fillId="0" borderId="3" xfId="0" applyNumberFormat="1" applyFont="1" applyFill="1" applyBorder="1" applyAlignment="1">
      <alignment horizontal="center"/>
    </xf>
    <xf numFmtId="173" fontId="25" fillId="0" borderId="72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right"/>
    </xf>
    <xf numFmtId="2" fontId="9" fillId="3" borderId="73" xfId="0" quotePrefix="1" applyNumberFormat="1" applyFont="1" applyFill="1" applyBorder="1" applyAlignment="1">
      <alignment horizontal="center"/>
    </xf>
    <xf numFmtId="2" fontId="9" fillId="3" borderId="73" xfId="0" applyNumberFormat="1" applyFont="1" applyFill="1" applyBorder="1" applyAlignment="1">
      <alignment horizontal="center"/>
    </xf>
    <xf numFmtId="2" fontId="9" fillId="3" borderId="73" xfId="0" applyNumberFormat="1" applyFont="1" applyFill="1" applyBorder="1" applyAlignment="1">
      <alignment horizontal="right"/>
    </xf>
    <xf numFmtId="0" fontId="0" fillId="0" borderId="63" xfId="0" applyBorder="1"/>
    <xf numFmtId="0" fontId="0" fillId="0" borderId="0" xfId="0" applyBorder="1"/>
    <xf numFmtId="2" fontId="8" fillId="0" borderId="2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8" fillId="0" borderId="76" xfId="0" quotePrefix="1" applyNumberFormat="1" applyFont="1" applyBorder="1" applyAlignment="1">
      <alignment horizontal="center" vertical="center" textRotation="90"/>
    </xf>
    <xf numFmtId="2" fontId="9" fillId="0" borderId="29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1" xfId="0" applyBorder="1"/>
    <xf numFmtId="0" fontId="0" fillId="0" borderId="7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9" fillId="0" borderId="77" xfId="0" applyNumberFormat="1" applyFont="1" applyBorder="1" applyAlignment="1">
      <alignment horizontal="center"/>
    </xf>
    <xf numFmtId="2" fontId="9" fillId="0" borderId="78" xfId="0" applyNumberFormat="1" applyFont="1" applyBorder="1" applyAlignment="1">
      <alignment horizont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/>
    </xf>
    <xf numFmtId="2" fontId="9" fillId="0" borderId="79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8" xfId="0" applyNumberFormat="1" applyFont="1" applyBorder="1" applyAlignment="1">
      <alignment horizontal="center"/>
    </xf>
    <xf numFmtId="2" fontId="9" fillId="0" borderId="8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81" xfId="0" applyNumberFormat="1" applyFont="1" applyBorder="1" applyAlignment="1">
      <alignment horizontal="center"/>
    </xf>
    <xf numFmtId="2" fontId="9" fillId="0" borderId="82" xfId="0" applyNumberFormat="1" applyFont="1" applyBorder="1" applyAlignment="1">
      <alignment horizontal="center"/>
    </xf>
    <xf numFmtId="2" fontId="9" fillId="0" borderId="83" xfId="0" applyNumberFormat="1" applyFont="1" applyBorder="1" applyAlignment="1">
      <alignment horizontal="center"/>
    </xf>
    <xf numFmtId="2" fontId="8" fillId="0" borderId="65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2" fontId="8" fillId="6" borderId="14" xfId="0" quotePrefix="1" applyNumberFormat="1" applyFont="1" applyFill="1" applyBorder="1" applyAlignment="1">
      <alignment horizontal="center" vertical="center"/>
    </xf>
    <xf numFmtId="2" fontId="8" fillId="6" borderId="84" xfId="0" quotePrefix="1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/>
    </xf>
    <xf numFmtId="2" fontId="8" fillId="6" borderId="85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2" fontId="8" fillId="6" borderId="63" xfId="0" applyNumberFormat="1" applyFont="1" applyFill="1" applyBorder="1" applyAlignment="1">
      <alignment horizontal="center"/>
    </xf>
    <xf numFmtId="2" fontId="8" fillId="6" borderId="30" xfId="0" applyNumberFormat="1" applyFont="1" applyFill="1" applyBorder="1" applyAlignment="1">
      <alignment horizontal="center"/>
    </xf>
    <xf numFmtId="2" fontId="8" fillId="6" borderId="84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2" fontId="8" fillId="7" borderId="21" xfId="0" applyNumberFormat="1" applyFont="1" applyFill="1" applyBorder="1" applyAlignment="1">
      <alignment horizontal="center" vertical="center" wrapText="1"/>
    </xf>
    <xf numFmtId="165" fontId="0" fillId="8" borderId="16" xfId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9" fillId="7" borderId="20" xfId="0" applyNumberFormat="1" applyFont="1" applyFill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center" vertical="center"/>
    </xf>
    <xf numFmtId="2" fontId="9" fillId="7" borderId="86" xfId="0" applyNumberFormat="1" applyFont="1" applyFill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2" fontId="8" fillId="0" borderId="16" xfId="0" quotePrefix="1" applyNumberFormat="1" applyFont="1" applyBorder="1" applyAlignment="1">
      <alignment horizontal="center" vertical="center" textRotation="90"/>
    </xf>
    <xf numFmtId="2" fontId="8" fillId="0" borderId="65" xfId="0" applyNumberFormat="1" applyFont="1" applyBorder="1" applyAlignment="1">
      <alignment horizontal="center" vertical="center" textRotation="90"/>
    </xf>
    <xf numFmtId="2" fontId="8" fillId="0" borderId="0" xfId="0" applyNumberFormat="1" applyFont="1" applyBorder="1" applyAlignment="1">
      <alignment horizontal="center" vertical="center" textRotation="90"/>
    </xf>
    <xf numFmtId="2" fontId="8" fillId="0" borderId="88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8" fillId="0" borderId="88" xfId="0" applyFont="1" applyBorder="1"/>
    <xf numFmtId="2" fontId="9" fillId="7" borderId="89" xfId="0" applyNumberFormat="1" applyFont="1" applyFill="1" applyBorder="1"/>
    <xf numFmtId="2" fontId="9" fillId="7" borderId="90" xfId="0" applyNumberFormat="1" applyFont="1" applyFill="1" applyBorder="1" applyAlignment="1">
      <alignment horizontal="center" vertical="center"/>
    </xf>
    <xf numFmtId="2" fontId="9" fillId="7" borderId="91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2" fontId="8" fillId="7" borderId="54" xfId="0" applyNumberFormat="1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8" fillId="6" borderId="0" xfId="0" applyNumberFormat="1" applyFont="1" applyFill="1" applyAlignment="1">
      <alignment horizontal="center"/>
    </xf>
    <xf numFmtId="2" fontId="13" fillId="6" borderId="0" xfId="0" applyNumberFormat="1" applyFont="1" applyFill="1" applyAlignment="1">
      <alignment horizontal="left"/>
    </xf>
    <xf numFmtId="2" fontId="8" fillId="6" borderId="0" xfId="0" applyNumberFormat="1" applyFont="1" applyFill="1" applyAlignment="1">
      <alignment horizontal="left"/>
    </xf>
    <xf numFmtId="2" fontId="8" fillId="0" borderId="79" xfId="0" applyNumberFormat="1" applyFont="1" applyBorder="1" applyAlignment="1">
      <alignment horizontal="center" vertical="center" wrapText="1"/>
    </xf>
    <xf numFmtId="2" fontId="8" fillId="6" borderId="20" xfId="0" applyNumberFormat="1" applyFont="1" applyFill="1" applyBorder="1" applyAlignment="1">
      <alignment horizontal="center" vertical="center" wrapText="1"/>
    </xf>
    <xf numFmtId="2" fontId="8" fillId="6" borderId="22" xfId="0" applyNumberFormat="1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center" wrapText="1"/>
    </xf>
    <xf numFmtId="2" fontId="8" fillId="6" borderId="54" xfId="0" applyNumberFormat="1" applyFont="1" applyFill="1" applyBorder="1" applyAlignment="1">
      <alignment horizontal="center" wrapText="1"/>
    </xf>
    <xf numFmtId="2" fontId="8" fillId="6" borderId="47" xfId="0" applyNumberFormat="1" applyFont="1" applyFill="1" applyBorder="1" applyAlignment="1">
      <alignment horizontal="center" wrapText="1"/>
    </xf>
    <xf numFmtId="2" fontId="9" fillId="0" borderId="92" xfId="0" applyNumberFormat="1" applyFont="1" applyBorder="1" applyAlignment="1">
      <alignment horizontal="center"/>
    </xf>
    <xf numFmtId="1" fontId="8" fillId="6" borderId="8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left" vertical="center"/>
    </xf>
    <xf numFmtId="2" fontId="9" fillId="6" borderId="8" xfId="0" applyNumberFormat="1" applyFont="1" applyFill="1" applyBorder="1" applyAlignment="1">
      <alignment horizontal="center"/>
    </xf>
    <xf numFmtId="2" fontId="9" fillId="6" borderId="56" xfId="0" applyNumberFormat="1" applyFont="1" applyFill="1" applyBorder="1" applyAlignment="1">
      <alignment horizontal="right"/>
    </xf>
    <xf numFmtId="2" fontId="9" fillId="6" borderId="93" xfId="0" applyNumberFormat="1" applyFont="1" applyFill="1" applyBorder="1" applyAlignment="1">
      <alignment horizontal="center"/>
    </xf>
    <xf numFmtId="2" fontId="9" fillId="6" borderId="48" xfId="0" applyNumberFormat="1" applyFont="1" applyFill="1" applyBorder="1" applyAlignment="1">
      <alignment horizontal="center"/>
    </xf>
    <xf numFmtId="1" fontId="8" fillId="6" borderId="2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left" vertical="center"/>
    </xf>
    <xf numFmtId="2" fontId="9" fillId="6" borderId="2" xfId="0" applyNumberFormat="1" applyFont="1" applyFill="1" applyBorder="1" applyAlignment="1">
      <alignment horizontal="center"/>
    </xf>
    <xf numFmtId="2" fontId="9" fillId="6" borderId="59" xfId="0" applyNumberFormat="1" applyFont="1" applyFill="1" applyBorder="1" applyAlignment="1">
      <alignment horizontal="right"/>
    </xf>
    <xf numFmtId="2" fontId="9" fillId="6" borderId="94" xfId="0" applyNumberFormat="1" applyFont="1" applyFill="1" applyBorder="1" applyAlignment="1">
      <alignment horizontal="center"/>
    </xf>
    <xf numFmtId="2" fontId="9" fillId="6" borderId="49" xfId="0" applyNumberFormat="1" applyFont="1" applyFill="1" applyBorder="1" applyAlignment="1">
      <alignment horizontal="center"/>
    </xf>
    <xf numFmtId="2" fontId="9" fillId="6" borderId="2" xfId="0" quotePrefix="1" applyNumberFormat="1" applyFont="1" applyFill="1" applyBorder="1" applyAlignment="1">
      <alignment horizontal="center"/>
    </xf>
    <xf numFmtId="1" fontId="8" fillId="6" borderId="11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left" vertical="center"/>
    </xf>
    <xf numFmtId="2" fontId="9" fillId="6" borderId="11" xfId="0" applyNumberFormat="1" applyFont="1" applyFill="1" applyBorder="1" applyAlignment="1">
      <alignment horizontal="center"/>
    </xf>
    <xf numFmtId="2" fontId="9" fillId="6" borderId="61" xfId="0" applyNumberFormat="1" applyFont="1" applyFill="1" applyBorder="1" applyAlignment="1">
      <alignment horizontal="right"/>
    </xf>
    <xf numFmtId="1" fontId="8" fillId="6" borderId="8" xfId="0" quotePrefix="1" applyNumberFormat="1" applyFont="1" applyFill="1" applyBorder="1" applyAlignment="1">
      <alignment horizontal="center" vertical="center"/>
    </xf>
    <xf numFmtId="1" fontId="8" fillId="6" borderId="2" xfId="0" quotePrefix="1" applyNumberFormat="1" applyFont="1" applyFill="1" applyBorder="1" applyAlignment="1">
      <alignment horizontal="center" vertical="center"/>
    </xf>
    <xf numFmtId="2" fontId="8" fillId="6" borderId="2" xfId="0" quotePrefix="1" applyNumberFormat="1" applyFont="1" applyFill="1" applyBorder="1" applyAlignment="1">
      <alignment horizontal="left" vertical="center"/>
    </xf>
    <xf numFmtId="0" fontId="9" fillId="6" borderId="49" xfId="0" applyFont="1" applyFill="1" applyBorder="1" applyAlignment="1">
      <alignment horizontal="center"/>
    </xf>
    <xf numFmtId="0" fontId="9" fillId="6" borderId="94" xfId="0" applyFont="1" applyFill="1" applyBorder="1" applyAlignment="1">
      <alignment horizontal="center"/>
    </xf>
    <xf numFmtId="2" fontId="9" fillId="6" borderId="60" xfId="0" applyNumberFormat="1" applyFont="1" applyFill="1" applyBorder="1" applyAlignment="1">
      <alignment horizontal="right"/>
    </xf>
    <xf numFmtId="2" fontId="9" fillId="6" borderId="95" xfId="0" applyNumberFormat="1" applyFont="1" applyFill="1" applyBorder="1" applyAlignment="1">
      <alignment horizontal="center"/>
    </xf>
    <xf numFmtId="0" fontId="9" fillId="6" borderId="51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2" fontId="8" fillId="6" borderId="89" xfId="0" applyNumberFormat="1" applyFont="1" applyFill="1" applyBorder="1" applyAlignment="1">
      <alignment horizontal="right"/>
    </xf>
    <xf numFmtId="2" fontId="8" fillId="9" borderId="0" xfId="0" applyNumberFormat="1" applyFont="1" applyFill="1" applyAlignment="1">
      <alignment horizontal="center"/>
    </xf>
    <xf numFmtId="2" fontId="8" fillId="7" borderId="6" xfId="0" applyNumberFormat="1" applyFont="1" applyFill="1" applyBorder="1" applyAlignment="1">
      <alignment horizontal="center" vertical="center" wrapText="1"/>
    </xf>
    <xf numFmtId="2" fontId="8" fillId="6" borderId="16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8" fillId="6" borderId="4" xfId="0" quotePrefix="1" applyFont="1" applyFill="1" applyBorder="1" applyAlignment="1">
      <alignment horizontal="left"/>
    </xf>
    <xf numFmtId="0" fontId="8" fillId="6" borderId="4" xfId="0" quotePrefix="1" applyFont="1" applyFill="1" applyBorder="1" applyAlignment="1">
      <alignment horizontal="center"/>
    </xf>
    <xf numFmtId="0" fontId="8" fillId="6" borderId="30" xfId="0" quotePrefix="1" applyFont="1" applyFill="1" applyBorder="1" applyAlignment="1">
      <alignment horizontal="left"/>
    </xf>
    <xf numFmtId="0" fontId="8" fillId="6" borderId="3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6" xfId="0" quotePrefix="1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2" fontId="8" fillId="0" borderId="46" xfId="0" quotePrefix="1" applyNumberFormat="1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9" fillId="0" borderId="80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71" xfId="0" applyFill="1" applyBorder="1"/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82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9" fillId="0" borderId="8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/>
    <xf numFmtId="0" fontId="8" fillId="0" borderId="24" xfId="0" applyFont="1" applyFill="1" applyBorder="1"/>
    <xf numFmtId="170" fontId="0" fillId="0" borderId="80" xfId="0" applyNumberForma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70" fontId="8" fillId="0" borderId="10" xfId="0" applyNumberFormat="1" applyFont="1" applyFill="1" applyBorder="1" applyAlignment="1">
      <alignment horizontal="center"/>
    </xf>
    <xf numFmtId="171" fontId="8" fillId="3" borderId="84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2" fontId="18" fillId="0" borderId="7" xfId="0" applyNumberFormat="1" applyFont="1" applyFill="1" applyBorder="1"/>
    <xf numFmtId="2" fontId="18" fillId="0" borderId="7" xfId="0" applyNumberFormat="1" applyFont="1" applyBorder="1"/>
    <xf numFmtId="2" fontId="18" fillId="0" borderId="4" xfId="0" applyNumberFormat="1" applyFont="1" applyBorder="1"/>
    <xf numFmtId="2" fontId="18" fillId="0" borderId="30" xfId="0" applyNumberFormat="1" applyFont="1" applyBorder="1"/>
    <xf numFmtId="2" fontId="8" fillId="0" borderId="67" xfId="0" applyNumberFormat="1" applyFont="1" applyFill="1" applyBorder="1" applyAlignment="1">
      <alignment horizontal="center" vertical="center" textRotation="90"/>
    </xf>
    <xf numFmtId="1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left" vertical="center"/>
    </xf>
    <xf numFmtId="2" fontId="8" fillId="0" borderId="97" xfId="0" quotePrefix="1" applyNumberFormat="1" applyFont="1" applyFill="1" applyBorder="1" applyAlignment="1">
      <alignment horizontal="center" vertical="center" textRotation="90"/>
    </xf>
    <xf numFmtId="2" fontId="8" fillId="0" borderId="73" xfId="0" applyNumberFormat="1" applyFont="1" applyFill="1" applyBorder="1" applyAlignment="1">
      <alignment horizontal="left" vertical="center"/>
    </xf>
    <xf numFmtId="2" fontId="0" fillId="0" borderId="9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2" fontId="0" fillId="0" borderId="30" xfId="0" applyNumberFormat="1" applyBorder="1" applyAlignment="1">
      <alignment horizontal="center"/>
    </xf>
    <xf numFmtId="167" fontId="18" fillId="0" borderId="3" xfId="0" applyNumberFormat="1" applyFont="1" applyFill="1" applyBorder="1" applyAlignment="1">
      <alignment horizontal="right"/>
    </xf>
    <xf numFmtId="167" fontId="18" fillId="0" borderId="3" xfId="0" applyNumberFormat="1" applyFont="1" applyFill="1" applyBorder="1"/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64" xfId="0" applyFont="1" applyFill="1" applyBorder="1" applyAlignment="1">
      <alignment horizontal="right"/>
    </xf>
    <xf numFmtId="49" fontId="0" fillId="0" borderId="40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70" fontId="0" fillId="0" borderId="66" xfId="0" applyNumberFormat="1" applyFill="1" applyBorder="1" applyAlignment="1">
      <alignment horizontal="center"/>
    </xf>
    <xf numFmtId="0" fontId="9" fillId="0" borderId="67" xfId="0" applyFont="1" applyFill="1" applyBorder="1" applyAlignment="1">
      <alignment horizontal="right"/>
    </xf>
    <xf numFmtId="170" fontId="0" fillId="0" borderId="6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170" fontId="24" fillId="0" borderId="68" xfId="0" applyNumberFormat="1" applyFont="1" applyFill="1" applyBorder="1" applyAlignment="1">
      <alignment horizontal="center" vertical="center" wrapText="1"/>
    </xf>
    <xf numFmtId="170" fontId="0" fillId="0" borderId="1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29" xfId="0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167" fontId="0" fillId="0" borderId="13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70" fontId="0" fillId="0" borderId="10" xfId="0" applyNumberFormat="1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 applyAlignment="1">
      <alignment horizontal="left"/>
    </xf>
    <xf numFmtId="170" fontId="0" fillId="0" borderId="33" xfId="0" applyNumberForma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7" fontId="18" fillId="0" borderId="17" xfId="0" applyNumberFormat="1" applyFont="1" applyFill="1" applyBorder="1"/>
    <xf numFmtId="0" fontId="0" fillId="0" borderId="67" xfId="0" applyBorder="1"/>
    <xf numFmtId="2" fontId="0" fillId="0" borderId="67" xfId="0" applyNumberFormat="1" applyBorder="1" applyAlignment="1">
      <alignment horizontal="center"/>
    </xf>
    <xf numFmtId="0" fontId="9" fillId="0" borderId="11" xfId="0" applyFont="1" applyBorder="1"/>
    <xf numFmtId="0" fontId="9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2" fontId="21" fillId="0" borderId="3" xfId="0" applyNumberFormat="1" applyFont="1" applyFill="1" applyBorder="1"/>
    <xf numFmtId="2" fontId="21" fillId="0" borderId="4" xfId="0" applyNumberFormat="1" applyFont="1" applyFill="1" applyBorder="1"/>
    <xf numFmtId="2" fontId="21" fillId="0" borderId="5" xfId="0" applyNumberFormat="1" applyFont="1" applyFill="1" applyBorder="1"/>
    <xf numFmtId="0" fontId="28" fillId="0" borderId="23" xfId="0" applyFont="1" applyFill="1" applyBorder="1"/>
    <xf numFmtId="0" fontId="21" fillId="0" borderId="23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left"/>
    </xf>
    <xf numFmtId="0" fontId="21" fillId="0" borderId="4" xfId="0" quotePrefix="1" applyFont="1" applyFill="1" applyBorder="1" applyAlignment="1">
      <alignment horizontal="left"/>
    </xf>
    <xf numFmtId="0" fontId="21" fillId="0" borderId="4" xfId="0" quotePrefix="1" applyFont="1" applyFill="1" applyBorder="1" applyAlignment="1">
      <alignment horizontal="center"/>
    </xf>
    <xf numFmtId="0" fontId="28" fillId="0" borderId="3" xfId="0" applyFont="1" applyFill="1" applyBorder="1"/>
    <xf numFmtId="0" fontId="28" fillId="0" borderId="4" xfId="0" applyFont="1" applyFill="1" applyBorder="1"/>
    <xf numFmtId="2" fontId="21" fillId="0" borderId="4" xfId="0" quotePrefix="1" applyNumberFormat="1" applyFont="1" applyFill="1" applyBorder="1" applyAlignment="1">
      <alignment horizontal="left"/>
    </xf>
    <xf numFmtId="2" fontId="21" fillId="0" borderId="4" xfId="0" applyNumberFormat="1" applyFont="1" applyFill="1" applyBorder="1" applyAlignment="1">
      <alignment horizontal="left"/>
    </xf>
    <xf numFmtId="2" fontId="28" fillId="0" borderId="4" xfId="0" applyNumberFormat="1" applyFont="1" applyFill="1" applyBorder="1"/>
    <xf numFmtId="0" fontId="21" fillId="0" borderId="100" xfId="0" applyFont="1" applyFill="1" applyBorder="1"/>
    <xf numFmtId="0" fontId="28" fillId="0" borderId="98" xfId="0" quotePrefix="1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4" fontId="28" fillId="0" borderId="7" xfId="1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/>
    </xf>
    <xf numFmtId="2" fontId="28" fillId="0" borderId="4" xfId="0" applyNumberFormat="1" applyFont="1" applyFill="1" applyBorder="1" applyAlignment="1">
      <alignment horizontal="left"/>
    </xf>
    <xf numFmtId="2" fontId="26" fillId="0" borderId="4" xfId="0" applyNumberFormat="1" applyFont="1" applyFill="1" applyBorder="1" applyAlignment="1">
      <alignment horizontal="center"/>
    </xf>
    <xf numFmtId="2" fontId="18" fillId="0" borderId="30" xfId="0" applyNumberFormat="1" applyFont="1" applyFill="1" applyBorder="1"/>
    <xf numFmtId="2" fontId="8" fillId="0" borderId="39" xfId="0" applyNumberFormat="1" applyFont="1" applyFill="1" applyBorder="1" applyAlignment="1">
      <alignment horizontal="center" vertical="center" textRotation="90"/>
    </xf>
    <xf numFmtId="2" fontId="8" fillId="0" borderId="74" xfId="0" quotePrefix="1" applyNumberFormat="1" applyFont="1" applyFill="1" applyBorder="1" applyAlignment="1">
      <alignment horizontal="center" vertical="center" textRotation="90"/>
    </xf>
    <xf numFmtId="2" fontId="8" fillId="0" borderId="2" xfId="0" applyNumberFormat="1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101" xfId="0" applyNumberFormat="1" applyFont="1" applyFill="1" applyBorder="1" applyAlignment="1">
      <alignment horizontal="center" vertical="center" wrapText="1"/>
    </xf>
    <xf numFmtId="2" fontId="0" fillId="0" borderId="57" xfId="0" applyNumberFormat="1" applyFill="1" applyBorder="1"/>
    <xf numFmtId="2" fontId="0" fillId="0" borderId="100" xfId="0" applyNumberFormat="1" applyFill="1" applyBorder="1"/>
    <xf numFmtId="2" fontId="8" fillId="0" borderId="8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/>
    <xf numFmtId="2" fontId="0" fillId="0" borderId="0" xfId="0" applyNumberFormat="1" applyFill="1" applyAlignment="1">
      <alignment horizontal="left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2" fontId="8" fillId="0" borderId="102" xfId="0" applyNumberFormat="1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 wrapText="1"/>
    </xf>
    <xf numFmtId="2" fontId="9" fillId="7" borderId="103" xfId="0" applyNumberFormat="1" applyFont="1" applyFill="1" applyBorder="1" applyAlignment="1">
      <alignment horizontal="center" vertical="center"/>
    </xf>
    <xf numFmtId="2" fontId="9" fillId="7" borderId="103" xfId="0" applyNumberFormat="1" applyFont="1" applyFill="1" applyBorder="1" applyAlignment="1">
      <alignment horizontal="center" vertical="center" wrapText="1"/>
    </xf>
    <xf numFmtId="2" fontId="9" fillId="7" borderId="104" xfId="0" applyNumberFormat="1" applyFont="1" applyFill="1" applyBorder="1" applyAlignment="1">
      <alignment horizontal="center" vertical="center"/>
    </xf>
    <xf numFmtId="1" fontId="8" fillId="7" borderId="8" xfId="0" quotePrefix="1" applyNumberFormat="1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left" vertical="center"/>
    </xf>
    <xf numFmtId="1" fontId="8" fillId="7" borderId="13" xfId="0" quotePrefix="1" applyNumberFormat="1" applyFont="1" applyFill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/>
    </xf>
    <xf numFmtId="1" fontId="8" fillId="7" borderId="29" xfId="0" applyNumberFormat="1" applyFont="1" applyFill="1" applyBorder="1" applyAlignment="1">
      <alignment horizontal="center" vertical="center"/>
    </xf>
    <xf numFmtId="2" fontId="8" fillId="0" borderId="0" xfId="0" quotePrefix="1" applyNumberFormat="1" applyFont="1" applyFill="1" applyBorder="1" applyAlignment="1">
      <alignment horizontal="center" vertical="center" textRotation="90"/>
    </xf>
    <xf numFmtId="1" fontId="8" fillId="0" borderId="0" xfId="0" quotePrefix="1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2" fontId="20" fillId="7" borderId="0" xfId="0" applyNumberFormat="1" applyFont="1" applyFill="1" applyAlignment="1">
      <alignment horizontal="right"/>
    </xf>
    <xf numFmtId="0" fontId="20" fillId="7" borderId="0" xfId="0" applyFont="1" applyFill="1"/>
    <xf numFmtId="2" fontId="20" fillId="7" borderId="105" xfId="0" applyNumberFormat="1" applyFont="1" applyFill="1" applyBorder="1"/>
    <xf numFmtId="2" fontId="8" fillId="7" borderId="38" xfId="0" applyNumberFormat="1" applyFont="1" applyFill="1" applyBorder="1" applyAlignment="1">
      <alignment horizontal="center" vertical="center" wrapText="1"/>
    </xf>
    <xf numFmtId="2" fontId="8" fillId="7" borderId="101" xfId="0" applyNumberFormat="1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59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6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61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62" xfId="0" applyNumberFormat="1" applyFont="1" applyFill="1" applyBorder="1" applyAlignment="1">
      <alignment horizontal="center"/>
    </xf>
    <xf numFmtId="0" fontId="21" fillId="0" borderId="30" xfId="0" applyFont="1" applyFill="1" applyBorder="1"/>
    <xf numFmtId="0" fontId="21" fillId="0" borderId="30" xfId="0" applyFont="1" applyFill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167" fontId="18" fillId="0" borderId="3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7" borderId="46" xfId="0" applyFill="1" applyBorder="1" applyAlignment="1">
      <alignment horizontal="center" vertical="center"/>
    </xf>
    <xf numFmtId="0" fontId="0" fillId="7" borderId="46" xfId="0" applyFill="1" applyBorder="1" applyAlignment="1">
      <alignment horizontal="left" vertical="center"/>
    </xf>
    <xf numFmtId="0" fontId="0" fillId="7" borderId="47" xfId="0" applyFill="1" applyBorder="1" applyAlignment="1">
      <alignment horizontal="left" vertical="center" wrapText="1"/>
    </xf>
    <xf numFmtId="0" fontId="0" fillId="7" borderId="6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/>
    </xf>
    <xf numFmtId="2" fontId="18" fillId="0" borderId="5" xfId="0" applyNumberFormat="1" applyFont="1" applyBorder="1"/>
    <xf numFmtId="0" fontId="18" fillId="0" borderId="6" xfId="0" applyFont="1" applyFill="1" applyBorder="1"/>
    <xf numFmtId="0" fontId="18" fillId="0" borderId="41" xfId="0" applyFont="1" applyFill="1" applyBorder="1"/>
    <xf numFmtId="174" fontId="8" fillId="0" borderId="0" xfId="0" applyNumberFormat="1" applyFont="1" applyAlignment="1">
      <alignment horizontal="center"/>
    </xf>
    <xf numFmtId="0" fontId="3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30" fillId="0" borderId="0" xfId="0" applyFont="1" applyAlignment="1">
      <alignment horizontal="center" vertical="center"/>
    </xf>
    <xf numFmtId="2" fontId="6" fillId="0" borderId="0" xfId="0" applyNumberFormat="1" applyFont="1"/>
    <xf numFmtId="2" fontId="18" fillId="0" borderId="0" xfId="0" applyNumberFormat="1" applyFont="1"/>
    <xf numFmtId="0" fontId="6" fillId="0" borderId="7" xfId="0" applyFont="1" applyBorder="1"/>
    <xf numFmtId="2" fontId="18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8" fillId="0" borderId="41" xfId="0" applyNumberFormat="1" applyFont="1" applyBorder="1"/>
    <xf numFmtId="0" fontId="18" fillId="0" borderId="41" xfId="0" applyFont="1" applyBorder="1"/>
    <xf numFmtId="2" fontId="18" fillId="0" borderId="7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/>
    <xf numFmtId="0" fontId="12" fillId="0" borderId="41" xfId="0" applyFont="1" applyFill="1" applyBorder="1"/>
    <xf numFmtId="0" fontId="12" fillId="0" borderId="41" xfId="0" applyFont="1" applyBorder="1"/>
    <xf numFmtId="1" fontId="6" fillId="0" borderId="0" xfId="0" applyNumberFormat="1" applyFont="1"/>
    <xf numFmtId="2" fontId="0" fillId="0" borderId="10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18" fillId="0" borderId="15" xfId="0" applyNumberFormat="1" applyFont="1" applyFill="1" applyBorder="1"/>
    <xf numFmtId="0" fontId="21" fillId="0" borderId="3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2" fontId="8" fillId="0" borderId="31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9" fillId="0" borderId="103" xfId="0" applyNumberFormat="1" applyFont="1" applyFill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60" xfId="0" applyNumberFormat="1" applyFont="1" applyFill="1" applyBorder="1" applyAlignment="1">
      <alignment horizontal="center" vertical="center"/>
    </xf>
    <xf numFmtId="2" fontId="8" fillId="0" borderId="8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8" fillId="2" borderId="40" xfId="0" applyNumberFormat="1" applyFont="1" applyFill="1" applyBorder="1" applyAlignment="1">
      <alignment horizontal="center"/>
    </xf>
    <xf numFmtId="2" fontId="8" fillId="2" borderId="109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83" xfId="0" applyNumberFormat="1" applyFont="1" applyFill="1" applyBorder="1" applyAlignment="1">
      <alignment horizontal="center"/>
    </xf>
    <xf numFmtId="2" fontId="33" fillId="5" borderId="16" xfId="0" applyNumberFormat="1" applyFont="1" applyFill="1" applyBorder="1" applyAlignment="1">
      <alignment horizontal="center"/>
    </xf>
    <xf numFmtId="2" fontId="33" fillId="7" borderId="16" xfId="0" applyNumberFormat="1" applyFont="1" applyFill="1" applyBorder="1" applyAlignment="1">
      <alignment horizontal="center"/>
    </xf>
    <xf numFmtId="2" fontId="33" fillId="5" borderId="7" xfId="0" applyNumberFormat="1" applyFont="1" applyFill="1" applyBorder="1" applyAlignment="1">
      <alignment horizontal="center"/>
    </xf>
    <xf numFmtId="2" fontId="33" fillId="5" borderId="41" xfId="0" applyNumberFormat="1" applyFont="1" applyFill="1" applyBorder="1" applyAlignment="1">
      <alignment horizontal="center"/>
    </xf>
    <xf numFmtId="2" fontId="8" fillId="5" borderId="17" xfId="0" applyNumberFormat="1" applyFont="1" applyFill="1" applyBorder="1" applyAlignment="1">
      <alignment horizontal="center"/>
    </xf>
    <xf numFmtId="2" fontId="8" fillId="7" borderId="7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2" fontId="9" fillId="0" borderId="110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92" xfId="0" applyNumberFormat="1" applyFont="1" applyBorder="1" applyAlignment="1">
      <alignment horizontal="center"/>
    </xf>
    <xf numFmtId="2" fontId="8" fillId="0" borderId="79" xfId="0" applyNumberFormat="1" applyFont="1" applyBorder="1" applyAlignment="1">
      <alignment horizontal="center"/>
    </xf>
    <xf numFmtId="2" fontId="33" fillId="9" borderId="7" xfId="0" applyNumberFormat="1" applyFont="1" applyFill="1" applyBorder="1" applyAlignment="1">
      <alignment horizontal="center"/>
    </xf>
    <xf numFmtId="2" fontId="33" fillId="9" borderId="17" xfId="0" applyNumberFormat="1" applyFont="1" applyFill="1" applyBorder="1" applyAlignment="1">
      <alignment horizontal="center"/>
    </xf>
    <xf numFmtId="2" fontId="33" fillId="9" borderId="0" xfId="0" applyNumberFormat="1" applyFont="1" applyFill="1" applyAlignment="1">
      <alignment horizontal="center"/>
    </xf>
    <xf numFmtId="2" fontId="9" fillId="0" borderId="40" xfId="0" applyNumberFormat="1" applyFont="1" applyBorder="1" applyAlignment="1">
      <alignment horizontal="right"/>
    </xf>
    <xf numFmtId="2" fontId="9" fillId="0" borderId="109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6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59" xfId="0" applyNumberFormat="1" applyFont="1" applyBorder="1" applyAlignment="1">
      <alignment horizontal="right"/>
    </xf>
    <xf numFmtId="2" fontId="0" fillId="0" borderId="16" xfId="0" applyNumberFormat="1" applyBorder="1"/>
    <xf numFmtId="2" fontId="8" fillId="0" borderId="88" xfId="0" applyNumberFormat="1" applyFont="1" applyFill="1" applyBorder="1" applyAlignment="1">
      <alignment horizontal="center" vertical="center" wrapText="1"/>
    </xf>
    <xf numFmtId="2" fontId="8" fillId="0" borderId="111" xfId="0" applyNumberFormat="1" applyFont="1" applyFill="1" applyBorder="1" applyAlignment="1">
      <alignment horizontal="center" vertical="center" wrapText="1"/>
    </xf>
    <xf numFmtId="2" fontId="8" fillId="7" borderId="59" xfId="0" applyNumberFormat="1" applyFont="1" applyFill="1" applyBorder="1" applyAlignment="1">
      <alignment horizontal="left" vertical="center"/>
    </xf>
    <xf numFmtId="2" fontId="8" fillId="7" borderId="62" xfId="0" applyNumberFormat="1" applyFont="1" applyFill="1" applyBorder="1" applyAlignment="1">
      <alignment horizontal="left" vertical="center"/>
    </xf>
    <xf numFmtId="2" fontId="8" fillId="7" borderId="60" xfId="0" applyNumberFormat="1" applyFont="1" applyFill="1" applyBorder="1" applyAlignment="1">
      <alignment horizontal="left" vertical="center"/>
    </xf>
    <xf numFmtId="2" fontId="8" fillId="7" borderId="112" xfId="0" applyNumberFormat="1" applyFont="1" applyFill="1" applyBorder="1" applyAlignment="1">
      <alignment horizontal="left" vertical="center"/>
    </xf>
    <xf numFmtId="2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13" xfId="0" applyNumberFormat="1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0" fillId="0" borderId="114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9" fillId="3" borderId="38" xfId="0" applyNumberFormat="1" applyFont="1" applyFill="1" applyBorder="1" applyAlignment="1">
      <alignment horizontal="right"/>
    </xf>
    <xf numFmtId="2" fontId="34" fillId="0" borderId="114" xfId="0" applyNumberFormat="1" applyFont="1" applyBorder="1"/>
    <xf numFmtId="2" fontId="9" fillId="3" borderId="7" xfId="0" applyNumberFormat="1" applyFont="1" applyFill="1" applyBorder="1" applyAlignment="1">
      <alignment horizontal="right"/>
    </xf>
    <xf numFmtId="2" fontId="0" fillId="7" borderId="115" xfId="0" applyNumberFormat="1" applyFill="1" applyBorder="1" applyAlignment="1">
      <alignment horizontal="right"/>
    </xf>
    <xf numFmtId="2" fontId="0" fillId="7" borderId="14" xfId="0" applyNumberFormat="1" applyFill="1" applyBorder="1"/>
    <xf numFmtId="2" fontId="8" fillId="7" borderId="116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35" fillId="0" borderId="64" xfId="0" applyFont="1" applyFill="1" applyBorder="1" applyAlignment="1">
      <alignment horizontal="left"/>
    </xf>
    <xf numFmtId="0" fontId="9" fillId="0" borderId="65" xfId="0" applyFont="1" applyFill="1" applyBorder="1"/>
    <xf numFmtId="0" fontId="9" fillId="0" borderId="65" xfId="0" applyFont="1" applyBorder="1"/>
    <xf numFmtId="0" fontId="0" fillId="0" borderId="65" xfId="0" applyBorder="1"/>
    <xf numFmtId="2" fontId="8" fillId="10" borderId="66" xfId="0" applyNumberFormat="1" applyFont="1" applyFill="1" applyBorder="1"/>
    <xf numFmtId="2" fontId="35" fillId="0" borderId="67" xfId="0" applyNumberFormat="1" applyFont="1" applyFill="1" applyBorder="1"/>
    <xf numFmtId="2" fontId="8" fillId="10" borderId="63" xfId="0" applyNumberFormat="1" applyFont="1" applyFill="1" applyBorder="1"/>
    <xf numFmtId="0" fontId="35" fillId="0" borderId="67" xfId="0" quotePrefix="1" applyFont="1" applyFill="1" applyBorder="1" applyAlignment="1">
      <alignment horizontal="left"/>
    </xf>
    <xf numFmtId="0" fontId="35" fillId="0" borderId="70" xfId="0" quotePrefix="1" applyFont="1" applyFill="1" applyBorder="1" applyAlignment="1">
      <alignment horizontal="left"/>
    </xf>
    <xf numFmtId="0" fontId="9" fillId="0" borderId="71" xfId="0" applyFont="1" applyFill="1" applyBorder="1"/>
    <xf numFmtId="0" fontId="9" fillId="0" borderId="71" xfId="0" applyFont="1" applyBorder="1"/>
    <xf numFmtId="2" fontId="8" fillId="10" borderId="84" xfId="0" applyNumberFormat="1" applyFont="1" applyFill="1" applyBorder="1"/>
    <xf numFmtId="0" fontId="29" fillId="10" borderId="0" xfId="0" applyFont="1" applyFill="1" applyAlignment="1">
      <alignment horizontal="left"/>
    </xf>
    <xf numFmtId="0" fontId="29" fillId="10" borderId="0" xfId="0" applyFont="1" applyFill="1"/>
    <xf numFmtId="175" fontId="29" fillId="10" borderId="0" xfId="1" applyNumberFormat="1" applyFont="1" applyFill="1"/>
    <xf numFmtId="2" fontId="29" fillId="10" borderId="0" xfId="0" applyNumberFormat="1" applyFont="1" applyFill="1" applyAlignment="1">
      <alignment horizontal="right"/>
    </xf>
    <xf numFmtId="175" fontId="29" fillId="10" borderId="0" xfId="0" applyNumberFormat="1" applyFont="1" applyFill="1"/>
    <xf numFmtId="0" fontId="0" fillId="10" borderId="0" xfId="0" applyFill="1" applyAlignment="1">
      <alignment horizontal="left"/>
    </xf>
    <xf numFmtId="0" fontId="0" fillId="10" borderId="0" xfId="0" applyFill="1"/>
    <xf numFmtId="0" fontId="29" fillId="10" borderId="0" xfId="0" applyFont="1" applyFill="1" applyAlignment="1">
      <alignment horizontal="left" vertical="center"/>
    </xf>
    <xf numFmtId="0" fontId="29" fillId="10" borderId="0" xfId="0" applyFont="1" applyFill="1" applyAlignment="1">
      <alignment vertical="center"/>
    </xf>
    <xf numFmtId="0" fontId="29" fillId="10" borderId="0" xfId="0" applyFont="1" applyFill="1" applyAlignment="1">
      <alignment horizontal="right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74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17" xfId="0" applyNumberForma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0" fillId="0" borderId="118" xfId="0" applyNumberFormat="1" applyBorder="1" applyAlignment="1">
      <alignment horizontal="center" vertical="center"/>
    </xf>
    <xf numFmtId="0" fontId="8" fillId="0" borderId="0" xfId="0" applyFont="1" applyFill="1"/>
    <xf numFmtId="0" fontId="0" fillId="0" borderId="2" xfId="0" applyFill="1" applyBorder="1"/>
    <xf numFmtId="2" fontId="9" fillId="0" borderId="63" xfId="0" applyNumberFormat="1" applyFont="1" applyBorder="1" applyAlignment="1">
      <alignment horizontal="center"/>
    </xf>
    <xf numFmtId="0" fontId="0" fillId="0" borderId="2" xfId="0" applyBorder="1"/>
    <xf numFmtId="2" fontId="9" fillId="0" borderId="2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9" fillId="0" borderId="26" xfId="0" applyNumberFormat="1" applyFont="1" applyFill="1" applyBorder="1" applyAlignment="1">
      <alignment horizontal="center" vertical="center"/>
    </xf>
    <xf numFmtId="2" fontId="8" fillId="0" borderId="83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9" fillId="0" borderId="0" xfId="0" applyNumberFormat="1" applyFont="1"/>
    <xf numFmtId="2" fontId="9" fillId="10" borderId="0" xfId="0" applyNumberFormat="1" applyFont="1" applyFill="1"/>
    <xf numFmtId="2" fontId="33" fillId="7" borderId="9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1" xfId="0" applyFont="1" applyBorder="1"/>
    <xf numFmtId="2" fontId="9" fillId="0" borderId="16" xfId="0" applyNumberFormat="1" applyFont="1" applyBorder="1" applyAlignment="1">
      <alignment horizontal="center"/>
    </xf>
    <xf numFmtId="2" fontId="0" fillId="0" borderId="71" xfId="0" applyNumberFormat="1" applyBorder="1"/>
    <xf numFmtId="2" fontId="8" fillId="0" borderId="92" xfId="0" applyNumberFormat="1" applyFont="1" applyBorder="1"/>
    <xf numFmtId="2" fontId="33" fillId="0" borderId="92" xfId="0" applyNumberFormat="1" applyFont="1" applyBorder="1"/>
    <xf numFmtId="2" fontId="33" fillId="0" borderId="0" xfId="0" applyNumberFormat="1" applyFont="1"/>
    <xf numFmtId="2" fontId="8" fillId="0" borderId="22" xfId="0" applyNumberFormat="1" applyFont="1" applyBorder="1"/>
    <xf numFmtId="2" fontId="8" fillId="0" borderId="41" xfId="0" applyNumberFormat="1" applyFont="1" applyBorder="1"/>
    <xf numFmtId="2" fontId="0" fillId="0" borderId="0" xfId="0" applyNumberFormat="1" applyFill="1" applyBorder="1"/>
    <xf numFmtId="2" fontId="0" fillId="7" borderId="0" xfId="0" applyNumberFormat="1" applyFill="1" applyAlignment="1">
      <alignment horizontal="center" vertical="center"/>
    </xf>
    <xf numFmtId="0" fontId="0" fillId="0" borderId="79" xfId="0" applyBorder="1"/>
    <xf numFmtId="2" fontId="33" fillId="10" borderId="0" xfId="0" applyNumberFormat="1" applyFont="1" applyFill="1"/>
    <xf numFmtId="2" fontId="9" fillId="0" borderId="0" xfId="0" applyNumberFormat="1" applyFont="1" applyAlignment="1">
      <alignment horizontal="center" vertical="center"/>
    </xf>
    <xf numFmtId="2" fontId="33" fillId="7" borderId="91" xfId="0" applyNumberFormat="1" applyFont="1" applyFill="1" applyBorder="1" applyAlignment="1">
      <alignment horizontal="center" vertical="center"/>
    </xf>
    <xf numFmtId="2" fontId="36" fillId="7" borderId="97" xfId="0" applyNumberFormat="1" applyFont="1" applyFill="1" applyBorder="1" applyAlignment="1">
      <alignment horizontal="right"/>
    </xf>
    <xf numFmtId="2" fontId="36" fillId="7" borderId="0" xfId="0" applyNumberFormat="1" applyFont="1" applyFill="1" applyBorder="1" applyAlignment="1">
      <alignment horizontal="right"/>
    </xf>
    <xf numFmtId="2" fontId="8" fillId="0" borderId="59" xfId="0" applyNumberFormat="1" applyFont="1" applyFill="1" applyBorder="1" applyAlignment="1">
      <alignment horizontal="left" vertical="center"/>
    </xf>
    <xf numFmtId="2" fontId="0" fillId="0" borderId="2" xfId="0" applyNumberFormat="1" applyFill="1" applyBorder="1"/>
    <xf numFmtId="1" fontId="8" fillId="0" borderId="13" xfId="0" quotePrefix="1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left" vertical="center"/>
    </xf>
    <xf numFmtId="2" fontId="8" fillId="7" borderId="8" xfId="0" applyNumberFormat="1" applyFont="1" applyFill="1" applyBorder="1" applyAlignment="1">
      <alignment horizontal="left" vertical="center"/>
    </xf>
    <xf numFmtId="2" fontId="0" fillId="0" borderId="76" xfId="0" applyNumberFormat="1" applyFill="1" applyBorder="1"/>
    <xf numFmtId="2" fontId="0" fillId="0" borderId="119" xfId="0" applyNumberFormat="1" applyFill="1" applyBorder="1"/>
    <xf numFmtId="2" fontId="9" fillId="0" borderId="118" xfId="0" applyNumberFormat="1" applyFont="1" applyFill="1" applyBorder="1" applyAlignment="1">
      <alignment horizontal="center"/>
    </xf>
    <xf numFmtId="2" fontId="9" fillId="0" borderId="117" xfId="0" applyNumberFormat="1" applyFont="1" applyFill="1" applyBorder="1" applyAlignment="1">
      <alignment horizontal="center"/>
    </xf>
    <xf numFmtId="0" fontId="0" fillId="0" borderId="10" xfId="0" applyFill="1" applyBorder="1"/>
    <xf numFmtId="1" fontId="8" fillId="0" borderId="11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right"/>
    </xf>
    <xf numFmtId="0" fontId="0" fillId="0" borderId="71" xfId="0" applyFill="1" applyBorder="1" applyAlignment="1">
      <alignment horizontal="left"/>
    </xf>
    <xf numFmtId="0" fontId="0" fillId="0" borderId="84" xfId="0" applyFill="1" applyBorder="1"/>
    <xf numFmtId="1" fontId="8" fillId="7" borderId="40" xfId="0" quotePrefix="1" applyNumberFormat="1" applyFont="1" applyFill="1" applyBorder="1" applyAlignment="1">
      <alignment horizontal="center" vertical="center"/>
    </xf>
    <xf numFmtId="1" fontId="8" fillId="7" borderId="2" xfId="0" quotePrefix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8" fillId="0" borderId="7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9" fillId="0" borderId="82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175" fontId="0" fillId="0" borderId="0" xfId="0" applyNumberFormat="1"/>
    <xf numFmtId="170" fontId="18" fillId="0" borderId="0" xfId="0" applyNumberFormat="1" applyFont="1" applyFill="1" applyAlignment="1">
      <alignment horizontal="center"/>
    </xf>
    <xf numFmtId="171" fontId="18" fillId="0" borderId="0" xfId="0" applyNumberFormat="1" applyFont="1" applyFill="1" applyAlignment="1">
      <alignment horizontal="center"/>
    </xf>
    <xf numFmtId="0" fontId="37" fillId="0" borderId="0" xfId="0" applyFont="1"/>
    <xf numFmtId="0" fontId="38" fillId="0" borderId="0" xfId="0" applyFont="1" applyFill="1" applyAlignment="1">
      <alignment horizontal="center"/>
    </xf>
    <xf numFmtId="0" fontId="28" fillId="0" borderId="120" xfId="0" applyFont="1" applyFill="1" applyBorder="1" applyAlignment="1">
      <alignment horizontal="center"/>
    </xf>
    <xf numFmtId="176" fontId="18" fillId="0" borderId="7" xfId="0" applyNumberFormat="1" applyFont="1" applyBorder="1" applyAlignment="1">
      <alignment vertical="center"/>
    </xf>
    <xf numFmtId="176" fontId="18" fillId="0" borderId="7" xfId="0" applyNumberFormat="1" applyFont="1" applyBorder="1"/>
    <xf numFmtId="2" fontId="18" fillId="0" borderId="3" xfId="0" applyNumberFormat="1" applyFont="1" applyFill="1" applyBorder="1"/>
    <xf numFmtId="0" fontId="1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76" fontId="18" fillId="0" borderId="14" xfId="0" applyNumberFormat="1" applyFont="1" applyBorder="1"/>
    <xf numFmtId="2" fontId="18" fillId="0" borderId="14" xfId="0" applyNumberFormat="1" applyFont="1" applyBorder="1"/>
    <xf numFmtId="2" fontId="18" fillId="0" borderId="14" xfId="0" applyNumberFormat="1" applyFont="1" applyBorder="1" applyAlignment="1">
      <alignment horizontal="center" vertical="center"/>
    </xf>
    <xf numFmtId="176" fontId="18" fillId="0" borderId="16" xfId="0" applyNumberFormat="1" applyFont="1" applyBorder="1"/>
    <xf numFmtId="2" fontId="18" fillId="0" borderId="16" xfId="0" applyNumberFormat="1" applyFont="1" applyBorder="1"/>
    <xf numFmtId="2" fontId="18" fillId="0" borderId="16" xfId="0" applyNumberFormat="1" applyFont="1" applyBorder="1" applyAlignment="1">
      <alignment horizontal="center" vertical="center"/>
    </xf>
    <xf numFmtId="176" fontId="18" fillId="0" borderId="4" xfId="0" applyNumberFormat="1" applyFont="1" applyBorder="1"/>
    <xf numFmtId="2" fontId="18" fillId="0" borderId="4" xfId="0" applyNumberFormat="1" applyFont="1" applyBorder="1" applyAlignment="1">
      <alignment horizontal="center" vertical="center"/>
    </xf>
    <xf numFmtId="176" fontId="18" fillId="0" borderId="3" xfId="0" applyNumberFormat="1" applyFont="1" applyBorder="1"/>
    <xf numFmtId="2" fontId="18" fillId="0" borderId="3" xfId="0" applyNumberFormat="1" applyFont="1" applyBorder="1"/>
    <xf numFmtId="2" fontId="18" fillId="0" borderId="3" xfId="0" applyNumberFormat="1" applyFont="1" applyBorder="1" applyAlignment="1">
      <alignment horizontal="center" vertical="center"/>
    </xf>
    <xf numFmtId="176" fontId="18" fillId="0" borderId="30" xfId="0" applyNumberFormat="1" applyFont="1" applyBorder="1"/>
    <xf numFmtId="2" fontId="18" fillId="0" borderId="30" xfId="0" applyNumberFormat="1" applyFont="1" applyBorder="1" applyAlignment="1">
      <alignment horizontal="center" vertical="center"/>
    </xf>
    <xf numFmtId="176" fontId="18" fillId="0" borderId="5" xfId="0" applyNumberFormat="1" applyFont="1" applyBorder="1"/>
    <xf numFmtId="2" fontId="18" fillId="0" borderId="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right"/>
    </xf>
    <xf numFmtId="167" fontId="18" fillId="0" borderId="63" xfId="0" applyNumberFormat="1" applyFont="1" applyFill="1" applyBorder="1"/>
    <xf numFmtId="0" fontId="21" fillId="0" borderId="5" xfId="0" applyFont="1" applyFill="1" applyBorder="1"/>
    <xf numFmtId="2" fontId="18" fillId="0" borderId="5" xfId="0" applyNumberFormat="1" applyFont="1" applyFill="1" applyBorder="1"/>
    <xf numFmtId="0" fontId="28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2" fontId="18" fillId="0" borderId="7" xfId="0" applyNumberFormat="1" applyFont="1" applyFill="1" applyBorder="1" applyAlignment="1">
      <alignment horizontal="center"/>
    </xf>
    <xf numFmtId="167" fontId="18" fillId="0" borderId="7" xfId="0" applyNumberFormat="1" applyFont="1" applyFill="1" applyBorder="1" applyAlignment="1">
      <alignment horizontal="right"/>
    </xf>
    <xf numFmtId="2" fontId="12" fillId="0" borderId="41" xfId="0" applyNumberFormat="1" applyFont="1" applyBorder="1" applyAlignment="1">
      <alignment vertical="center"/>
    </xf>
    <xf numFmtId="164" fontId="12" fillId="0" borderId="103" xfId="0" applyNumberFormat="1" applyFont="1" applyBorder="1" applyAlignment="1">
      <alignment vertical="center"/>
    </xf>
    <xf numFmtId="2" fontId="12" fillId="0" borderId="7" xfId="0" applyNumberFormat="1" applyFont="1" applyBorder="1" applyAlignment="1">
      <alignment vertical="center"/>
    </xf>
    <xf numFmtId="0" fontId="6" fillId="0" borderId="4" xfId="0" applyFont="1" applyFill="1" applyBorder="1"/>
    <xf numFmtId="0" fontId="5" fillId="0" borderId="0" xfId="0" applyFont="1"/>
    <xf numFmtId="0" fontId="21" fillId="0" borderId="30" xfId="0" applyFont="1" applyFill="1" applyBorder="1" applyAlignment="1">
      <alignment horizontal="left"/>
    </xf>
    <xf numFmtId="0" fontId="39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49" fontId="28" fillId="0" borderId="7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/>
    </xf>
    <xf numFmtId="49" fontId="28" fillId="0" borderId="5" xfId="0" applyNumberFormat="1" applyFont="1" applyFill="1" applyBorder="1" applyAlignment="1">
      <alignment horizontal="center"/>
    </xf>
    <xf numFmtId="49" fontId="28" fillId="0" borderId="3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4" fillId="0" borderId="0" xfId="2" applyNumberFormat="1" applyFont="1"/>
    <xf numFmtId="173" fontId="8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6" fillId="0" borderId="6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0" borderId="116" xfId="0" applyNumberFormat="1" applyFont="1" applyBorder="1" applyAlignment="1">
      <alignment vertical="center"/>
    </xf>
    <xf numFmtId="1" fontId="41" fillId="0" borderId="0" xfId="0" applyNumberFormat="1" applyFont="1"/>
    <xf numFmtId="2" fontId="41" fillId="0" borderId="0" xfId="0" applyNumberFormat="1" applyFont="1"/>
    <xf numFmtId="0" fontId="28" fillId="0" borderId="6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6" xfId="0" applyFont="1" applyFill="1" applyBorder="1" applyAlignment="1">
      <alignment horizontal="left"/>
    </xf>
    <xf numFmtId="0" fontId="43" fillId="0" borderId="41" xfId="0" applyFont="1" applyFill="1" applyBorder="1" applyAlignment="1">
      <alignment horizontal="left"/>
    </xf>
    <xf numFmtId="0" fontId="45" fillId="0" borderId="63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49" fontId="43" fillId="0" borderId="4" xfId="0" applyNumberFormat="1" applyFont="1" applyFill="1" applyBorder="1" applyAlignment="1">
      <alignment horizontal="center"/>
    </xf>
    <xf numFmtId="2" fontId="45" fillId="0" borderId="4" xfId="0" applyNumberFormat="1" applyFont="1" applyFill="1" applyBorder="1" applyAlignment="1">
      <alignment horizontal="left"/>
    </xf>
    <xf numFmtId="0" fontId="45" fillId="0" borderId="30" xfId="0" applyFont="1" applyFill="1" applyBorder="1" applyAlignment="1">
      <alignment horizontal="center"/>
    </xf>
    <xf numFmtId="0" fontId="43" fillId="0" borderId="120" xfId="0" applyFont="1" applyFill="1" applyBorder="1" applyAlignment="1">
      <alignment horizontal="center"/>
    </xf>
    <xf numFmtId="0" fontId="47" fillId="0" borderId="6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/>
    <xf numFmtId="0" fontId="44" fillId="0" borderId="0" xfId="0" applyFont="1"/>
    <xf numFmtId="0" fontId="4" fillId="0" borderId="7" xfId="0" applyFont="1" applyBorder="1" applyAlignment="1">
      <alignment horizontal="center" vertical="center"/>
    </xf>
    <xf numFmtId="9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0" fontId="13" fillId="0" borderId="107" xfId="0" applyFont="1" applyFill="1" applyBorder="1" applyAlignment="1">
      <alignment vertical="center"/>
    </xf>
    <xf numFmtId="0" fontId="42" fillId="0" borderId="0" xfId="0" applyFont="1"/>
    <xf numFmtId="2" fontId="42" fillId="0" borderId="0" xfId="0" applyNumberFormat="1" applyFont="1"/>
    <xf numFmtId="0" fontId="42" fillId="0" borderId="0" xfId="0" applyFont="1" applyFill="1"/>
    <xf numFmtId="0" fontId="49" fillId="0" borderId="0" xfId="0" applyFont="1"/>
    <xf numFmtId="0" fontId="44" fillId="0" borderId="0" xfId="0" applyFont="1" applyFill="1" applyBorder="1" applyAlignment="1">
      <alignment horizontal="center" vertical="center"/>
    </xf>
    <xf numFmtId="49" fontId="28" fillId="12" borderId="4" xfId="0" applyNumberFormat="1" applyFont="1" applyFill="1" applyBorder="1" applyAlignment="1">
      <alignment horizontal="center"/>
    </xf>
    <xf numFmtId="0" fontId="45" fillId="12" borderId="63" xfId="0" applyFont="1" applyFill="1" applyBorder="1" applyAlignment="1">
      <alignment horizontal="center"/>
    </xf>
    <xf numFmtId="0" fontId="42" fillId="12" borderId="0" xfId="0" applyFont="1" applyFill="1"/>
    <xf numFmtId="0" fontId="28" fillId="0" borderId="7" xfId="0" applyFont="1" applyBorder="1" applyAlignment="1">
      <alignment horizontal="center" vertical="center"/>
    </xf>
    <xf numFmtId="0" fontId="50" fillId="0" borderId="0" xfId="0" applyFont="1"/>
    <xf numFmtId="0" fontId="45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50" fillId="0" borderId="0" xfId="0" applyFont="1" applyBorder="1"/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28" fillId="12" borderId="6" xfId="0" applyFont="1" applyFill="1" applyBorder="1" applyAlignment="1">
      <alignment horizontal="left"/>
    </xf>
    <xf numFmtId="49" fontId="28" fillId="12" borderId="3" xfId="0" applyNumberFormat="1" applyFont="1" applyFill="1" applyBorder="1" applyAlignment="1">
      <alignment horizontal="center"/>
    </xf>
    <xf numFmtId="49" fontId="28" fillId="12" borderId="7" xfId="0" applyNumberFormat="1" applyFont="1" applyFill="1" applyBorder="1" applyAlignment="1">
      <alignment horizontal="center"/>
    </xf>
    <xf numFmtId="49" fontId="43" fillId="12" borderId="4" xfId="0" applyNumberFormat="1" applyFont="1" applyFill="1" applyBorder="1" applyAlignment="1">
      <alignment horizontal="center"/>
    </xf>
    <xf numFmtId="2" fontId="21" fillId="12" borderId="23" xfId="0" applyNumberFormat="1" applyFont="1" applyFill="1" applyBorder="1"/>
    <xf numFmtId="0" fontId="47" fillId="0" borderId="41" xfId="0" applyFont="1" applyFill="1" applyBorder="1" applyAlignment="1">
      <alignment vertical="center"/>
    </xf>
    <xf numFmtId="0" fontId="47" fillId="0" borderId="106" xfId="0" applyFont="1" applyFill="1" applyBorder="1"/>
    <xf numFmtId="0" fontId="47" fillId="0" borderId="106" xfId="0" applyFont="1" applyBorder="1"/>
    <xf numFmtId="49" fontId="4" fillId="0" borderId="40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54" fillId="0" borderId="0" xfId="5" applyFont="1" applyAlignment="1">
      <alignment vertical="center"/>
    </xf>
    <xf numFmtId="0" fontId="55" fillId="0" borderId="0" xfId="5" applyFont="1" applyAlignment="1">
      <alignment horizontal="left" vertical="center"/>
    </xf>
    <xf numFmtId="0" fontId="56" fillId="3" borderId="0" xfId="5" applyFont="1" applyFill="1"/>
    <xf numFmtId="0" fontId="56" fillId="0" borderId="0" xfId="5" applyFont="1"/>
    <xf numFmtId="0" fontId="56" fillId="12" borderId="0" xfId="5" applyFont="1" applyFill="1"/>
    <xf numFmtId="0" fontId="57" fillId="0" borderId="0" xfId="5" applyFont="1" applyAlignment="1">
      <alignment horizontal="center" vertical="center"/>
    </xf>
    <xf numFmtId="0" fontId="56" fillId="0" borderId="0" xfId="5" applyFont="1" applyAlignment="1">
      <alignment horizontal="center"/>
    </xf>
    <xf numFmtId="0" fontId="58" fillId="3" borderId="0" xfId="5" applyFont="1" applyFill="1"/>
    <xf numFmtId="0" fontId="58" fillId="0" borderId="0" xfId="5" applyFont="1" applyAlignment="1">
      <alignment vertical="center"/>
    </xf>
    <xf numFmtId="0" fontId="56" fillId="3" borderId="17" xfId="5" applyFont="1" applyFill="1" applyBorder="1" applyAlignment="1">
      <alignment horizontal="center" vertical="center"/>
    </xf>
    <xf numFmtId="0" fontId="56" fillId="3" borderId="66" xfId="5" applyFont="1" applyFill="1" applyBorder="1" applyAlignment="1">
      <alignment horizontal="center" vertical="center"/>
    </xf>
    <xf numFmtId="0" fontId="56" fillId="0" borderId="7" xfId="5" applyFont="1" applyBorder="1"/>
    <xf numFmtId="164" fontId="59" fillId="3" borderId="7" xfId="1" applyNumberFormat="1" applyFont="1" applyFill="1" applyBorder="1" applyAlignment="1">
      <alignment horizontal="center" vertical="center"/>
    </xf>
    <xf numFmtId="0" fontId="62" fillId="0" borderId="7" xfId="5" applyFont="1" applyBorder="1" applyAlignment="1">
      <alignment horizontal="center" vertical="center"/>
    </xf>
    <xf numFmtId="0" fontId="62" fillId="12" borderId="7" xfId="5" applyFont="1" applyFill="1" applyBorder="1" applyAlignment="1">
      <alignment horizontal="center" vertical="center"/>
    </xf>
    <xf numFmtId="167" fontId="54" fillId="13" borderId="7" xfId="5" applyNumberFormat="1" applyFont="1" applyFill="1" applyBorder="1"/>
    <xf numFmtId="167" fontId="54" fillId="3" borderId="7" xfId="5" applyNumberFormat="1" applyFont="1" applyFill="1" applyBorder="1"/>
    <xf numFmtId="2" fontId="54" fillId="0" borderId="7" xfId="5" applyNumberFormat="1" applyFont="1" applyBorder="1"/>
    <xf numFmtId="2" fontId="54" fillId="12" borderId="7" xfId="5" applyNumberFormat="1" applyFont="1" applyFill="1" applyBorder="1" applyAlignment="1">
      <alignment horizontal="center" vertical="center"/>
    </xf>
    <xf numFmtId="2" fontId="56" fillId="0" borderId="0" xfId="5" applyNumberFormat="1" applyFont="1"/>
    <xf numFmtId="0" fontId="59" fillId="0" borderId="7" xfId="5" applyFont="1" applyBorder="1" applyAlignment="1">
      <alignment horizontal="center"/>
    </xf>
    <xf numFmtId="0" fontId="54" fillId="0" borderId="15" xfId="5" applyFont="1" applyBorder="1" applyAlignment="1">
      <alignment horizontal="center"/>
    </xf>
    <xf numFmtId="0" fontId="59" fillId="0" borderId="4" xfId="5" applyFont="1" applyBorder="1" applyAlignment="1">
      <alignment horizontal="center"/>
    </xf>
    <xf numFmtId="0" fontId="59" fillId="0" borderId="4" xfId="5" applyFont="1" applyBorder="1" applyAlignment="1">
      <alignment horizontal="left"/>
    </xf>
    <xf numFmtId="167" fontId="54" fillId="3" borderId="4" xfId="5" applyNumberFormat="1" applyFont="1" applyFill="1" applyBorder="1"/>
    <xf numFmtId="0" fontId="54" fillId="0" borderId="4" xfId="5" quotePrefix="1" applyFont="1" applyBorder="1" applyAlignment="1">
      <alignment horizontal="left"/>
    </xf>
    <xf numFmtId="0" fontId="54" fillId="0" borderId="4" xfId="5" applyFont="1" applyBorder="1" applyAlignment="1">
      <alignment horizontal="left"/>
    </xf>
    <xf numFmtId="0" fontId="54" fillId="0" borderId="4" xfId="5" applyFont="1" applyBorder="1"/>
    <xf numFmtId="167" fontId="54" fillId="3" borderId="30" xfId="5" applyNumberFormat="1" applyFont="1" applyFill="1" applyBorder="1"/>
    <xf numFmtId="2" fontId="59" fillId="0" borderId="4" xfId="5" applyNumberFormat="1" applyFont="1" applyBorder="1" applyAlignment="1">
      <alignment horizontal="left"/>
    </xf>
    <xf numFmtId="2" fontId="54" fillId="0" borderId="7" xfId="5" applyNumberFormat="1" applyFont="1" applyBorder="1" applyAlignment="1">
      <alignment horizontal="center" vertical="center"/>
    </xf>
    <xf numFmtId="0" fontId="59" fillId="0" borderId="0" xfId="5" applyFont="1" applyAlignment="1">
      <alignment horizontal="center"/>
    </xf>
    <xf numFmtId="0" fontId="58" fillId="0" borderId="106" xfId="5" applyFont="1" applyBorder="1" applyAlignment="1">
      <alignment horizontal="center" vertical="center"/>
    </xf>
    <xf numFmtId="0" fontId="59" fillId="0" borderId="6" xfId="5" applyFont="1" applyBorder="1" applyAlignment="1">
      <alignment vertical="center"/>
    </xf>
    <xf numFmtId="0" fontId="59" fillId="0" borderId="41" xfId="5" applyFont="1" applyBorder="1" applyAlignment="1">
      <alignment vertical="center"/>
    </xf>
    <xf numFmtId="164" fontId="59" fillId="3" borderId="41" xfId="5" applyNumberFormat="1" applyFont="1" applyFill="1" applyBorder="1" applyAlignment="1">
      <alignment vertical="center"/>
    </xf>
    <xf numFmtId="164" fontId="59" fillId="0" borderId="41" xfId="5" applyNumberFormat="1" applyFont="1" applyBorder="1" applyAlignment="1">
      <alignment vertical="center"/>
    </xf>
    <xf numFmtId="2" fontId="59" fillId="0" borderId="17" xfId="5" applyNumberFormat="1" applyFont="1" applyBorder="1" applyAlignment="1">
      <alignment vertical="center"/>
    </xf>
    <xf numFmtId="2" fontId="59" fillId="0" borderId="7" xfId="5" applyNumberFormat="1" applyFont="1" applyBorder="1" applyAlignment="1">
      <alignment vertical="center"/>
    </xf>
    <xf numFmtId="2" fontId="54" fillId="0" borderId="7" xfId="5" applyNumberFormat="1" applyFont="1" applyBorder="1" applyAlignment="1">
      <alignment vertical="center"/>
    </xf>
    <xf numFmtId="2" fontId="54" fillId="12" borderId="7" xfId="5" applyNumberFormat="1" applyFont="1" applyFill="1" applyBorder="1" applyAlignment="1">
      <alignment vertical="center"/>
    </xf>
    <xf numFmtId="0" fontId="62" fillId="0" borderId="0" xfId="5" applyFont="1" applyAlignment="1">
      <alignment horizontal="center" vertical="center"/>
    </xf>
    <xf numFmtId="0" fontId="59" fillId="0" borderId="6" xfId="5" applyFont="1" applyBorder="1"/>
    <xf numFmtId="0" fontId="59" fillId="3" borderId="41" xfId="5" applyFont="1" applyFill="1" applyBorder="1"/>
    <xf numFmtId="2" fontId="54" fillId="0" borderId="41" xfId="5" applyNumberFormat="1" applyFont="1" applyBorder="1"/>
    <xf numFmtId="0" fontId="54" fillId="0" borderId="0" xfId="5" applyFont="1" applyAlignment="1">
      <alignment horizontal="center" vertical="center"/>
    </xf>
    <xf numFmtId="0" fontId="54" fillId="0" borderId="6" xfId="5" applyFont="1" applyBorder="1"/>
    <xf numFmtId="0" fontId="54" fillId="3" borderId="41" xfId="5" applyFont="1" applyFill="1" applyBorder="1"/>
    <xf numFmtId="2" fontId="54" fillId="0" borderId="14" xfId="5" applyNumberFormat="1" applyFont="1" applyBorder="1" applyAlignment="1">
      <alignment vertical="center"/>
    </xf>
    <xf numFmtId="0" fontId="54" fillId="0" borderId="0" xfId="5" applyFont="1"/>
    <xf numFmtId="0" fontId="54" fillId="3" borderId="0" xfId="5" applyFont="1" applyFill="1"/>
    <xf numFmtId="2" fontId="54" fillId="0" borderId="0" xfId="5" applyNumberFormat="1" applyFont="1"/>
    <xf numFmtId="0" fontId="56" fillId="12" borderId="106" xfId="5" applyFont="1" applyFill="1" applyBorder="1" applyAlignment="1">
      <alignment horizontal="center"/>
    </xf>
    <xf numFmtId="0" fontId="63" fillId="0" borderId="0" xfId="5" applyFont="1"/>
    <xf numFmtId="1" fontId="56" fillId="0" borderId="0" xfId="5" applyNumberFormat="1" applyFont="1"/>
    <xf numFmtId="2" fontId="64" fillId="0" borderId="0" xfId="5" applyNumberFormat="1" applyFont="1"/>
    <xf numFmtId="2" fontId="64" fillId="12" borderId="0" xfId="5" applyNumberFormat="1" applyFont="1" applyFill="1"/>
    <xf numFmtId="2" fontId="56" fillId="12" borderId="0" xfId="5" applyNumberFormat="1" applyFont="1" applyFill="1"/>
    <xf numFmtId="0" fontId="54" fillId="3" borderId="0" xfId="5" applyFont="1" applyFill="1" applyAlignment="1">
      <alignment vertical="center"/>
    </xf>
    <xf numFmtId="2" fontId="58" fillId="0" borderId="0" xfId="5" applyNumberFormat="1" applyFont="1" applyAlignment="1">
      <alignment vertical="center"/>
    </xf>
    <xf numFmtId="2" fontId="58" fillId="0" borderId="0" xfId="5" applyNumberFormat="1" applyFont="1"/>
    <xf numFmtId="0" fontId="56" fillId="0" borderId="0" xfId="5" applyFont="1" applyAlignment="1">
      <alignment horizontal="center" vertical="center"/>
    </xf>
    <xf numFmtId="0" fontId="56" fillId="3" borderId="0" xfId="5" applyFont="1" applyFill="1" applyAlignment="1">
      <alignment horizontal="center" vertical="center"/>
    </xf>
    <xf numFmtId="179" fontId="59" fillId="3" borderId="16" xfId="1" applyNumberFormat="1" applyFont="1" applyFill="1" applyBorder="1" applyAlignment="1">
      <alignment horizontal="center" vertical="center"/>
    </xf>
    <xf numFmtId="0" fontId="28" fillId="12" borderId="41" xfId="0" applyFont="1" applyFill="1" applyBorder="1" applyAlignment="1">
      <alignment horizontal="left"/>
    </xf>
    <xf numFmtId="2" fontId="4" fillId="0" borderId="1" xfId="7" applyNumberForma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2" fillId="12" borderId="0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/>
    </xf>
    <xf numFmtId="0" fontId="43" fillId="12" borderId="41" xfId="0" applyFont="1" applyFill="1" applyBorder="1" applyAlignment="1">
      <alignment horizontal="left"/>
    </xf>
    <xf numFmtId="0" fontId="43" fillId="12" borderId="63" xfId="0" applyFont="1" applyFill="1" applyBorder="1" applyAlignment="1">
      <alignment horizontal="center"/>
    </xf>
    <xf numFmtId="167" fontId="28" fillId="12" borderId="17" xfId="0" applyNumberFormat="1" applyFont="1" applyFill="1" applyBorder="1" applyAlignment="1">
      <alignment horizontal="right"/>
    </xf>
    <xf numFmtId="167" fontId="21" fillId="0" borderId="4" xfId="0" applyNumberFormat="1" applyFont="1" applyFill="1" applyBorder="1"/>
    <xf numFmtId="2" fontId="45" fillId="0" borderId="4" xfId="0" applyNumberFormat="1" applyFont="1" applyFill="1" applyBorder="1" applyAlignment="1">
      <alignment horizontal="center"/>
    </xf>
    <xf numFmtId="167" fontId="45" fillId="0" borderId="4" xfId="0" applyNumberFormat="1" applyFont="1" applyFill="1" applyBorder="1"/>
    <xf numFmtId="167" fontId="21" fillId="12" borderId="4" xfId="0" applyNumberFormat="1" applyFont="1" applyFill="1" applyBorder="1" applyAlignment="1">
      <alignment horizontal="right"/>
    </xf>
    <xf numFmtId="167" fontId="21" fillId="12" borderId="4" xfId="0" applyNumberFormat="1" applyFont="1" applyFill="1" applyBorder="1"/>
    <xf numFmtId="167" fontId="45" fillId="12" borderId="4" xfId="0" applyNumberFormat="1" applyFont="1" applyFill="1" applyBorder="1" applyAlignment="1">
      <alignment horizontal="right"/>
    </xf>
    <xf numFmtId="167" fontId="45" fillId="12" borderId="4" xfId="0" applyNumberFormat="1" applyFont="1" applyFill="1" applyBorder="1"/>
    <xf numFmtId="167" fontId="21" fillId="0" borderId="7" xfId="0" applyNumberFormat="1" applyFont="1" applyFill="1" applyBorder="1"/>
    <xf numFmtId="2" fontId="45" fillId="0" borderId="4" xfId="0" applyNumberFormat="1" applyFont="1" applyFill="1" applyBorder="1"/>
    <xf numFmtId="167" fontId="21" fillId="12" borderId="23" xfId="0" applyNumberFormat="1" applyFont="1" applyFill="1" applyBorder="1"/>
    <xf numFmtId="167" fontId="45" fillId="12" borderId="23" xfId="0" applyNumberFormat="1" applyFont="1" applyFill="1" applyBorder="1"/>
    <xf numFmtId="167" fontId="21" fillId="12" borderId="15" xfId="0" applyNumberFormat="1" applyFont="1" applyFill="1" applyBorder="1"/>
    <xf numFmtId="167" fontId="45" fillId="0" borderId="7" xfId="0" applyNumberFormat="1" applyFont="1" applyFill="1" applyBorder="1"/>
    <xf numFmtId="2" fontId="45" fillId="0" borderId="30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7" fillId="0" borderId="41" xfId="0" applyFont="1" applyFill="1" applyBorder="1" applyAlignment="1">
      <alignment vertical="center"/>
    </xf>
    <xf numFmtId="167" fontId="7" fillId="0" borderId="7" xfId="0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167" fontId="20" fillId="0" borderId="0" xfId="1" applyNumberFormat="1" applyFont="1" applyFill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7" fontId="13" fillId="0" borderId="107" xfId="0" applyNumberFormat="1" applyFont="1" applyFill="1" applyBorder="1" applyAlignment="1">
      <alignment vertical="center"/>
    </xf>
    <xf numFmtId="164" fontId="13" fillId="0" borderId="107" xfId="0" applyNumberFormat="1" applyFont="1" applyBorder="1" applyAlignment="1">
      <alignment vertical="center"/>
    </xf>
    <xf numFmtId="0" fontId="65" fillId="0" borderId="108" xfId="0" applyFont="1" applyBorder="1" applyAlignment="1">
      <alignment vertical="center"/>
    </xf>
    <xf numFmtId="0" fontId="43" fillId="0" borderId="0" xfId="0" applyFont="1" applyFill="1"/>
    <xf numFmtId="0" fontId="4" fillId="0" borderId="3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66" fillId="0" borderId="0" xfId="5" applyFont="1"/>
    <xf numFmtId="2" fontId="54" fillId="14" borderId="7" xfId="5" applyNumberFormat="1" applyFont="1" applyFill="1" applyBorder="1" applyAlignment="1">
      <alignment horizontal="center" vertical="center"/>
    </xf>
    <xf numFmtId="1" fontId="66" fillId="0" borderId="65" xfId="5" applyNumberFormat="1" applyFont="1" applyBorder="1"/>
    <xf numFmtId="1" fontId="66" fillId="12" borderId="65" xfId="5" applyNumberFormat="1" applyFont="1" applyFill="1" applyBorder="1"/>
    <xf numFmtId="2" fontId="66" fillId="0" borderId="71" xfId="5" applyNumberFormat="1" applyFont="1" applyBorder="1"/>
    <xf numFmtId="2" fontId="66" fillId="12" borderId="71" xfId="5" applyNumberFormat="1" applyFont="1" applyFill="1" applyBorder="1"/>
    <xf numFmtId="49" fontId="53" fillId="12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right"/>
    </xf>
    <xf numFmtId="0" fontId="4" fillId="0" borderId="64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7" fontId="23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2" fontId="10" fillId="0" borderId="0" xfId="0" applyNumberFormat="1" applyFont="1" applyAlignment="1">
      <alignment horizontal="right"/>
    </xf>
    <xf numFmtId="0" fontId="0" fillId="3" borderId="65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8" fillId="3" borderId="71" xfId="0" applyFont="1" applyFill="1" applyBorder="1" applyAlignment="1">
      <alignment horizontal="center"/>
    </xf>
    <xf numFmtId="167" fontId="21" fillId="12" borderId="30" xfId="0" applyNumberFormat="1" applyFont="1" applyFill="1" applyBorder="1"/>
    <xf numFmtId="0" fontId="4" fillId="0" borderId="4" xfId="5" applyFont="1" applyBorder="1"/>
    <xf numFmtId="2" fontId="42" fillId="12" borderId="0" xfId="0" applyNumberFormat="1" applyFont="1" applyFill="1"/>
    <xf numFmtId="0" fontId="21" fillId="11" borderId="4" xfId="0" applyFont="1" applyFill="1" applyBorder="1" applyAlignment="1">
      <alignment horizontal="center"/>
    </xf>
    <xf numFmtId="0" fontId="4" fillId="0" borderId="114" xfId="6" applyFont="1" applyBorder="1" applyAlignment="1">
      <alignment horizontal="left" vertical="center" wrapText="1"/>
    </xf>
    <xf numFmtId="0" fontId="4" fillId="0" borderId="127" xfId="6" applyFont="1" applyBorder="1" applyAlignment="1">
      <alignment horizontal="left" vertical="center" wrapText="1"/>
    </xf>
    <xf numFmtId="0" fontId="4" fillId="0" borderId="125" xfId="6" applyFont="1" applyBorder="1" applyAlignment="1">
      <alignment horizontal="left" vertical="center" wrapText="1"/>
    </xf>
    <xf numFmtId="0" fontId="0" fillId="12" borderId="0" xfId="0" applyFill="1"/>
    <xf numFmtId="2" fontId="10" fillId="12" borderId="0" xfId="0" applyNumberFormat="1" applyFont="1" applyFill="1" applyBorder="1" applyAlignment="1">
      <alignment horizontal="center"/>
    </xf>
    <xf numFmtId="0" fontId="6" fillId="12" borderId="0" xfId="0" applyFont="1" applyFill="1"/>
    <xf numFmtId="0" fontId="7" fillId="12" borderId="41" xfId="0" applyFont="1" applyFill="1" applyBorder="1" applyAlignment="1">
      <alignment vertical="center"/>
    </xf>
    <xf numFmtId="0" fontId="45" fillId="12" borderId="0" xfId="0" applyFont="1" applyFill="1" applyAlignment="1">
      <alignment vertical="center"/>
    </xf>
    <xf numFmtId="0" fontId="50" fillId="12" borderId="0" xfId="0" applyFont="1" applyFill="1"/>
    <xf numFmtId="0" fontId="13" fillId="12" borderId="0" xfId="0" applyFont="1" applyFill="1"/>
    <xf numFmtId="0" fontId="4" fillId="12" borderId="0" xfId="0" applyFont="1" applyFill="1"/>
    <xf numFmtId="0" fontId="28" fillId="12" borderId="7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vertical="center"/>
    </xf>
    <xf numFmtId="0" fontId="13" fillId="12" borderId="107" xfId="0" applyFont="1" applyFill="1" applyBorder="1" applyAlignment="1">
      <alignment vertical="center"/>
    </xf>
    <xf numFmtId="0" fontId="47" fillId="12" borderId="106" xfId="0" applyFont="1" applyFill="1" applyBorder="1"/>
    <xf numFmtId="0" fontId="44" fillId="12" borderId="0" xfId="0" applyFont="1" applyFill="1"/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0" xfId="0" applyFont="1"/>
    <xf numFmtId="0" fontId="28" fillId="0" borderId="0" xfId="0" applyFont="1"/>
    <xf numFmtId="0" fontId="21" fillId="0" borderId="0" xfId="0" applyFont="1"/>
    <xf numFmtId="2" fontId="21" fillId="0" borderId="100" xfId="6" applyNumberFormat="1" applyFont="1" applyBorder="1" applyAlignment="1">
      <alignment horizontal="center" vertical="center"/>
    </xf>
    <xf numFmtId="2" fontId="21" fillId="0" borderId="98" xfId="6" applyNumberFormat="1" applyFont="1" applyBorder="1" applyAlignment="1">
      <alignment horizontal="center" vertical="center"/>
    </xf>
    <xf numFmtId="0" fontId="43" fillId="0" borderId="41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69" fillId="0" borderId="106" xfId="0" applyFont="1" applyFill="1" applyBorder="1"/>
    <xf numFmtId="0" fontId="4" fillId="0" borderId="0" xfId="0" applyFont="1" applyFill="1" applyBorder="1" applyAlignment="1">
      <alignment horizontal="left"/>
    </xf>
    <xf numFmtId="2" fontId="4" fillId="0" borderId="0" xfId="7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0" fontId="21" fillId="0" borderId="2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 vertical="center"/>
    </xf>
    <xf numFmtId="0" fontId="8" fillId="0" borderId="127" xfId="0" applyFont="1" applyFill="1" applyBorder="1"/>
    <xf numFmtId="0" fontId="0" fillId="0" borderId="1" xfId="0" applyBorder="1" applyAlignment="1">
      <alignment horizontal="center"/>
    </xf>
    <xf numFmtId="0" fontId="0" fillId="0" borderId="113" xfId="0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" fillId="0" borderId="99" xfId="6" applyFont="1" applyBorder="1" applyAlignment="1">
      <alignment horizontal="left" vertical="center" wrapText="1"/>
    </xf>
    <xf numFmtId="0" fontId="21" fillId="0" borderId="8" xfId="6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4" fillId="0" borderId="127" xfId="6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70" fontId="0" fillId="0" borderId="82" xfId="0" applyNumberFormat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171" fontId="0" fillId="12" borderId="0" xfId="0" applyNumberFormat="1" applyFill="1" applyBorder="1" applyAlignment="1">
      <alignment horizontal="center"/>
    </xf>
    <xf numFmtId="49" fontId="10" fillId="12" borderId="0" xfId="0" applyNumberFormat="1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0" fontId="16" fillId="1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70" fontId="8" fillId="12" borderId="0" xfId="0" applyNumberFormat="1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right"/>
    </xf>
    <xf numFmtId="171" fontId="8" fillId="12" borderId="0" xfId="0" applyNumberFormat="1" applyFont="1" applyFill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21" fillId="12" borderId="2" xfId="6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114" xfId="0" applyFont="1" applyBorder="1" applyAlignment="1">
      <alignment horizontal="left"/>
    </xf>
    <xf numFmtId="0" fontId="10" fillId="0" borderId="127" xfId="0" applyFont="1" applyBorder="1" applyAlignment="1">
      <alignment horizontal="left"/>
    </xf>
    <xf numFmtId="167" fontId="0" fillId="0" borderId="35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70" fontId="0" fillId="0" borderId="85" xfId="0" applyNumberFormat="1" applyBorder="1" applyAlignment="1">
      <alignment horizontal="center"/>
    </xf>
    <xf numFmtId="0" fontId="8" fillId="3" borderId="65" xfId="0" applyFont="1" applyFill="1" applyBorder="1" applyAlignment="1">
      <alignment horizontal="left"/>
    </xf>
    <xf numFmtId="2" fontId="21" fillId="12" borderId="2" xfId="6" applyNumberFormat="1" applyFont="1" applyFill="1" applyBorder="1" applyAlignment="1">
      <alignment horizontal="center" vertical="center"/>
    </xf>
    <xf numFmtId="2" fontId="21" fillId="12" borderId="13" xfId="6" applyNumberFormat="1" applyFont="1" applyFill="1" applyBorder="1" applyAlignment="1">
      <alignment horizontal="center" vertical="center"/>
    </xf>
    <xf numFmtId="171" fontId="0" fillId="3" borderId="13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0" fillId="0" borderId="11" xfId="0" applyBorder="1" applyAlignment="1">
      <alignment horizontal="left"/>
    </xf>
    <xf numFmtId="170" fontId="0" fillId="0" borderId="12" xfId="0" applyNumberFormat="1" applyBorder="1" applyAlignment="1">
      <alignment horizontal="center"/>
    </xf>
    <xf numFmtId="0" fontId="8" fillId="3" borderId="64" xfId="0" applyFont="1" applyFill="1" applyBorder="1"/>
    <xf numFmtId="170" fontId="8" fillId="3" borderId="6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1" fillId="12" borderId="27" xfId="0" applyFont="1" applyFill="1" applyBorder="1"/>
    <xf numFmtId="0" fontId="21" fillId="12" borderId="8" xfId="0" applyFont="1" applyFill="1" applyBorder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50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170" fontId="50" fillId="0" borderId="18" xfId="0" applyNumberFormat="1" applyFont="1" applyBorder="1" applyAlignment="1">
      <alignment horizontal="center"/>
    </xf>
    <xf numFmtId="0" fontId="50" fillId="0" borderId="28" xfId="0" applyFont="1" applyFill="1" applyBorder="1"/>
    <xf numFmtId="0" fontId="50" fillId="0" borderId="24" xfId="0" applyFont="1" applyFill="1" applyBorder="1"/>
    <xf numFmtId="0" fontId="50" fillId="0" borderId="2" xfId="0" applyFont="1" applyBorder="1" applyAlignment="1">
      <alignment horizontal="center"/>
    </xf>
    <xf numFmtId="2" fontId="50" fillId="0" borderId="2" xfId="0" applyNumberFormat="1" applyFont="1" applyBorder="1" applyAlignment="1">
      <alignment horizontal="center"/>
    </xf>
    <xf numFmtId="0" fontId="50" fillId="0" borderId="24" xfId="0" applyFont="1" applyBorder="1"/>
    <xf numFmtId="0" fontId="50" fillId="0" borderId="26" xfId="0" applyFont="1" applyBorder="1"/>
    <xf numFmtId="0" fontId="50" fillId="0" borderId="29" xfId="0" applyFont="1" applyBorder="1" applyAlignment="1">
      <alignment horizontal="center"/>
    </xf>
    <xf numFmtId="0" fontId="23" fillId="0" borderId="27" xfId="0" applyFont="1" applyBorder="1"/>
    <xf numFmtId="167" fontId="4" fillId="0" borderId="8" xfId="1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/>
    <xf numFmtId="167" fontId="21" fillId="11" borderId="23" xfId="0" applyNumberFormat="1" applyFont="1" applyFill="1" applyBorder="1" applyAlignment="1">
      <alignment horizontal="right"/>
    </xf>
    <xf numFmtId="167" fontId="21" fillId="11" borderId="23" xfId="0" applyNumberFormat="1" applyFont="1" applyFill="1" applyBorder="1"/>
    <xf numFmtId="49" fontId="28" fillId="11" borderId="4" xfId="0" applyNumberFormat="1" applyFont="1" applyFill="1" applyBorder="1" applyAlignment="1">
      <alignment horizontal="center"/>
    </xf>
    <xf numFmtId="167" fontId="21" fillId="11" borderId="4" xfId="0" applyNumberFormat="1" applyFont="1" applyFill="1" applyBorder="1"/>
    <xf numFmtId="2" fontId="21" fillId="11" borderId="4" xfId="0" applyNumberFormat="1" applyFont="1" applyFill="1" applyBorder="1" applyAlignment="1">
      <alignment horizontal="left"/>
    </xf>
    <xf numFmtId="167" fontId="21" fillId="11" borderId="4" xfId="0" applyNumberFormat="1" applyFont="1" applyFill="1" applyBorder="1" applyAlignment="1">
      <alignment horizontal="right"/>
    </xf>
    <xf numFmtId="2" fontId="21" fillId="11" borderId="4" xfId="0" applyNumberFormat="1" applyFont="1" applyFill="1" applyBorder="1"/>
    <xf numFmtId="2" fontId="45" fillId="11" borderId="30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49" fontId="28" fillId="12" borderId="5" xfId="0" applyNumberFormat="1" applyFont="1" applyFill="1" applyBorder="1" applyAlignment="1">
      <alignment horizontal="center"/>
    </xf>
    <xf numFmtId="167" fontId="21" fillId="12" borderId="7" xfId="0" applyNumberFormat="1" applyFont="1" applyFill="1" applyBorder="1"/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0" borderId="71" xfId="0" applyBorder="1" applyAlignment="1">
      <alignment horizontal="center"/>
    </xf>
    <xf numFmtId="2" fontId="50" fillId="0" borderId="35" xfId="0" applyNumberFormat="1" applyFont="1" applyBorder="1" applyAlignment="1">
      <alignment horizontal="center"/>
    </xf>
    <xf numFmtId="0" fontId="45" fillId="0" borderId="2" xfId="6" applyFont="1" applyBorder="1" applyAlignment="1">
      <alignment horizontal="center" vertical="center"/>
    </xf>
    <xf numFmtId="0" fontId="50" fillId="12" borderId="127" xfId="13" applyFont="1" applyFill="1" applyBorder="1" applyAlignment="1">
      <alignment horizontal="left" vertical="center" wrapText="1"/>
    </xf>
    <xf numFmtId="0" fontId="50" fillId="0" borderId="127" xfId="0" applyFont="1" applyBorder="1"/>
    <xf numFmtId="0" fontId="42" fillId="0" borderId="2" xfId="0" applyFont="1" applyBorder="1" applyAlignment="1">
      <alignment horizontal="center"/>
    </xf>
    <xf numFmtId="0" fontId="50" fillId="0" borderId="24" xfId="13" applyFont="1" applyBorder="1" applyAlignment="1">
      <alignment horizontal="left" vertical="center" wrapText="1"/>
    </xf>
    <xf numFmtId="0" fontId="50" fillId="0" borderId="59" xfId="13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167" fontId="28" fillId="12" borderId="3" xfId="0" applyNumberFormat="1" applyFont="1" applyFill="1" applyBorder="1" applyAlignment="1">
      <alignment vertical="center"/>
    </xf>
    <xf numFmtId="0" fontId="21" fillId="12" borderId="23" xfId="0" applyFont="1" applyFill="1" applyBorder="1" applyAlignment="1">
      <alignment horizontal="center" vertical="center"/>
    </xf>
    <xf numFmtId="2" fontId="45" fillId="12" borderId="23" xfId="0" applyNumberFormat="1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7" fontId="21" fillId="12" borderId="4" xfId="0" applyNumberFormat="1" applyFont="1" applyFill="1" applyBorder="1" applyAlignment="1">
      <alignment vertical="center"/>
    </xf>
    <xf numFmtId="2" fontId="45" fillId="12" borderId="23" xfId="0" applyNumberFormat="1" applyFont="1" applyFill="1" applyBorder="1" applyAlignment="1">
      <alignment vertical="center"/>
    </xf>
    <xf numFmtId="167" fontId="28" fillId="12" borderId="23" xfId="0" applyNumberFormat="1" applyFont="1" applyFill="1" applyBorder="1" applyAlignment="1">
      <alignment vertical="center"/>
    </xf>
    <xf numFmtId="0" fontId="28" fillId="12" borderId="119" xfId="0" applyFont="1" applyFill="1" applyBorder="1" applyAlignment="1">
      <alignment horizontal="left"/>
    </xf>
    <xf numFmtId="0" fontId="21" fillId="12" borderId="3" xfId="0" applyFont="1" applyFill="1" applyBorder="1" applyAlignment="1">
      <alignment vertical="center"/>
    </xf>
    <xf numFmtId="2" fontId="45" fillId="12" borderId="3" xfId="0" applyNumberFormat="1" applyFont="1" applyFill="1" applyBorder="1" applyAlignment="1">
      <alignment vertical="center"/>
    </xf>
    <xf numFmtId="167" fontId="21" fillId="12" borderId="3" xfId="0" applyNumberFormat="1" applyFont="1" applyFill="1" applyBorder="1" applyAlignment="1">
      <alignment vertical="center"/>
    </xf>
    <xf numFmtId="49" fontId="28" fillId="12" borderId="23" xfId="0" applyNumberFormat="1" applyFont="1" applyFill="1" applyBorder="1" applyAlignment="1">
      <alignment horizontal="center"/>
    </xf>
    <xf numFmtId="0" fontId="21" fillId="12" borderId="100" xfId="0" applyFont="1" applyFill="1" applyBorder="1" applyAlignment="1">
      <alignment horizontal="left"/>
    </xf>
    <xf numFmtId="167" fontId="45" fillId="12" borderId="4" xfId="0" applyNumberFormat="1" applyFont="1" applyFill="1" applyBorder="1" applyAlignment="1">
      <alignment vertical="center"/>
    </xf>
    <xf numFmtId="167" fontId="21" fillId="12" borderId="23" xfId="0" applyNumberFormat="1" applyFont="1" applyFill="1" applyBorder="1" applyAlignment="1"/>
    <xf numFmtId="0" fontId="28" fillId="12" borderId="100" xfId="0" applyFont="1" applyFill="1" applyBorder="1"/>
    <xf numFmtId="167" fontId="28" fillId="12" borderId="23" xfId="0" applyNumberFormat="1" applyFont="1" applyFill="1" applyBorder="1" applyAlignment="1"/>
    <xf numFmtId="0" fontId="21" fillId="12" borderId="100" xfId="0" applyFont="1" applyFill="1" applyBorder="1"/>
    <xf numFmtId="0" fontId="45" fillId="12" borderId="23" xfId="0" applyFont="1" applyFill="1" applyBorder="1" applyAlignment="1">
      <alignment vertical="center"/>
    </xf>
    <xf numFmtId="167" fontId="45" fillId="12" borderId="23" xfId="0" applyNumberFormat="1" applyFont="1" applyFill="1" applyBorder="1" applyAlignment="1">
      <alignment vertical="center"/>
    </xf>
    <xf numFmtId="167" fontId="21" fillId="12" borderId="23" xfId="0" applyNumberFormat="1" applyFont="1" applyFill="1" applyBorder="1" applyAlignment="1">
      <alignment vertical="center"/>
    </xf>
    <xf numFmtId="167" fontId="21" fillId="12" borderId="117" xfId="0" applyNumberFormat="1" applyFont="1" applyFill="1" applyBorder="1"/>
    <xf numFmtId="0" fontId="45" fillId="12" borderId="100" xfId="0" applyFont="1" applyFill="1" applyBorder="1"/>
    <xf numFmtId="0" fontId="45" fillId="12" borderId="23" xfId="0" applyFont="1" applyFill="1" applyBorder="1" applyAlignment="1">
      <alignment horizontal="center" vertical="center"/>
    </xf>
    <xf numFmtId="0" fontId="21" fillId="12" borderId="128" xfId="0" applyFont="1" applyFill="1" applyBorder="1"/>
    <xf numFmtId="0" fontId="21" fillId="12" borderId="15" xfId="0" applyFont="1" applyFill="1" applyBorder="1" applyAlignment="1">
      <alignment horizontal="center" vertical="center"/>
    </xf>
    <xf numFmtId="49" fontId="28" fillId="12" borderId="14" xfId="0" applyNumberFormat="1" applyFont="1" applyFill="1" applyBorder="1" applyAlignment="1">
      <alignment horizontal="center"/>
    </xf>
    <xf numFmtId="167" fontId="21" fillId="12" borderId="14" xfId="0" applyNumberFormat="1" applyFont="1" applyFill="1" applyBorder="1"/>
    <xf numFmtId="49" fontId="28" fillId="12" borderId="15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left"/>
    </xf>
    <xf numFmtId="49" fontId="43" fillId="12" borderId="70" xfId="0" applyNumberFormat="1" applyFont="1" applyFill="1" applyBorder="1" applyAlignment="1">
      <alignment horizontal="left"/>
    </xf>
    <xf numFmtId="49" fontId="28" fillId="12" borderId="30" xfId="0" applyNumberFormat="1" applyFont="1" applyFill="1" applyBorder="1" applyAlignment="1">
      <alignment horizontal="center"/>
    </xf>
    <xf numFmtId="0" fontId="28" fillId="12" borderId="7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2" fontId="45" fillId="11" borderId="15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4" xfId="11" applyBorder="1" applyAlignment="1">
      <alignment horizontal="left" vertical="center"/>
    </xf>
    <xf numFmtId="0" fontId="21" fillId="12" borderId="1" xfId="0" applyFont="1" applyFill="1" applyBorder="1" applyAlignment="1">
      <alignment horizontal="center" vertical="center"/>
    </xf>
    <xf numFmtId="0" fontId="1" fillId="0" borderId="4" xfId="11" applyBorder="1"/>
    <xf numFmtId="2" fontId="4" fillId="0" borderId="35" xfId="0" applyNumberFormat="1" applyFont="1" applyBorder="1" applyAlignment="1">
      <alignment horizontal="center"/>
    </xf>
    <xf numFmtId="0" fontId="58" fillId="0" borderId="0" xfId="5" applyFont="1" applyAlignment="1">
      <alignment horizontal="center" vertical="center"/>
    </xf>
    <xf numFmtId="0" fontId="59" fillId="0" borderId="6" xfId="5" applyFont="1" applyBorder="1" applyAlignment="1">
      <alignment horizontal="left"/>
    </xf>
    <xf numFmtId="0" fontId="59" fillId="0" borderId="41" xfId="5" applyFont="1" applyBorder="1" applyAlignment="1">
      <alignment horizontal="left"/>
    </xf>
    <xf numFmtId="0" fontId="56" fillId="0" borderId="106" xfId="5" applyFont="1" applyBorder="1" applyAlignment="1">
      <alignment horizontal="center"/>
    </xf>
    <xf numFmtId="0" fontId="4" fillId="0" borderId="127" xfId="5" applyBorder="1" applyAlignment="1">
      <alignment vertical="center"/>
    </xf>
    <xf numFmtId="0" fontId="21" fillId="12" borderId="2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" fillId="0" borderId="127" xfId="11" applyBorder="1"/>
    <xf numFmtId="0" fontId="4" fillId="0" borderId="27" xfId="13" applyFont="1" applyBorder="1" applyAlignment="1">
      <alignment horizontal="left" vertical="center" wrapText="1"/>
    </xf>
    <xf numFmtId="0" fontId="4" fillId="12" borderId="27" xfId="13" applyFont="1" applyFill="1" applyBorder="1" applyAlignment="1">
      <alignment horizontal="left" vertical="center" wrapText="1"/>
    </xf>
    <xf numFmtId="0" fontId="21" fillId="12" borderId="8" xfId="5" applyFont="1" applyFill="1" applyBorder="1" applyAlignment="1">
      <alignment horizontal="center"/>
    </xf>
    <xf numFmtId="0" fontId="4" fillId="0" borderId="24" xfId="13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/>
    </xf>
    <xf numFmtId="0" fontId="4" fillId="12" borderId="99" xfId="6" applyFont="1" applyFill="1" applyBorder="1" applyAlignment="1">
      <alignment horizontal="left" vertical="center"/>
    </xf>
    <xf numFmtId="0" fontId="21" fillId="12" borderId="8" xfId="6" applyFont="1" applyFill="1" applyBorder="1" applyAlignment="1">
      <alignment horizontal="center" vertical="center"/>
    </xf>
    <xf numFmtId="0" fontId="4" fillId="12" borderId="127" xfId="6" applyFont="1" applyFill="1" applyBorder="1" applyAlignment="1">
      <alignment horizontal="left" vertical="center"/>
    </xf>
    <xf numFmtId="0" fontId="4" fillId="12" borderId="24" xfId="5" applyFont="1" applyFill="1" applyBorder="1"/>
    <xf numFmtId="2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7" fontId="44" fillId="0" borderId="0" xfId="0" applyNumberFormat="1" applyFont="1"/>
    <xf numFmtId="170" fontId="4" fillId="0" borderId="1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Fill="1" applyBorder="1"/>
    <xf numFmtId="0" fontId="4" fillId="0" borderId="2" xfId="0" applyFont="1" applyBorder="1" applyAlignment="1">
      <alignment horizontal="center"/>
    </xf>
    <xf numFmtId="0" fontId="4" fillId="0" borderId="24" xfId="0" applyFont="1" applyBorder="1"/>
    <xf numFmtId="0" fontId="4" fillId="0" borderId="26" xfId="0" applyFont="1" applyBorder="1"/>
    <xf numFmtId="167" fontId="4" fillId="0" borderId="1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2" fontId="54" fillId="12" borderId="14" xfId="5" applyNumberFormat="1" applyFont="1" applyFill="1" applyBorder="1" applyAlignment="1">
      <alignment vertical="center"/>
    </xf>
    <xf numFmtId="2" fontId="71" fillId="0" borderId="0" xfId="5" applyNumberFormat="1" applyFont="1"/>
    <xf numFmtId="2" fontId="71" fillId="12" borderId="0" xfId="5" applyNumberFormat="1" applyFont="1" applyFill="1"/>
    <xf numFmtId="1" fontId="66" fillId="0" borderId="0" xfId="5" applyNumberFormat="1" applyFont="1"/>
    <xf numFmtId="1" fontId="66" fillId="12" borderId="0" xfId="5" applyNumberFormat="1" applyFont="1" applyFill="1"/>
    <xf numFmtId="2" fontId="66" fillId="0" borderId="0" xfId="5" applyNumberFormat="1" applyFont="1"/>
    <xf numFmtId="2" fontId="66" fillId="12" borderId="0" xfId="5" applyNumberFormat="1" applyFont="1" applyFill="1"/>
    <xf numFmtId="2" fontId="66" fillId="0" borderId="64" xfId="5" applyNumberFormat="1" applyFont="1" applyBorder="1"/>
    <xf numFmtId="1" fontId="66" fillId="12" borderId="66" xfId="5" applyNumberFormat="1" applyFont="1" applyFill="1" applyBorder="1"/>
    <xf numFmtId="2" fontId="66" fillId="0" borderId="67" xfId="5" applyNumberFormat="1" applyFont="1" applyBorder="1"/>
    <xf numFmtId="2" fontId="64" fillId="0" borderId="63" xfId="5" applyNumberFormat="1" applyFont="1" applyBorder="1"/>
    <xf numFmtId="2" fontId="66" fillId="0" borderId="70" xfId="5" applyNumberFormat="1" applyFont="1" applyBorder="1"/>
    <xf numFmtId="2" fontId="66" fillId="12" borderId="84" xfId="5" applyNumberFormat="1" applyFont="1" applyFill="1" applyBorder="1"/>
    <xf numFmtId="0" fontId="58" fillId="0" borderId="0" xfId="5" applyFont="1" applyAlignment="1">
      <alignment horizontal="left" vertical="center"/>
    </xf>
    <xf numFmtId="2" fontId="6" fillId="0" borderId="0" xfId="0" applyNumberFormat="1" applyFont="1" applyBorder="1" applyAlignment="1">
      <alignment horizontal="right"/>
    </xf>
    <xf numFmtId="0" fontId="21" fillId="0" borderId="0" xfId="0" applyFont="1" applyFill="1"/>
    <xf numFmtId="2" fontId="0" fillId="12" borderId="35" xfId="0" applyNumberFormat="1" applyFill="1" applyBorder="1" applyAlignment="1">
      <alignment horizontal="center"/>
    </xf>
    <xf numFmtId="2" fontId="21" fillId="12" borderId="23" xfId="0" applyNumberFormat="1" applyFont="1" applyFill="1" applyBorder="1" applyAlignment="1">
      <alignment horizontal="center" vertical="center"/>
    </xf>
    <xf numFmtId="2" fontId="21" fillId="1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2" fontId="21" fillId="12" borderId="15" xfId="0" applyNumberFormat="1" applyFont="1" applyFill="1" applyBorder="1" applyAlignment="1">
      <alignment horizontal="center" vertical="center"/>
    </xf>
    <xf numFmtId="167" fontId="21" fillId="12" borderId="15" xfId="0" applyNumberFormat="1" applyFont="1" applyFill="1" applyBorder="1" applyAlignment="1">
      <alignment vertical="center"/>
    </xf>
    <xf numFmtId="2" fontId="0" fillId="12" borderId="13" xfId="0" applyNumberFormat="1" applyFill="1" applyBorder="1" applyAlignment="1">
      <alignment horizontal="center"/>
    </xf>
    <xf numFmtId="0" fontId="28" fillId="12" borderId="23" xfId="0" applyFont="1" applyFill="1" applyBorder="1" applyAlignment="1">
      <alignment horizontal="left"/>
    </xf>
    <xf numFmtId="0" fontId="21" fillId="12" borderId="4" xfId="0" applyFont="1" applyFill="1" applyBorder="1" applyAlignment="1">
      <alignment horizontal="center"/>
    </xf>
    <xf numFmtId="2" fontId="45" fillId="12" borderId="4" xfId="0" applyNumberFormat="1" applyFont="1" applyFill="1" applyBorder="1" applyAlignment="1">
      <alignment horizontal="center"/>
    </xf>
    <xf numFmtId="167" fontId="28" fillId="12" borderId="3" xfId="0" applyNumberFormat="1" applyFont="1" applyFill="1" applyBorder="1" applyAlignment="1">
      <alignment horizontal="right"/>
    </xf>
    <xf numFmtId="167" fontId="21" fillId="12" borderId="3" xfId="0" applyNumberFormat="1" applyFont="1" applyFill="1" applyBorder="1"/>
    <xf numFmtId="0" fontId="21" fillId="12" borderId="23" xfId="0" applyFont="1" applyFill="1" applyBorder="1" applyAlignment="1">
      <alignment horizontal="left"/>
    </xf>
    <xf numFmtId="0" fontId="21" fillId="12" borderId="23" xfId="0" applyFont="1" applyFill="1" applyBorder="1" applyAlignment="1">
      <alignment horizontal="center"/>
    </xf>
    <xf numFmtId="2" fontId="21" fillId="12" borderId="23" xfId="0" applyNumberFormat="1" applyFont="1" applyFill="1" applyBorder="1" applyAlignment="1">
      <alignment horizontal="center"/>
    </xf>
    <xf numFmtId="167" fontId="21" fillId="12" borderId="23" xfId="0" applyNumberFormat="1" applyFont="1" applyFill="1" applyBorder="1" applyAlignment="1">
      <alignment horizontal="right"/>
    </xf>
    <xf numFmtId="0" fontId="21" fillId="12" borderId="4" xfId="0" applyFont="1" applyFill="1" applyBorder="1"/>
    <xf numFmtId="2" fontId="21" fillId="12" borderId="4" xfId="0" applyNumberFormat="1" applyFont="1" applyFill="1" applyBorder="1" applyAlignment="1">
      <alignment horizontal="center"/>
    </xf>
    <xf numFmtId="0" fontId="28" fillId="12" borderId="4" xfId="0" applyFont="1" applyFill="1" applyBorder="1"/>
    <xf numFmtId="167" fontId="28" fillId="12" borderId="4" xfId="0" applyNumberFormat="1" applyFont="1" applyFill="1" applyBorder="1"/>
    <xf numFmtId="0" fontId="21" fillId="12" borderId="23" xfId="0" applyFont="1" applyFill="1" applyBorder="1"/>
    <xf numFmtId="0" fontId="28" fillId="12" borderId="7" xfId="0" applyFont="1" applyFill="1" applyBorder="1" applyAlignment="1">
      <alignment horizontal="left"/>
    </xf>
    <xf numFmtId="0" fontId="28" fillId="12" borderId="3" xfId="0" applyFont="1" applyFill="1" applyBorder="1"/>
    <xf numFmtId="0" fontId="21" fillId="12" borderId="3" xfId="0" applyFont="1" applyFill="1" applyBorder="1" applyAlignment="1">
      <alignment horizontal="center"/>
    </xf>
    <xf numFmtId="2" fontId="45" fillId="12" borderId="3" xfId="0" applyNumberFormat="1" applyFont="1" applyFill="1" applyBorder="1" applyAlignment="1">
      <alignment horizontal="center"/>
    </xf>
    <xf numFmtId="167" fontId="45" fillId="12" borderId="3" xfId="0" applyNumberFormat="1" applyFont="1" applyFill="1" applyBorder="1" applyAlignment="1">
      <alignment horizontal="right"/>
    </xf>
    <xf numFmtId="0" fontId="45" fillId="12" borderId="23" xfId="0" applyFont="1" applyFill="1" applyBorder="1"/>
    <xf numFmtId="0" fontId="45" fillId="12" borderId="15" xfId="0" applyFont="1" applyFill="1" applyBorder="1" applyAlignment="1">
      <alignment horizontal="center"/>
    </xf>
    <xf numFmtId="2" fontId="45" fillId="12" borderId="15" xfId="0" applyNumberFormat="1" applyFont="1" applyFill="1" applyBorder="1" applyAlignment="1">
      <alignment horizontal="center"/>
    </xf>
    <xf numFmtId="2" fontId="28" fillId="12" borderId="4" xfId="0" applyNumberFormat="1" applyFont="1" applyFill="1" applyBorder="1"/>
    <xf numFmtId="49" fontId="43" fillId="12" borderId="16" xfId="0" applyNumberFormat="1" applyFont="1" applyFill="1" applyBorder="1" applyAlignment="1">
      <alignment horizontal="center"/>
    </xf>
    <xf numFmtId="2" fontId="45" fillId="12" borderId="70" xfId="0" applyNumberFormat="1" applyFont="1" applyFill="1" applyBorder="1"/>
    <xf numFmtId="0" fontId="45" fillId="12" borderId="4" xfId="0" applyFont="1" applyFill="1" applyBorder="1" applyAlignment="1">
      <alignment horizontal="center"/>
    </xf>
    <xf numFmtId="9" fontId="6" fillId="12" borderId="0" xfId="2" applyFont="1" applyFill="1"/>
    <xf numFmtId="0" fontId="28" fillId="12" borderId="4" xfId="0" applyFont="1" applyFill="1" applyBorder="1" applyAlignment="1">
      <alignment horizontal="left"/>
    </xf>
    <xf numFmtId="0" fontId="21" fillId="12" borderId="4" xfId="0" quotePrefix="1" applyFont="1" applyFill="1" applyBorder="1" applyAlignment="1">
      <alignment horizontal="left"/>
    </xf>
    <xf numFmtId="0" fontId="21" fillId="12" borderId="4" xfId="0" applyFont="1" applyFill="1" applyBorder="1" applyAlignment="1">
      <alignment horizontal="left"/>
    </xf>
    <xf numFmtId="0" fontId="21" fillId="12" borderId="4" xfId="0" quotePrefix="1" applyFont="1" applyFill="1" applyBorder="1" applyAlignment="1">
      <alignment horizontal="center"/>
    </xf>
    <xf numFmtId="0" fontId="45" fillId="12" borderId="4" xfId="0" applyFont="1" applyFill="1" applyBorder="1"/>
    <xf numFmtId="167" fontId="28" fillId="12" borderId="4" xfId="0" applyNumberFormat="1" applyFont="1" applyFill="1" applyBorder="1" applyAlignment="1">
      <alignment horizontal="right"/>
    </xf>
    <xf numFmtId="2" fontId="21" fillId="12" borderId="4" xfId="0" applyNumberFormat="1" applyFont="1" applyFill="1" applyBorder="1" applyAlignment="1">
      <alignment horizontal="left"/>
    </xf>
    <xf numFmtId="0" fontId="48" fillId="12" borderId="4" xfId="0" quotePrefix="1" applyFont="1" applyFill="1" applyBorder="1" applyAlignment="1">
      <alignment horizontal="left"/>
    </xf>
    <xf numFmtId="0" fontId="45" fillId="12" borderId="4" xfId="0" applyFont="1" applyFill="1" applyBorder="1" applyAlignment="1">
      <alignment horizontal="left"/>
    </xf>
    <xf numFmtId="167" fontId="45" fillId="12" borderId="15" xfId="0" applyNumberFormat="1" applyFont="1" applyFill="1" applyBorder="1"/>
    <xf numFmtId="167" fontId="28" fillId="12" borderId="30" xfId="0" applyNumberFormat="1" applyFont="1" applyFill="1" applyBorder="1" applyAlignment="1">
      <alignment horizontal="right"/>
    </xf>
    <xf numFmtId="167" fontId="28" fillId="12" borderId="23" xfId="0" applyNumberFormat="1" applyFont="1" applyFill="1" applyBorder="1"/>
    <xf numFmtId="2" fontId="21" fillId="12" borderId="4" xfId="0" quotePrefix="1" applyNumberFormat="1" applyFont="1" applyFill="1" applyBorder="1" applyAlignment="1">
      <alignment horizontal="left"/>
    </xf>
    <xf numFmtId="167" fontId="28" fillId="12" borderId="23" xfId="0" applyNumberFormat="1" applyFont="1" applyFill="1" applyBorder="1" applyAlignment="1">
      <alignment horizontal="right"/>
    </xf>
    <xf numFmtId="2" fontId="28" fillId="12" borderId="3" xfId="0" applyNumberFormat="1" applyFont="1" applyFill="1" applyBorder="1"/>
    <xf numFmtId="167" fontId="21" fillId="12" borderId="3" xfId="0" applyNumberFormat="1" applyFont="1" applyFill="1" applyBorder="1" applyAlignment="1">
      <alignment horizontal="right"/>
    </xf>
    <xf numFmtId="2" fontId="21" fillId="12" borderId="4" xfId="0" applyNumberFormat="1" applyFont="1" applyFill="1" applyBorder="1"/>
    <xf numFmtId="167" fontId="18" fillId="12" borderId="4" xfId="0" applyNumberFormat="1" applyFont="1" applyFill="1" applyBorder="1" applyAlignment="1">
      <alignment horizontal="right"/>
    </xf>
    <xf numFmtId="167" fontId="18" fillId="12" borderId="4" xfId="0" applyNumberFormat="1" applyFont="1" applyFill="1" applyBorder="1"/>
    <xf numFmtId="167" fontId="44" fillId="12" borderId="4" xfId="0" applyNumberFormat="1" applyFont="1" applyFill="1" applyBorder="1"/>
    <xf numFmtId="2" fontId="45" fillId="12" borderId="4" xfId="0" applyNumberFormat="1" applyFont="1" applyFill="1" applyBorder="1"/>
    <xf numFmtId="2" fontId="44" fillId="12" borderId="4" xfId="0" applyNumberFormat="1" applyFont="1" applyFill="1" applyBorder="1" applyAlignment="1">
      <alignment horizontal="center"/>
    </xf>
    <xf numFmtId="167" fontId="44" fillId="12" borderId="4" xfId="0" applyNumberFormat="1" applyFont="1" applyFill="1" applyBorder="1" applyAlignment="1">
      <alignment horizontal="right"/>
    </xf>
    <xf numFmtId="0" fontId="45" fillId="12" borderId="4" xfId="0" quotePrefix="1" applyFont="1" applyFill="1" applyBorder="1" applyAlignment="1">
      <alignment horizontal="left"/>
    </xf>
    <xf numFmtId="0" fontId="28" fillId="12" borderId="5" xfId="0" applyFont="1" applyFill="1" applyBorder="1"/>
    <xf numFmtId="2" fontId="21" fillId="12" borderId="5" xfId="0" applyNumberFormat="1" applyFont="1" applyFill="1" applyBorder="1" applyAlignment="1">
      <alignment horizontal="center"/>
    </xf>
    <xf numFmtId="0" fontId="28" fillId="12" borderId="23" xfId="0" applyFont="1" applyFill="1" applyBorder="1"/>
    <xf numFmtId="2" fontId="43" fillId="12" borderId="4" xfId="0" applyNumberFormat="1" applyFont="1" applyFill="1" applyBorder="1" applyAlignment="1">
      <alignment horizontal="center"/>
    </xf>
    <xf numFmtId="2" fontId="45" fillId="12" borderId="23" xfId="0" applyNumberFormat="1" applyFont="1" applyFill="1" applyBorder="1" applyAlignment="1">
      <alignment horizontal="center"/>
    </xf>
    <xf numFmtId="0" fontId="4" fillId="12" borderId="4" xfId="5" applyFont="1" applyFill="1" applyBorder="1"/>
    <xf numFmtId="167" fontId="21" fillId="12" borderId="23" xfId="0" applyNumberFormat="1" applyFont="1" applyFill="1" applyBorder="1" applyAlignment="1">
      <alignment horizontal="right" vertical="center"/>
    </xf>
    <xf numFmtId="2" fontId="28" fillId="12" borderId="23" xfId="0" applyNumberFormat="1" applyFont="1" applyFill="1" applyBorder="1"/>
    <xf numFmtId="0" fontId="45" fillId="12" borderId="23" xfId="0" applyFont="1" applyFill="1" applyBorder="1" applyAlignment="1">
      <alignment horizontal="center"/>
    </xf>
    <xf numFmtId="0" fontId="4" fillId="12" borderId="4" xfId="5" applyFill="1" applyBorder="1"/>
    <xf numFmtId="0" fontId="42" fillId="12" borderId="0" xfId="0" applyFont="1" applyFill="1" applyBorder="1"/>
    <xf numFmtId="2" fontId="43" fillId="12" borderId="41" xfId="0" applyNumberFormat="1" applyFont="1" applyFill="1" applyBorder="1" applyAlignment="1">
      <alignment horizontal="left"/>
    </xf>
    <xf numFmtId="0" fontId="28" fillId="12" borderId="127" xfId="0" applyFont="1" applyFill="1" applyBorder="1" applyAlignment="1">
      <alignment horizontal="left"/>
    </xf>
    <xf numFmtId="0" fontId="21" fillId="12" borderId="3" xfId="0" applyFont="1" applyFill="1" applyBorder="1" applyAlignment="1">
      <alignment horizontal="center" vertical="center"/>
    </xf>
    <xf numFmtId="2" fontId="21" fillId="12" borderId="3" xfId="0" applyNumberFormat="1" applyFont="1" applyFill="1" applyBorder="1" applyAlignment="1">
      <alignment horizontal="center" vertical="center"/>
    </xf>
    <xf numFmtId="167" fontId="21" fillId="12" borderId="119" xfId="0" applyNumberFormat="1" applyFont="1" applyFill="1" applyBorder="1" applyAlignment="1">
      <alignment vertical="center"/>
    </xf>
    <xf numFmtId="167" fontId="45" fillId="12" borderId="118" xfId="0" applyNumberFormat="1" applyFont="1" applyFill="1" applyBorder="1"/>
    <xf numFmtId="0" fontId="70" fillId="12" borderId="127" xfId="11" applyFont="1" applyFill="1" applyBorder="1"/>
    <xf numFmtId="167" fontId="21" fillId="12" borderId="100" xfId="0" applyNumberFormat="1" applyFont="1" applyFill="1" applyBorder="1" applyAlignment="1">
      <alignment vertical="center"/>
    </xf>
    <xf numFmtId="0" fontId="67" fillId="12" borderId="127" xfId="11" applyFont="1" applyFill="1" applyBorder="1"/>
    <xf numFmtId="167" fontId="45" fillId="12" borderId="100" xfId="0" applyNumberFormat="1" applyFont="1" applyFill="1" applyBorder="1" applyAlignment="1">
      <alignment vertical="center"/>
    </xf>
    <xf numFmtId="167" fontId="45" fillId="12" borderId="117" xfId="0" applyNumberFormat="1" applyFont="1" applyFill="1" applyBorder="1"/>
    <xf numFmtId="0" fontId="50" fillId="12" borderId="0" xfId="5" applyFont="1" applyFill="1"/>
    <xf numFmtId="0" fontId="45" fillId="12" borderId="4" xfId="0" applyFont="1" applyFill="1" applyBorder="1" applyAlignment="1">
      <alignment horizontal="center" vertical="center"/>
    </xf>
    <xf numFmtId="2" fontId="45" fillId="12" borderId="4" xfId="0" applyNumberFormat="1" applyFont="1" applyFill="1" applyBorder="1" applyAlignment="1">
      <alignment horizontal="center" vertical="center"/>
    </xf>
    <xf numFmtId="167" fontId="45" fillId="12" borderId="98" xfId="0" applyNumberFormat="1" applyFont="1" applyFill="1" applyBorder="1" applyAlignment="1">
      <alignment vertical="center"/>
    </xf>
    <xf numFmtId="0" fontId="1" fillId="12" borderId="4" xfId="11" applyFill="1" applyBorder="1" applyAlignment="1">
      <alignment horizontal="left" vertical="center"/>
    </xf>
    <xf numFmtId="2" fontId="21" fillId="12" borderId="4" xfId="6" applyNumberFormat="1" applyFont="1" applyFill="1" applyBorder="1" applyAlignment="1">
      <alignment horizontal="center" vertical="center"/>
    </xf>
    <xf numFmtId="167" fontId="21" fillId="12" borderId="98" xfId="0" applyNumberFormat="1" applyFont="1" applyFill="1" applyBorder="1" applyAlignment="1">
      <alignment vertical="center"/>
    </xf>
    <xf numFmtId="0" fontId="1" fillId="12" borderId="4" xfId="11" applyFill="1" applyBorder="1"/>
    <xf numFmtId="0" fontId="4" fillId="12" borderId="2" xfId="13" applyFont="1" applyFill="1" applyBorder="1" applyAlignment="1">
      <alignment horizontal="left" vertical="center" wrapText="1"/>
    </xf>
    <xf numFmtId="0" fontId="21" fillId="12" borderId="4" xfId="6" applyFont="1" applyFill="1" applyBorder="1" applyAlignment="1">
      <alignment horizontal="center" vertical="center"/>
    </xf>
    <xf numFmtId="0" fontId="4" fillId="12" borderId="98" xfId="6" applyFont="1" applyFill="1" applyBorder="1" applyAlignment="1">
      <alignment horizontal="left" vertical="center" wrapText="1"/>
    </xf>
    <xf numFmtId="0" fontId="4" fillId="12" borderId="127" xfId="5" applyFill="1" applyBorder="1" applyAlignment="1">
      <alignment vertical="center"/>
    </xf>
    <xf numFmtId="167" fontId="21" fillId="12" borderId="112" xfId="0" applyNumberFormat="1" applyFont="1" applyFill="1" applyBorder="1" applyAlignment="1">
      <alignment vertical="center"/>
    </xf>
    <xf numFmtId="2" fontId="45" fillId="12" borderId="4" xfId="6" applyNumberFormat="1" applyFont="1" applyFill="1" applyBorder="1" applyAlignment="1">
      <alignment horizontal="center" vertical="center"/>
    </xf>
    <xf numFmtId="167" fontId="45" fillId="12" borderId="112" xfId="0" applyNumberFormat="1" applyFont="1" applyFill="1" applyBorder="1" applyAlignment="1">
      <alignment vertical="center"/>
    </xf>
    <xf numFmtId="0" fontId="21" fillId="12" borderId="4" xfId="6" applyFont="1" applyFill="1" applyBorder="1" applyAlignment="1">
      <alignment horizontal="centerContinuous" vertical="center"/>
    </xf>
    <xf numFmtId="0" fontId="21" fillId="12" borderId="127" xfId="0" applyFont="1" applyFill="1" applyBorder="1" applyAlignment="1">
      <alignment horizontal="left"/>
    </xf>
    <xf numFmtId="0" fontId="21" fillId="12" borderId="4" xfId="0" applyFont="1" applyFill="1" applyBorder="1" applyAlignment="1">
      <alignment vertical="center"/>
    </xf>
    <xf numFmtId="0" fontId="1" fillId="12" borderId="127" xfId="11" applyFill="1" applyBorder="1"/>
    <xf numFmtId="2" fontId="21" fillId="12" borderId="59" xfId="0" applyNumberFormat="1" applyFont="1" applyFill="1" applyBorder="1" applyAlignment="1">
      <alignment horizontal="center" vertical="center"/>
    </xf>
    <xf numFmtId="2" fontId="21" fillId="12" borderId="4" xfId="0" applyNumberFormat="1" applyFont="1" applyFill="1" applyBorder="1" applyAlignment="1">
      <alignment vertical="center"/>
    </xf>
    <xf numFmtId="167" fontId="28" fillId="12" borderId="4" xfId="0" applyNumberFormat="1" applyFont="1" applyFill="1" applyBorder="1" applyAlignment="1">
      <alignment vertical="center"/>
    </xf>
    <xf numFmtId="0" fontId="50" fillId="12" borderId="2" xfId="13" applyFont="1" applyFill="1" applyBorder="1" applyAlignment="1">
      <alignment horizontal="left" vertical="center" wrapText="1"/>
    </xf>
    <xf numFmtId="0" fontId="50" fillId="12" borderId="2" xfId="13" applyFont="1" applyFill="1" applyBorder="1" applyAlignment="1">
      <alignment horizontal="left" vertical="center"/>
    </xf>
    <xf numFmtId="2" fontId="45" fillId="12" borderId="4" xfId="0" applyNumberFormat="1" applyFont="1" applyFill="1" applyBorder="1" applyAlignment="1">
      <alignment vertical="center"/>
    </xf>
    <xf numFmtId="0" fontId="21" fillId="12" borderId="4" xfId="5" applyFont="1" applyFill="1" applyBorder="1" applyAlignment="1">
      <alignment horizontal="center"/>
    </xf>
    <xf numFmtId="2" fontId="21" fillId="12" borderId="4" xfId="5" applyNumberFormat="1" applyFont="1" applyFill="1" applyBorder="1" applyAlignment="1">
      <alignment horizontal="center"/>
    </xf>
    <xf numFmtId="0" fontId="45" fillId="12" borderId="15" xfId="5" applyFont="1" applyFill="1" applyBorder="1" applyAlignment="1">
      <alignment horizontal="center"/>
    </xf>
    <xf numFmtId="2" fontId="45" fillId="12" borderId="15" xfId="5" applyNumberFormat="1" applyFont="1" applyFill="1" applyBorder="1" applyAlignment="1">
      <alignment horizontal="center"/>
    </xf>
    <xf numFmtId="0" fontId="45" fillId="12" borderId="4" xfId="0" applyFont="1" applyFill="1" applyBorder="1" applyAlignment="1">
      <alignment vertical="center"/>
    </xf>
    <xf numFmtId="0" fontId="4" fillId="12" borderId="98" xfId="6" applyFont="1" applyFill="1" applyBorder="1" applyAlignment="1">
      <alignment horizontal="left" vertical="center"/>
    </xf>
    <xf numFmtId="0" fontId="4" fillId="12" borderId="0" xfId="5" applyFont="1" applyFill="1"/>
    <xf numFmtId="0" fontId="21" fillId="12" borderId="5" xfId="6" applyFont="1" applyFill="1" applyBorder="1" applyAlignment="1">
      <alignment horizontal="center" vertical="center"/>
    </xf>
    <xf numFmtId="2" fontId="21" fillId="12" borderId="16" xfId="5" applyNumberFormat="1" applyFont="1" applyFill="1" applyBorder="1" applyAlignment="1">
      <alignment horizontal="center"/>
    </xf>
    <xf numFmtId="167" fontId="21" fillId="12" borderId="16" xfId="0" applyNumberFormat="1" applyFont="1" applyFill="1" applyBorder="1"/>
    <xf numFmtId="167" fontId="21" fillId="12" borderId="120" xfId="0" applyNumberFormat="1" applyFont="1" applyFill="1" applyBorder="1"/>
    <xf numFmtId="167" fontId="45" fillId="12" borderId="117" xfId="0" applyNumberFormat="1" applyFont="1" applyFill="1" applyBorder="1" applyAlignment="1"/>
    <xf numFmtId="167" fontId="45" fillId="12" borderId="23" xfId="0" applyNumberFormat="1" applyFont="1" applyFill="1" applyBorder="1" applyAlignment="1"/>
    <xf numFmtId="0" fontId="43" fillId="12" borderId="100" xfId="0" applyFont="1" applyFill="1" applyBorder="1"/>
    <xf numFmtId="2" fontId="21" fillId="12" borderId="23" xfId="0" applyNumberFormat="1" applyFont="1" applyFill="1" applyBorder="1" applyAlignment="1">
      <alignment vertical="center"/>
    </xf>
    <xf numFmtId="0" fontId="43" fillId="12" borderId="70" xfId="0" applyFont="1" applyFill="1" applyBorder="1" applyAlignment="1">
      <alignment horizontal="left"/>
    </xf>
    <xf numFmtId="0" fontId="45" fillId="12" borderId="6" xfId="0" applyFont="1" applyFill="1" applyBorder="1" applyAlignment="1">
      <alignment vertical="center"/>
    </xf>
    <xf numFmtId="2" fontId="45" fillId="12" borderId="41" xfId="0" applyNumberFormat="1" applyFont="1" applyFill="1" applyBorder="1" applyAlignment="1">
      <alignment vertical="center"/>
    </xf>
    <xf numFmtId="167" fontId="45" fillId="12" borderId="41" xfId="0" applyNumberFormat="1" applyFont="1" applyFill="1" applyBorder="1" applyAlignment="1">
      <alignment vertical="center"/>
    </xf>
    <xf numFmtId="167" fontId="43" fillId="12" borderId="17" xfId="0" applyNumberFormat="1" applyFont="1" applyFill="1" applyBorder="1" applyAlignment="1">
      <alignment vertical="center"/>
    </xf>
    <xf numFmtId="167" fontId="45" fillId="12" borderId="17" xfId="0" applyNumberFormat="1" applyFont="1" applyFill="1" applyBorder="1"/>
    <xf numFmtId="0" fontId="45" fillId="12" borderId="98" xfId="0" applyFont="1" applyFill="1" applyBorder="1" applyAlignment="1">
      <alignment horizontal="left"/>
    </xf>
    <xf numFmtId="0" fontId="45" fillId="12" borderId="3" xfId="0" applyFont="1" applyFill="1" applyBorder="1" applyAlignment="1">
      <alignment vertical="center"/>
    </xf>
    <xf numFmtId="2" fontId="45" fillId="12" borderId="118" xfId="0" applyNumberFormat="1" applyFont="1" applyFill="1" applyBorder="1" applyAlignment="1">
      <alignment horizontal="center" vertical="center"/>
    </xf>
    <xf numFmtId="167" fontId="45" fillId="12" borderId="3" xfId="0" applyNumberFormat="1" applyFont="1" applyFill="1" applyBorder="1" applyAlignment="1">
      <alignment vertical="center"/>
    </xf>
    <xf numFmtId="167" fontId="45" fillId="12" borderId="85" xfId="0" applyNumberFormat="1" applyFont="1" applyFill="1" applyBorder="1"/>
    <xf numFmtId="2" fontId="45" fillId="12" borderId="117" xfId="0" applyNumberFormat="1" applyFont="1" applyFill="1" applyBorder="1" applyAlignment="1">
      <alignment horizontal="center" vertical="center"/>
    </xf>
    <xf numFmtId="0" fontId="45" fillId="12" borderId="15" xfId="0" applyFont="1" applyFill="1" applyBorder="1" applyAlignment="1">
      <alignment horizontal="center" vertical="center"/>
    </xf>
    <xf numFmtId="2" fontId="45" fillId="12" borderId="63" xfId="0" applyNumberFormat="1" applyFont="1" applyFill="1" applyBorder="1" applyAlignment="1">
      <alignment horizontal="center" vertical="center"/>
    </xf>
    <xf numFmtId="167" fontId="45" fillId="12" borderId="15" xfId="0" applyNumberFormat="1" applyFont="1" applyFill="1" applyBorder="1" applyAlignment="1">
      <alignment vertical="center"/>
    </xf>
    <xf numFmtId="2" fontId="45" fillId="12" borderId="85" xfId="0" applyNumberFormat="1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/>
    </xf>
    <xf numFmtId="2" fontId="45" fillId="12" borderId="84" xfId="0" applyNumberFormat="1" applyFont="1" applyFill="1" applyBorder="1" applyAlignment="1">
      <alignment horizontal="center" vertical="center"/>
    </xf>
    <xf numFmtId="167" fontId="45" fillId="12" borderId="16" xfId="0" applyNumberFormat="1" applyFont="1" applyFill="1" applyBorder="1" applyAlignment="1">
      <alignment vertical="center"/>
    </xf>
    <xf numFmtId="0" fontId="45" fillId="12" borderId="15" xfId="0" applyFont="1" applyFill="1" applyBorder="1" applyAlignment="1">
      <alignment vertical="center"/>
    </xf>
    <xf numFmtId="2" fontId="45" fillId="12" borderId="67" xfId="0" applyNumberFormat="1" applyFont="1" applyFill="1" applyBorder="1" applyAlignment="1">
      <alignment vertical="center"/>
    </xf>
    <xf numFmtId="167" fontId="45" fillId="12" borderId="0" xfId="0" applyNumberFormat="1" applyFont="1" applyFill="1" applyBorder="1" applyAlignment="1">
      <alignment vertical="center"/>
    </xf>
    <xf numFmtId="49" fontId="43" fillId="12" borderId="6" xfId="0" applyNumberFormat="1" applyFont="1" applyFill="1" applyBorder="1" applyAlignment="1">
      <alignment horizontal="left"/>
    </xf>
    <xf numFmtId="167" fontId="45" fillId="12" borderId="7" xfId="0" applyNumberFormat="1" applyFont="1" applyFill="1" applyBorder="1"/>
    <xf numFmtId="0" fontId="45" fillId="12" borderId="127" xfId="0" applyFont="1" applyFill="1" applyBorder="1" applyAlignment="1">
      <alignment horizontal="left"/>
    </xf>
    <xf numFmtId="49" fontId="43" fillId="12" borderId="14" xfId="0" applyNumberFormat="1" applyFont="1" applyFill="1" applyBorder="1" applyAlignment="1">
      <alignment horizontal="center"/>
    </xf>
    <xf numFmtId="0" fontId="28" fillId="12" borderId="65" xfId="0" applyFont="1" applyFill="1" applyBorder="1" applyAlignment="1">
      <alignment horizontal="left"/>
    </xf>
    <xf numFmtId="0" fontId="43" fillId="12" borderId="65" xfId="0" applyFont="1" applyFill="1" applyBorder="1" applyAlignment="1">
      <alignment horizontal="center"/>
    </xf>
    <xf numFmtId="167" fontId="28" fillId="12" borderId="66" xfId="0" applyNumberFormat="1" applyFont="1" applyFill="1" applyBorder="1" applyAlignment="1">
      <alignment horizontal="right"/>
    </xf>
    <xf numFmtId="0" fontId="28" fillId="12" borderId="98" xfId="0" quotePrefix="1" applyFont="1" applyFill="1" applyBorder="1" applyAlignment="1">
      <alignment horizontal="left"/>
    </xf>
    <xf numFmtId="2" fontId="45" fillId="12" borderId="119" xfId="0" applyNumberFormat="1" applyFont="1" applyFill="1" applyBorder="1" applyAlignment="1">
      <alignment horizontal="center" vertical="center"/>
    </xf>
    <xf numFmtId="167" fontId="21" fillId="12" borderId="118" xfId="0" applyNumberFormat="1" applyFont="1" applyFill="1" applyBorder="1" applyAlignment="1">
      <alignment vertical="center"/>
    </xf>
    <xf numFmtId="2" fontId="45" fillId="12" borderId="98" xfId="0" applyNumberFormat="1" applyFont="1" applyFill="1" applyBorder="1" applyAlignment="1">
      <alignment horizontal="center" vertical="center"/>
    </xf>
    <xf numFmtId="167" fontId="43" fillId="12" borderId="98" xfId="0" applyNumberFormat="1" applyFont="1" applyFill="1" applyBorder="1" applyAlignment="1">
      <alignment vertical="center"/>
    </xf>
    <xf numFmtId="0" fontId="50" fillId="12" borderId="114" xfId="6" applyFont="1" applyFill="1" applyBorder="1" applyAlignment="1">
      <alignment horizontal="left" vertical="center" wrapText="1"/>
    </xf>
    <xf numFmtId="0" fontId="45" fillId="12" borderId="23" xfId="6" applyFont="1" applyFill="1" applyBorder="1" applyAlignment="1">
      <alignment horizontal="center" vertical="center"/>
    </xf>
    <xf numFmtId="0" fontId="45" fillId="12" borderId="100" xfId="6" applyFont="1" applyFill="1" applyBorder="1" applyAlignment="1">
      <alignment horizontal="center" vertical="center"/>
    </xf>
    <xf numFmtId="0" fontId="50" fillId="12" borderId="127" xfId="6" applyFont="1" applyFill="1" applyBorder="1" applyAlignment="1">
      <alignment horizontal="left" vertical="center" wrapText="1"/>
    </xf>
    <xf numFmtId="0" fontId="45" fillId="12" borderId="4" xfId="6" applyFont="1" applyFill="1" applyBorder="1" applyAlignment="1">
      <alignment horizontal="center" vertical="center"/>
    </xf>
    <xf numFmtId="0" fontId="45" fillId="12" borderId="98" xfId="6" applyFont="1" applyFill="1" applyBorder="1" applyAlignment="1">
      <alignment horizontal="center" vertical="center"/>
    </xf>
    <xf numFmtId="2" fontId="45" fillId="12" borderId="100" xfId="0" applyNumberFormat="1" applyFont="1" applyFill="1" applyBorder="1" applyAlignment="1">
      <alignment horizontal="center" vertical="center"/>
    </xf>
    <xf numFmtId="0" fontId="21" fillId="12" borderId="127" xfId="0" applyFont="1" applyFill="1" applyBorder="1"/>
    <xf numFmtId="167" fontId="28" fillId="12" borderId="85" xfId="0" applyNumberFormat="1" applyFont="1" applyFill="1" applyBorder="1"/>
    <xf numFmtId="0" fontId="4" fillId="12" borderId="114" xfId="6" applyFont="1" applyFill="1" applyBorder="1" applyAlignment="1">
      <alignment horizontal="left" vertical="center" wrapText="1"/>
    </xf>
    <xf numFmtId="0" fontId="21" fillId="12" borderId="23" xfId="6" applyFont="1" applyFill="1" applyBorder="1" applyAlignment="1">
      <alignment horizontal="center" vertical="center"/>
    </xf>
    <xf numFmtId="2" fontId="21" fillId="12" borderId="100" xfId="6" applyNumberFormat="1" applyFont="1" applyFill="1" applyBorder="1" applyAlignment="1">
      <alignment horizontal="center" vertical="center"/>
    </xf>
    <xf numFmtId="167" fontId="21" fillId="12" borderId="85" xfId="0" applyNumberFormat="1" applyFont="1" applyFill="1" applyBorder="1"/>
    <xf numFmtId="0" fontId="4" fillId="12" borderId="127" xfId="6" applyFont="1" applyFill="1" applyBorder="1" applyAlignment="1">
      <alignment horizontal="left" vertical="center" wrapText="1"/>
    </xf>
    <xf numFmtId="2" fontId="21" fillId="12" borderId="98" xfId="6" applyNumberFormat="1" applyFont="1" applyFill="1" applyBorder="1" applyAlignment="1">
      <alignment horizontal="center" vertical="center"/>
    </xf>
    <xf numFmtId="2" fontId="45" fillId="12" borderId="98" xfId="6" applyNumberFormat="1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2" fontId="43" fillId="12" borderId="98" xfId="0" applyNumberFormat="1" applyFont="1" applyFill="1" applyBorder="1" applyAlignment="1">
      <alignment horizontal="center" vertical="center"/>
    </xf>
    <xf numFmtId="2" fontId="45" fillId="12" borderId="100" xfId="6" applyNumberFormat="1" applyFont="1" applyFill="1" applyBorder="1" applyAlignment="1">
      <alignment horizontal="center" vertical="center"/>
    </xf>
    <xf numFmtId="2" fontId="21" fillId="12" borderId="98" xfId="0" applyNumberFormat="1" applyFont="1" applyFill="1" applyBorder="1" applyAlignment="1">
      <alignment horizontal="center" vertical="center"/>
    </xf>
    <xf numFmtId="167" fontId="21" fillId="12" borderId="30" xfId="0" applyNumberFormat="1" applyFont="1" applyFill="1" applyBorder="1" applyAlignment="1">
      <alignment vertical="center"/>
    </xf>
    <xf numFmtId="0" fontId="4" fillId="12" borderId="59" xfId="6" applyFont="1" applyFill="1" applyBorder="1" applyAlignment="1">
      <alignment horizontal="left" vertical="center" wrapText="1"/>
    </xf>
    <xf numFmtId="167" fontId="45" fillId="12" borderId="30" xfId="0" applyNumberFormat="1" applyFont="1" applyFill="1" applyBorder="1" applyAlignment="1">
      <alignment vertical="center"/>
    </xf>
    <xf numFmtId="0" fontId="50" fillId="12" borderId="59" xfId="6" applyFont="1" applyFill="1" applyBorder="1" applyAlignment="1">
      <alignment horizontal="left" vertical="center"/>
    </xf>
    <xf numFmtId="0" fontId="4" fillId="12" borderId="59" xfId="6" applyFont="1" applyFill="1" applyBorder="1" applyAlignment="1">
      <alignment horizontal="left" vertical="center"/>
    </xf>
    <xf numFmtId="0" fontId="4" fillId="12" borderId="125" xfId="6" applyFont="1" applyFill="1" applyBorder="1" applyAlignment="1">
      <alignment horizontal="left" vertical="center" wrapText="1"/>
    </xf>
    <xf numFmtId="0" fontId="21" fillId="12" borderId="30" xfId="6" applyFont="1" applyFill="1" applyBorder="1" applyAlignment="1">
      <alignment horizontal="center" vertical="center"/>
    </xf>
    <xf numFmtId="2" fontId="45" fillId="12" borderId="112" xfId="6" applyNumberFormat="1" applyFont="1" applyFill="1" applyBorder="1" applyAlignment="1">
      <alignment horizontal="center" vertical="center"/>
    </xf>
    <xf numFmtId="0" fontId="4" fillId="12" borderId="126" xfId="6" applyFont="1" applyFill="1" applyBorder="1" applyAlignment="1">
      <alignment horizontal="left" vertical="center" wrapText="1"/>
    </xf>
    <xf numFmtId="2" fontId="21" fillId="12" borderId="129" xfId="6" applyNumberFormat="1" applyFont="1" applyFill="1" applyBorder="1" applyAlignment="1">
      <alignment horizontal="center" vertical="center"/>
    </xf>
    <xf numFmtId="167" fontId="21" fillId="12" borderId="16" xfId="0" applyNumberFormat="1" applyFont="1" applyFill="1" applyBorder="1" applyAlignment="1">
      <alignment horizontal="right"/>
    </xf>
    <xf numFmtId="0" fontId="28" fillId="12" borderId="4" xfId="0" quotePrefix="1" applyFont="1" applyFill="1" applyBorder="1" applyAlignment="1">
      <alignment horizontal="left"/>
    </xf>
    <xf numFmtId="0" fontId="21" fillId="12" borderId="30" xfId="0" applyFont="1" applyFill="1" applyBorder="1" applyAlignment="1">
      <alignment horizontal="left"/>
    </xf>
    <xf numFmtId="167" fontId="45" fillId="12" borderId="23" xfId="0" applyNumberFormat="1" applyFont="1" applyFill="1" applyBorder="1" applyAlignment="1">
      <alignment horizontal="right"/>
    </xf>
    <xf numFmtId="0" fontId="43" fillId="12" borderId="71" xfId="0" applyFont="1" applyFill="1" applyBorder="1" applyAlignment="1">
      <alignment horizontal="left"/>
    </xf>
    <xf numFmtId="0" fontId="43" fillId="12" borderId="84" xfId="0" applyFont="1" applyFill="1" applyBorder="1" applyAlignment="1">
      <alignment horizontal="left"/>
    </xf>
    <xf numFmtId="167" fontId="45" fillId="12" borderId="16" xfId="0" applyNumberFormat="1" applyFont="1" applyFill="1" applyBorder="1"/>
    <xf numFmtId="0" fontId="45" fillId="12" borderId="23" xfId="0" applyFont="1" applyFill="1" applyBorder="1" applyAlignment="1">
      <alignment horizontal="left"/>
    </xf>
    <xf numFmtId="0" fontId="28" fillId="12" borderId="99" xfId="0" applyFont="1" applyFill="1" applyBorder="1" applyAlignment="1">
      <alignment horizontal="left"/>
    </xf>
    <xf numFmtId="2" fontId="21" fillId="12" borderId="117" xfId="0" applyNumberFormat="1" applyFont="1" applyFill="1" applyBorder="1" applyAlignment="1">
      <alignment horizontal="center"/>
    </xf>
    <xf numFmtId="0" fontId="28" fillId="12" borderId="127" xfId="0" applyFont="1" applyFill="1" applyBorder="1"/>
    <xf numFmtId="2" fontId="45" fillId="12" borderId="117" xfId="0" applyNumberFormat="1" applyFont="1" applyFill="1" applyBorder="1" applyAlignment="1">
      <alignment horizontal="center"/>
    </xf>
    <xf numFmtId="0" fontId="21" fillId="12" borderId="114" xfId="0" applyFont="1" applyFill="1" applyBorder="1" applyAlignment="1">
      <alignment horizontal="left"/>
    </xf>
    <xf numFmtId="2" fontId="45" fillId="12" borderId="120" xfId="0" applyNumberFormat="1" applyFont="1" applyFill="1" applyBorder="1" applyAlignment="1">
      <alignment horizontal="center"/>
    </xf>
    <xf numFmtId="2" fontId="21" fillId="12" borderId="120" xfId="0" applyNumberFormat="1" applyFont="1" applyFill="1" applyBorder="1" applyAlignment="1">
      <alignment horizontal="center"/>
    </xf>
    <xf numFmtId="167" fontId="45" fillId="12" borderId="30" xfId="0" applyNumberFormat="1" applyFont="1" applyFill="1" applyBorder="1"/>
    <xf numFmtId="49" fontId="43" fillId="12" borderId="30" xfId="0" applyNumberFormat="1" applyFont="1" applyFill="1" applyBorder="1" applyAlignment="1">
      <alignment horizontal="center"/>
    </xf>
    <xf numFmtId="0" fontId="43" fillId="12" borderId="127" xfId="0" applyFont="1" applyFill="1" applyBorder="1"/>
    <xf numFmtId="0" fontId="6" fillId="12" borderId="127" xfId="0" applyFont="1" applyFill="1" applyBorder="1" applyAlignment="1">
      <alignment horizontal="left"/>
    </xf>
    <xf numFmtId="0" fontId="6" fillId="12" borderId="4" xfId="0" applyFont="1" applyFill="1" applyBorder="1" applyAlignment="1">
      <alignment horizontal="center"/>
    </xf>
    <xf numFmtId="2" fontId="50" fillId="12" borderId="35" xfId="0" applyNumberFormat="1" applyFont="1" applyFill="1" applyBorder="1" applyAlignment="1">
      <alignment horizontal="center"/>
    </xf>
    <xf numFmtId="0" fontId="4" fillId="12" borderId="114" xfId="0" applyFont="1" applyFill="1" applyBorder="1"/>
    <xf numFmtId="2" fontId="4" fillId="12" borderId="35" xfId="0" applyNumberFormat="1" applyFont="1" applyFill="1" applyBorder="1" applyAlignment="1">
      <alignment horizontal="center"/>
    </xf>
    <xf numFmtId="0" fontId="4" fillId="12" borderId="127" xfId="0" applyFont="1" applyFill="1" applyBorder="1"/>
    <xf numFmtId="0" fontId="6" fillId="12" borderId="30" xfId="0" applyFont="1" applyFill="1" applyBorder="1" applyAlignment="1">
      <alignment horizontal="center"/>
    </xf>
    <xf numFmtId="2" fontId="50" fillId="12" borderId="79" xfId="0" applyNumberFormat="1" applyFont="1" applyFill="1" applyBorder="1" applyAlignment="1">
      <alignment horizontal="center"/>
    </xf>
    <xf numFmtId="167" fontId="45" fillId="12" borderId="30" xfId="0" applyNumberFormat="1" applyFont="1" applyFill="1" applyBorder="1" applyAlignment="1">
      <alignment horizontal="right"/>
    </xf>
    <xf numFmtId="0" fontId="21" fillId="12" borderId="7" xfId="0" applyFont="1" applyFill="1" applyBorder="1" applyAlignment="1">
      <alignment horizontal="center"/>
    </xf>
    <xf numFmtId="2" fontId="4" fillId="12" borderId="22" xfId="0" applyNumberFormat="1" applyFont="1" applyFill="1" applyBorder="1" applyAlignment="1">
      <alignment horizontal="center"/>
    </xf>
    <xf numFmtId="167" fontId="21" fillId="12" borderId="7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2" fontId="8" fillId="0" borderId="39" xfId="0" quotePrefix="1" applyNumberFormat="1" applyFont="1" applyFill="1" applyBorder="1" applyAlignment="1">
      <alignment horizontal="center" vertical="center" textRotation="90"/>
    </xf>
    <xf numFmtId="2" fontId="8" fillId="0" borderId="74" xfId="0" quotePrefix="1" applyNumberFormat="1" applyFont="1" applyFill="1" applyBorder="1" applyAlignment="1">
      <alignment horizontal="center" vertical="center" textRotation="90"/>
    </xf>
    <xf numFmtId="2" fontId="8" fillId="7" borderId="39" xfId="0" quotePrefix="1" applyNumberFormat="1" applyFont="1" applyFill="1" applyBorder="1" applyAlignment="1">
      <alignment horizontal="center" vertical="center" textRotation="90"/>
    </xf>
    <xf numFmtId="2" fontId="8" fillId="7" borderId="74" xfId="0" quotePrefix="1" applyNumberFormat="1" applyFont="1" applyFill="1" applyBorder="1" applyAlignment="1">
      <alignment horizontal="center" vertical="center" textRotation="90"/>
    </xf>
    <xf numFmtId="2" fontId="8" fillId="7" borderId="74" xfId="0" applyNumberFormat="1" applyFont="1" applyFill="1" applyBorder="1" applyAlignment="1">
      <alignment horizontal="center" vertical="center" textRotation="90"/>
    </xf>
    <xf numFmtId="2" fontId="8" fillId="0" borderId="39" xfId="0" applyNumberFormat="1" applyFont="1" applyFill="1" applyBorder="1" applyAlignment="1">
      <alignment horizontal="center" vertical="center" textRotation="90"/>
    </xf>
    <xf numFmtId="0" fontId="0" fillId="0" borderId="75" xfId="0" applyFill="1" applyBorder="1" applyAlignment="1">
      <alignment horizontal="center" vertical="center" textRotation="90"/>
    </xf>
    <xf numFmtId="2" fontId="8" fillId="0" borderId="14" xfId="0" applyNumberFormat="1" applyFont="1" applyBorder="1" applyAlignment="1" applyProtection="1">
      <alignment horizontal="center" vertical="center" textRotation="90"/>
      <protection locked="0"/>
    </xf>
    <xf numFmtId="2" fontId="8" fillId="0" borderId="15" xfId="0" applyNumberFormat="1" applyFont="1" applyBorder="1" applyAlignment="1" applyProtection="1">
      <alignment horizontal="center" vertical="center" textRotation="90"/>
      <protection locked="0"/>
    </xf>
    <xf numFmtId="2" fontId="8" fillId="0" borderId="16" xfId="0" applyNumberFormat="1" applyFont="1" applyBorder="1" applyAlignment="1" applyProtection="1">
      <alignment horizontal="center" vertical="center" textRotation="90"/>
      <protection locked="0"/>
    </xf>
    <xf numFmtId="2" fontId="9" fillId="0" borderId="109" xfId="0" applyNumberFormat="1" applyFont="1" applyFill="1" applyBorder="1" applyAlignment="1">
      <alignment horizontal="center" vertical="center"/>
    </xf>
    <xf numFmtId="2" fontId="9" fillId="0" borderId="110" xfId="0" applyNumberFormat="1" applyFont="1" applyFill="1" applyBorder="1" applyAlignment="1">
      <alignment horizontal="center" vertical="center"/>
    </xf>
    <xf numFmtId="2" fontId="9" fillId="0" borderId="121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92" xfId="0" applyNumberFormat="1" applyFont="1" applyFill="1" applyBorder="1" applyAlignment="1">
      <alignment horizontal="center" vertical="center"/>
    </xf>
    <xf numFmtId="2" fontId="9" fillId="0" borderId="7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22" xfId="0" applyNumberFormat="1" applyFont="1" applyFill="1" applyBorder="1" applyAlignment="1">
      <alignment horizontal="center" vertical="center"/>
    </xf>
    <xf numFmtId="2" fontId="9" fillId="7" borderId="79" xfId="0" applyNumberFormat="1" applyFont="1" applyFill="1" applyBorder="1" applyAlignment="1">
      <alignment horizontal="center" vertical="center"/>
    </xf>
    <xf numFmtId="2" fontId="9" fillId="7" borderId="92" xfId="0" applyNumberFormat="1" applyFont="1" applyFill="1" applyBorder="1" applyAlignment="1">
      <alignment horizontal="center" vertical="center"/>
    </xf>
    <xf numFmtId="2" fontId="9" fillId="7" borderId="122" xfId="0" applyNumberFormat="1" applyFont="1" applyFill="1" applyBorder="1" applyAlignment="1">
      <alignment horizontal="center" vertical="center"/>
    </xf>
    <xf numFmtId="2" fontId="9" fillId="7" borderId="65" xfId="0" applyNumberFormat="1" applyFont="1" applyFill="1" applyBorder="1" applyAlignment="1">
      <alignment horizontal="center" vertical="center"/>
    </xf>
    <xf numFmtId="2" fontId="9" fillId="7" borderId="0" xfId="0" applyNumberFormat="1" applyFont="1" applyFill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center" vertical="center"/>
    </xf>
    <xf numFmtId="2" fontId="9" fillId="7" borderId="75" xfId="0" applyNumberFormat="1" applyFont="1" applyFill="1" applyBorder="1" applyAlignment="1">
      <alignment horizontal="center" vertical="center"/>
    </xf>
    <xf numFmtId="2" fontId="9" fillId="7" borderId="74" xfId="0" applyNumberFormat="1" applyFont="1" applyFill="1" applyBorder="1" applyAlignment="1">
      <alignment horizontal="center" vertical="center"/>
    </xf>
    <xf numFmtId="2" fontId="8" fillId="0" borderId="94" xfId="0" applyNumberFormat="1" applyFont="1" applyBorder="1" applyAlignment="1">
      <alignment horizontal="center" vertical="center" textRotation="90"/>
    </xf>
    <xf numFmtId="2" fontId="8" fillId="0" borderId="95" xfId="0" applyNumberFormat="1" applyFont="1" applyBorder="1" applyAlignment="1">
      <alignment horizontal="center" vertical="center" textRotation="90"/>
    </xf>
    <xf numFmtId="2" fontId="8" fillId="0" borderId="93" xfId="0" applyNumberFormat="1" applyFont="1" applyBorder="1" applyAlignment="1">
      <alignment horizontal="center" vertical="center" textRotation="90"/>
    </xf>
    <xf numFmtId="2" fontId="8" fillId="0" borderId="123" xfId="0" applyNumberFormat="1" applyFont="1" applyBorder="1" applyAlignment="1">
      <alignment horizontal="center" vertical="center" textRotation="90"/>
    </xf>
    <xf numFmtId="2" fontId="8" fillId="0" borderId="94" xfId="0" quotePrefix="1" applyNumberFormat="1" applyFont="1" applyBorder="1" applyAlignment="1">
      <alignment horizontal="center" vertical="center" textRotation="90"/>
    </xf>
    <xf numFmtId="2" fontId="8" fillId="0" borderId="124" xfId="0" applyNumberFormat="1" applyFont="1" applyBorder="1" applyAlignment="1">
      <alignment horizontal="center" vertical="center" textRotation="90"/>
    </xf>
    <xf numFmtId="2" fontId="9" fillId="0" borderId="64" xfId="0" applyNumberFormat="1" applyFont="1" applyFill="1" applyBorder="1" applyAlignment="1">
      <alignment horizontal="center" vertical="center"/>
    </xf>
    <xf numFmtId="2" fontId="9" fillId="0" borderId="67" xfId="0" applyNumberFormat="1" applyFont="1" applyFill="1" applyBorder="1" applyAlignment="1">
      <alignment horizontal="center" vertical="center"/>
    </xf>
    <xf numFmtId="2" fontId="33" fillId="7" borderId="15" xfId="0" applyNumberFormat="1" applyFont="1" applyFill="1" applyBorder="1" applyAlignment="1">
      <alignment horizontal="center" vertical="center"/>
    </xf>
    <xf numFmtId="2" fontId="33" fillId="7" borderId="1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2" fontId="9" fillId="0" borderId="6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7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" fontId="9" fillId="0" borderId="99" xfId="0" applyNumberFormat="1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8" fillId="6" borderId="39" xfId="0" quotePrefix="1" applyNumberFormat="1" applyFont="1" applyFill="1" applyBorder="1" applyAlignment="1">
      <alignment horizontal="center" vertical="center" textRotation="90"/>
    </xf>
    <xf numFmtId="2" fontId="8" fillId="6" borderId="74" xfId="0" quotePrefix="1" applyNumberFormat="1" applyFont="1" applyFill="1" applyBorder="1" applyAlignment="1">
      <alignment horizontal="center" vertical="center" textRotation="90"/>
    </xf>
    <xf numFmtId="2" fontId="8" fillId="6" borderId="75" xfId="0" quotePrefix="1" applyNumberFormat="1" applyFont="1" applyFill="1" applyBorder="1" applyAlignment="1">
      <alignment horizontal="center" vertical="center" textRotation="90"/>
    </xf>
    <xf numFmtId="2" fontId="8" fillId="6" borderId="39" xfId="0" applyNumberFormat="1" applyFont="1" applyFill="1" applyBorder="1" applyAlignment="1">
      <alignment horizontal="center" vertical="center" textRotation="90"/>
    </xf>
    <xf numFmtId="2" fontId="8" fillId="6" borderId="74" xfId="0" applyNumberFormat="1" applyFont="1" applyFill="1" applyBorder="1" applyAlignment="1">
      <alignment horizontal="center" vertical="center" textRotation="90"/>
    </xf>
    <xf numFmtId="2" fontId="8" fillId="6" borderId="75" xfId="0" applyNumberFormat="1" applyFont="1" applyFill="1" applyBorder="1" applyAlignment="1">
      <alignment horizontal="center" vertical="center" textRotation="90"/>
    </xf>
    <xf numFmtId="2" fontId="14" fillId="0" borderId="3" xfId="0" quotePrefix="1" applyNumberFormat="1" applyFont="1" applyBorder="1" applyAlignment="1">
      <alignment horizontal="center" vertical="center" textRotation="90"/>
    </xf>
    <xf numFmtId="2" fontId="14" fillId="0" borderId="4" xfId="0" applyNumberFormat="1" applyFont="1" applyBorder="1" applyAlignment="1">
      <alignment horizontal="center" vertical="center" textRotation="90"/>
    </xf>
    <xf numFmtId="0" fontId="8" fillId="6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2" fontId="8" fillId="6" borderId="14" xfId="0" quotePrefix="1" applyNumberFormat="1" applyFont="1" applyFill="1" applyBorder="1" applyAlignment="1">
      <alignment horizontal="center" vertical="center"/>
    </xf>
    <xf numFmtId="2" fontId="8" fillId="6" borderId="16" xfId="0" quotePrefix="1" applyNumberFormat="1" applyFont="1" applyFill="1" applyBorder="1" applyAlignment="1">
      <alignment horizontal="center" vertical="center"/>
    </xf>
    <xf numFmtId="2" fontId="8" fillId="6" borderId="6" xfId="0" quotePrefix="1" applyNumberFormat="1" applyFont="1" applyFill="1" applyBorder="1" applyAlignment="1">
      <alignment horizontal="center" vertical="center"/>
    </xf>
    <xf numFmtId="2" fontId="8" fillId="6" borderId="17" xfId="0" quotePrefix="1" applyNumberFormat="1" applyFont="1" applyFill="1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center" vertical="center" textRotation="90"/>
    </xf>
    <xf numFmtId="2" fontId="14" fillId="7" borderId="4" xfId="0" applyNumberFormat="1" applyFont="1" applyFill="1" applyBorder="1" applyAlignment="1">
      <alignment horizontal="center" vertical="center" textRotation="90"/>
    </xf>
    <xf numFmtId="2" fontId="14" fillId="7" borderId="5" xfId="0" applyNumberFormat="1" applyFont="1" applyFill="1" applyBorder="1" applyAlignment="1">
      <alignment horizontal="center" vertical="center" textRotation="90"/>
    </xf>
    <xf numFmtId="2" fontId="14" fillId="0" borderId="3" xfId="0" applyNumberFormat="1" applyFont="1" applyFill="1" applyBorder="1" applyAlignment="1">
      <alignment horizontal="center" vertical="center" textRotation="90"/>
    </xf>
    <xf numFmtId="2" fontId="14" fillId="0" borderId="4" xfId="0" applyNumberFormat="1" applyFont="1" applyFill="1" applyBorder="1" applyAlignment="1">
      <alignment horizontal="center" vertical="center" textRotation="90"/>
    </xf>
    <xf numFmtId="2" fontId="14" fillId="0" borderId="5" xfId="0" applyNumberFormat="1" applyFont="1" applyFill="1" applyBorder="1" applyAlignment="1">
      <alignment horizontal="center" vertical="center" textRotation="90"/>
    </xf>
    <xf numFmtId="0" fontId="8" fillId="6" borderId="15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10" borderId="6" xfId="0" quotePrefix="1" applyFont="1" applyFill="1" applyBorder="1" applyAlignment="1">
      <alignment horizontal="center" vertical="center"/>
    </xf>
    <xf numFmtId="0" fontId="13" fillId="10" borderId="41" xfId="0" quotePrefix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 textRotation="90"/>
    </xf>
    <xf numFmtId="2" fontId="14" fillId="2" borderId="4" xfId="0" applyNumberFormat="1" applyFont="1" applyFill="1" applyBorder="1" applyAlignment="1">
      <alignment horizontal="center" vertical="center" textRotation="90"/>
    </xf>
    <xf numFmtId="2" fontId="14" fillId="2" borderId="64" xfId="0" applyNumberFormat="1" applyFont="1" applyFill="1" applyBorder="1" applyAlignment="1">
      <alignment horizontal="center" vertical="center"/>
    </xf>
    <xf numFmtId="2" fontId="14" fillId="2" borderId="67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6" xfId="0" applyFont="1" applyFill="1" applyBorder="1" applyAlignment="1">
      <alignment horizontal="right" vertical="center"/>
    </xf>
    <xf numFmtId="0" fontId="30" fillId="0" borderId="6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167" fontId="21" fillId="12" borderId="30" xfId="0" applyNumberFormat="1" applyFont="1" applyFill="1" applyBorder="1" applyAlignment="1">
      <alignment horizontal="right" vertical="center"/>
    </xf>
    <xf numFmtId="167" fontId="21" fillId="12" borderId="15" xfId="0" applyNumberFormat="1" applyFont="1" applyFill="1" applyBorder="1" applyAlignment="1">
      <alignment horizontal="right" vertical="center"/>
    </xf>
    <xf numFmtId="167" fontId="21" fillId="12" borderId="23" xfId="0" applyNumberFormat="1" applyFont="1" applyFill="1" applyBorder="1" applyAlignment="1">
      <alignment horizontal="right" vertical="center"/>
    </xf>
    <xf numFmtId="0" fontId="61" fillId="0" borderId="7" xfId="5" applyFont="1" applyBorder="1" applyAlignment="1">
      <alignment horizontal="center" vertical="center"/>
    </xf>
    <xf numFmtId="0" fontId="56" fillId="0" borderId="7" xfId="5" applyFont="1" applyBorder="1" applyAlignment="1">
      <alignment horizontal="center" vertical="center"/>
    </xf>
    <xf numFmtId="0" fontId="59" fillId="0" borderId="14" xfId="5" applyFont="1" applyBorder="1" applyAlignment="1">
      <alignment horizontal="center" vertical="center"/>
    </xf>
    <xf numFmtId="0" fontId="59" fillId="0" borderId="15" xfId="5" applyFont="1" applyBorder="1" applyAlignment="1">
      <alignment horizontal="center" vertical="center"/>
    </xf>
    <xf numFmtId="0" fontId="59" fillId="0" borderId="16" xfId="5" applyFont="1" applyBorder="1" applyAlignment="1">
      <alignment horizontal="center" vertical="center"/>
    </xf>
    <xf numFmtId="0" fontId="59" fillId="0" borderId="64" xfId="5" applyFont="1" applyBorder="1" applyAlignment="1">
      <alignment horizontal="center" vertical="center"/>
    </xf>
    <xf numFmtId="0" fontId="59" fillId="0" borderId="66" xfId="5" applyFont="1" applyBorder="1" applyAlignment="1">
      <alignment horizontal="center" vertical="center"/>
    </xf>
    <xf numFmtId="0" fontId="59" fillId="0" borderId="67" xfId="5" applyFont="1" applyBorder="1" applyAlignment="1">
      <alignment horizontal="center" vertical="center"/>
    </xf>
    <xf numFmtId="0" fontId="59" fillId="0" borderId="63" xfId="5" applyFont="1" applyBorder="1" applyAlignment="1">
      <alignment horizontal="center" vertical="center"/>
    </xf>
    <xf numFmtId="0" fontId="59" fillId="0" borderId="70" xfId="5" applyFont="1" applyBorder="1" applyAlignment="1">
      <alignment horizontal="center" vertical="center"/>
    </xf>
    <xf numFmtId="0" fontId="59" fillId="0" borderId="84" xfId="5" applyFont="1" applyBorder="1" applyAlignment="1">
      <alignment horizontal="center" vertical="center"/>
    </xf>
    <xf numFmtId="0" fontId="59" fillId="0" borderId="6" xfId="5" applyFont="1" applyBorder="1" applyAlignment="1">
      <alignment horizontal="left"/>
    </xf>
    <xf numFmtId="0" fontId="59" fillId="0" borderId="41" xfId="5" applyFont="1" applyBorder="1" applyAlignment="1">
      <alignment horizontal="left"/>
    </xf>
    <xf numFmtId="2" fontId="54" fillId="0" borderId="106" xfId="5" applyNumberFormat="1" applyFont="1" applyBorder="1" applyAlignment="1">
      <alignment horizontal="center"/>
    </xf>
    <xf numFmtId="0" fontId="56" fillId="0" borderId="106" xfId="5" applyFont="1" applyBorder="1" applyAlignment="1">
      <alignment horizontal="center"/>
    </xf>
    <xf numFmtId="0" fontId="61" fillId="0" borderId="14" xfId="5" applyFont="1" applyBorder="1" applyAlignment="1">
      <alignment horizontal="center" vertical="center" wrapText="1"/>
    </xf>
    <xf numFmtId="0" fontId="56" fillId="0" borderId="15" xfId="5" applyFont="1" applyBorder="1" applyAlignment="1">
      <alignment horizontal="center" vertical="center" wrapText="1"/>
    </xf>
    <xf numFmtId="0" fontId="58" fillId="0" borderId="0" xfId="5" applyFont="1" applyAlignment="1">
      <alignment horizontal="center" vertical="center"/>
    </xf>
    <xf numFmtId="0" fontId="58" fillId="0" borderId="0" xfId="5" applyFont="1" applyAlignment="1">
      <alignment horizontal="center"/>
    </xf>
    <xf numFmtId="0" fontId="59" fillId="0" borderId="14" xfId="5" applyFont="1" applyBorder="1" applyAlignment="1">
      <alignment horizontal="center" vertical="center" textRotation="90"/>
    </xf>
    <xf numFmtId="0" fontId="59" fillId="0" borderId="16" xfId="5" applyFont="1" applyBorder="1" applyAlignment="1">
      <alignment horizontal="center" vertical="center" textRotation="90"/>
    </xf>
    <xf numFmtId="0" fontId="60" fillId="0" borderId="64" xfId="5" applyFont="1" applyBorder="1" applyAlignment="1">
      <alignment horizontal="center" vertical="center" textRotation="90"/>
    </xf>
    <xf numFmtId="0" fontId="60" fillId="0" borderId="70" xfId="5" applyFont="1" applyBorder="1" applyAlignment="1">
      <alignment horizontal="center" vertical="center" textRotation="90"/>
    </xf>
    <xf numFmtId="164" fontId="59" fillId="0" borderId="14" xfId="1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64" fontId="28" fillId="0" borderId="14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6" xfId="0" applyBorder="1" applyAlignment="1"/>
    <xf numFmtId="0" fontId="9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4">
    <cellStyle name="Moneda" xfId="1" builtinId="4"/>
    <cellStyle name="Moneda 2" xfId="4" xr:uid="{00000000-0005-0000-0000-000001000000}"/>
    <cellStyle name="Moneda 2 2" xfId="12" xr:uid="{00000000-0005-0000-0000-000002000000}"/>
    <cellStyle name="Moneda 3" xfId="9" xr:uid="{00000000-0005-0000-0000-000003000000}"/>
    <cellStyle name="Normal" xfId="0" builtinId="0"/>
    <cellStyle name="Normal 2" xfId="5" xr:uid="{00000000-0005-0000-0000-000005000000}"/>
    <cellStyle name="Normal 3" xfId="8" xr:uid="{00000000-0005-0000-0000-000006000000}"/>
    <cellStyle name="Normal 3 2" xfId="10" xr:uid="{00000000-0005-0000-0000-000007000000}"/>
    <cellStyle name="Normal 4" xfId="3" xr:uid="{00000000-0005-0000-0000-000008000000}"/>
    <cellStyle name="Normal 4 2" xfId="11" xr:uid="{00000000-0005-0000-0000-000009000000}"/>
    <cellStyle name="Normal_Computo  presupuesto y analisis Precios" xfId="6" xr:uid="{00000000-0005-0000-0000-00000A000000}"/>
    <cellStyle name="Normal_Computo  presupuesto y analisis Precios 2" xfId="7" xr:uid="{00000000-0005-0000-0000-00000B000000}"/>
    <cellStyle name="Normal_Computo  presupuesto y analisis Precios 3" xfId="13" xr:uid="{00000000-0005-0000-0000-00000C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AD9-4749-A790-486EC663C9E9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D9-4749-A790-486EC663C9E9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D9-4749-A790-486EC663C9E9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0AD9-4749-A790-486EC663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89104"/>
        <c:axId val="439896720"/>
      </c:lineChart>
      <c:catAx>
        <c:axId val="43988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989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9896720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9889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666" r="0.75000000000000666" t="1" header="0.5" footer="0.5"/>
    <c:pageSetup paperSize="9" orientation="landscape" horizont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07-4C68-B858-5ACC01E54CAD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07-4C68-B858-5ACC01E54CAD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07-4C68-B858-5ACC01E54CAD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8C07-4C68-B858-5ACC01E5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85296"/>
        <c:axId val="439890192"/>
      </c:lineChart>
      <c:catAx>
        <c:axId val="439885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989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9890192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9885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666" r="0.75000000000000666" t="1" header="0.5" footer="0.5"/>
    <c:pageSetup paperSize="9" orientation="landscape" horizontalDpi="-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CURVA DE INVERSIONES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10"/>
          <c:order val="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'!$I$61:$W$61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F-45CC-972A-D4E546AED771}"/>
            </c:ext>
          </c:extLst>
        </c:ser>
        <c:ser>
          <c:idx val="11"/>
          <c:order val="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'!$I$62:$W$62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F-45CC-972A-D4E546AED771}"/>
            </c:ext>
          </c:extLst>
        </c:ser>
        <c:ser>
          <c:idx val="12"/>
          <c:order val="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'!$I$63:$W$63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F-45CC-972A-D4E546AED771}"/>
            </c:ext>
          </c:extLst>
        </c:ser>
        <c:ser>
          <c:idx val="13"/>
          <c:order val="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'!$I$64:$W$64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6F-45CC-972A-D4E546AED771}"/>
            </c:ext>
          </c:extLst>
        </c:ser>
        <c:ser>
          <c:idx val="14"/>
          <c:order val="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'!$I$65:$W$65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6F-45CC-972A-D4E546AED771}"/>
            </c:ext>
          </c:extLst>
        </c:ser>
        <c:ser>
          <c:idx val="15"/>
          <c:order val="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'!$I$66:$W$66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6F-45CC-972A-D4E546AED771}"/>
            </c:ext>
          </c:extLst>
        </c:ser>
        <c:ser>
          <c:idx val="16"/>
          <c:order val="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'!$I$67:$W$67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6F-45CC-972A-D4E546AED771}"/>
            </c:ext>
          </c:extLst>
        </c:ser>
        <c:ser>
          <c:idx val="17"/>
          <c:order val="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'[5]Plan de trabajo y curva  '!$G$60:$W$60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cat>
          <c:val>
            <c:numRef>
              <c:f>'[5]Plan de trabajo y curva  '!$I$68:$W$68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6F-45CC-972A-D4E546AED771}"/>
            </c:ext>
          </c:extLst>
        </c:ser>
        <c:ser>
          <c:idx val="0"/>
          <c:order val="8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 de trabajo y curva'!$G$60:$W$60</c:f>
              <c:numCache>
                <c:formatCode>0</c:formatCode>
                <c:ptCount val="16"/>
                <c:pt idx="0" formatCode="0.0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'Plan de trabajo y curva'!$G$69:$W$69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D6F-45CC-972A-D4E546AE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884752"/>
        <c:axId val="439895632"/>
      </c:lineChart>
      <c:catAx>
        <c:axId val="43988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39895632"/>
        <c:crossesAt val="0"/>
        <c:auto val="0"/>
        <c:lblAlgn val="ctr"/>
        <c:lblOffset val="100"/>
        <c:noMultiLvlLbl val="0"/>
      </c:catAx>
      <c:valAx>
        <c:axId val="439895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  <a:r>
                  <a:rPr lang="es-AR" baseline="0"/>
                  <a:t> DE AVANCE</a:t>
                </a:r>
                <a:endParaRPr lang="es-A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39884752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3C-4D13-A014-C70319D18DB0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D3C-4D13-A014-C70319D18DB0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D3C-4D13-A014-C70319D18DB0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7D3C-4D13-A014-C70319D18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0149504"/>
        <c:axId val="-1021337904"/>
      </c:lineChart>
      <c:catAx>
        <c:axId val="-80014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102133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21337904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800149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766" r="0.75000000000000766" t="1" header="0.5" footer="0.5"/>
    <c:pageSetup paperSize="9" orientation="landscape" horizontalDpi="-1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AF6-4DA4-90E1-9332B0220D5C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AF6-4DA4-90E1-9332B0220D5C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AF6-4DA4-90E1-9332B0220D5C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1AF6-4DA4-90E1-9332B022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7703888"/>
        <c:axId val="-238994848"/>
      </c:lineChart>
      <c:catAx>
        <c:axId val="-967703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23899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38994848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967703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766" r="0.75000000000000766" t="1" header="0.5" footer="0.5"/>
    <c:pageSetup paperSize="9" orientation="landscape" horizontalDpi="-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CURVA DE INVERSIONES</a:t>
            </a:r>
          </a:p>
        </c:rich>
      </c:tx>
      <c:layout>
        <c:manualLayout>
          <c:xMode val="edge"/>
          <c:yMode val="edge"/>
          <c:x val="0.39811096621772657"/>
          <c:y val="2.6845637583893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65250074461393E-2"/>
          <c:y val="0.19865784832335887"/>
          <c:w val="0.94058183266023043"/>
          <c:h val="0.7087252967211893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'Plan de trabajo y curva de inv.'!$M$213:$Y$213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'Plan de trabajo y curva de inv.'!$M$214:$Y$214</c:f>
              <c:numCache>
                <c:formatCode>0.00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52</c:v>
                </c:pt>
                <c:pt idx="7">
                  <c:v>64</c:v>
                </c:pt>
                <c:pt idx="8">
                  <c:v>76</c:v>
                </c:pt>
                <c:pt idx="9">
                  <c:v>86</c:v>
                </c:pt>
                <c:pt idx="10">
                  <c:v>94</c:v>
                </c:pt>
                <c:pt idx="11">
                  <c:v>98</c:v>
                </c:pt>
                <c:pt idx="12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68-4A7F-A1BA-964902B52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8997568"/>
        <c:axId val="-238996480"/>
      </c:lineChart>
      <c:catAx>
        <c:axId val="-23899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_tradnl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MESES</a:t>
                </a:r>
              </a:p>
            </c:rich>
          </c:tx>
          <c:layout>
            <c:manualLayout>
              <c:xMode val="edge"/>
              <c:yMode val="edge"/>
              <c:x val="0.48515557236761875"/>
              <c:y val="0.93691331536578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2389964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23899648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_tradnl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% DE AVANCE</a:t>
                </a:r>
              </a:p>
            </c:rich>
          </c:tx>
          <c:layout>
            <c:manualLayout>
              <c:xMode val="edge"/>
              <c:yMode val="edge"/>
              <c:x val="3.3737818170959254E-3"/>
              <c:y val="0.402684845602357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-2389975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>
      <c:oddHeader>&amp;A</c:oddHeader>
      <c:oddFooter>Page &amp;P</c:oddFooter>
    </c:headerFooter>
    <c:pageMargins b="1" l="0.75000000000000766" r="0.750000000000007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image" Target="../media/image3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75969" name="Rectangle 1">
          <a:extLst>
            <a:ext uri="{FF2B5EF4-FFF2-40B4-BE49-F238E27FC236}">
              <a16:creationId xmlns:a16="http://schemas.microsoft.com/office/drawing/2014/main" id="{00000000-0008-0000-0900-0000016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75972" name="Rectangle 4">
          <a:extLst>
            <a:ext uri="{FF2B5EF4-FFF2-40B4-BE49-F238E27FC236}">
              <a16:creationId xmlns:a16="http://schemas.microsoft.com/office/drawing/2014/main" id="{00000000-0008-0000-0900-0000046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75973" name="Rectangle 5">
          <a:extLst>
            <a:ext uri="{FF2B5EF4-FFF2-40B4-BE49-F238E27FC236}">
              <a16:creationId xmlns:a16="http://schemas.microsoft.com/office/drawing/2014/main" id="{00000000-0008-0000-0900-0000056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75975" name="Rectangle 7">
          <a:extLst>
            <a:ext uri="{FF2B5EF4-FFF2-40B4-BE49-F238E27FC236}">
              <a16:creationId xmlns:a16="http://schemas.microsoft.com/office/drawing/2014/main" id="{00000000-0008-0000-0900-000007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75976" name="Rectangle 8">
          <a:extLst>
            <a:ext uri="{FF2B5EF4-FFF2-40B4-BE49-F238E27FC236}">
              <a16:creationId xmlns:a16="http://schemas.microsoft.com/office/drawing/2014/main" id="{00000000-0008-0000-0900-000008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77" name="Rectangle 9">
          <a:extLst>
            <a:ext uri="{FF2B5EF4-FFF2-40B4-BE49-F238E27FC236}">
              <a16:creationId xmlns:a16="http://schemas.microsoft.com/office/drawing/2014/main" id="{00000000-0008-0000-0900-000009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78" name="Rectangle 10">
          <a:extLst>
            <a:ext uri="{FF2B5EF4-FFF2-40B4-BE49-F238E27FC236}">
              <a16:creationId xmlns:a16="http://schemas.microsoft.com/office/drawing/2014/main" id="{00000000-0008-0000-0900-00000A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75979" name="Rectangle 11">
          <a:extLst>
            <a:ext uri="{FF2B5EF4-FFF2-40B4-BE49-F238E27FC236}">
              <a16:creationId xmlns:a16="http://schemas.microsoft.com/office/drawing/2014/main" id="{00000000-0008-0000-0900-00000B6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75980" name="Rectangle 12">
          <a:extLst>
            <a:ext uri="{FF2B5EF4-FFF2-40B4-BE49-F238E27FC236}">
              <a16:creationId xmlns:a16="http://schemas.microsoft.com/office/drawing/2014/main" id="{00000000-0008-0000-0900-00000C6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75983" name="Rectangle 15">
          <a:extLst>
            <a:ext uri="{FF2B5EF4-FFF2-40B4-BE49-F238E27FC236}">
              <a16:creationId xmlns:a16="http://schemas.microsoft.com/office/drawing/2014/main" id="{00000000-0008-0000-0900-00000F6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75984" name="Rectangle 16">
          <a:extLst>
            <a:ext uri="{FF2B5EF4-FFF2-40B4-BE49-F238E27FC236}">
              <a16:creationId xmlns:a16="http://schemas.microsoft.com/office/drawing/2014/main" id="{00000000-0008-0000-0900-0000106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85" name="Rectangle 17">
          <a:extLst>
            <a:ext uri="{FF2B5EF4-FFF2-40B4-BE49-F238E27FC236}">
              <a16:creationId xmlns:a16="http://schemas.microsoft.com/office/drawing/2014/main" id="{00000000-0008-0000-0900-000011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86" name="Rectangle 18">
          <a:extLst>
            <a:ext uri="{FF2B5EF4-FFF2-40B4-BE49-F238E27FC236}">
              <a16:creationId xmlns:a16="http://schemas.microsoft.com/office/drawing/2014/main" id="{00000000-0008-0000-0900-000012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5987" name="Rectangle 19">
          <a:extLst>
            <a:ext uri="{FF2B5EF4-FFF2-40B4-BE49-F238E27FC236}">
              <a16:creationId xmlns:a16="http://schemas.microsoft.com/office/drawing/2014/main" id="{00000000-0008-0000-0900-000013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5988" name="Rectangle 20">
          <a:extLst>
            <a:ext uri="{FF2B5EF4-FFF2-40B4-BE49-F238E27FC236}">
              <a16:creationId xmlns:a16="http://schemas.microsoft.com/office/drawing/2014/main" id="{00000000-0008-0000-0900-000014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75989" name="Rectangle 21">
          <a:extLst>
            <a:ext uri="{FF2B5EF4-FFF2-40B4-BE49-F238E27FC236}">
              <a16:creationId xmlns:a16="http://schemas.microsoft.com/office/drawing/2014/main" id="{00000000-0008-0000-0900-0000156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75990" name="Rectangle 22">
          <a:extLst>
            <a:ext uri="{FF2B5EF4-FFF2-40B4-BE49-F238E27FC236}">
              <a16:creationId xmlns:a16="http://schemas.microsoft.com/office/drawing/2014/main" id="{00000000-0008-0000-0900-0000166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75991" name="Rectangle 23">
          <a:extLst>
            <a:ext uri="{FF2B5EF4-FFF2-40B4-BE49-F238E27FC236}">
              <a16:creationId xmlns:a16="http://schemas.microsoft.com/office/drawing/2014/main" id="{00000000-0008-0000-0900-0000176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75992" name="Rectangle 24">
          <a:extLst>
            <a:ext uri="{FF2B5EF4-FFF2-40B4-BE49-F238E27FC236}">
              <a16:creationId xmlns:a16="http://schemas.microsoft.com/office/drawing/2014/main" id="{00000000-0008-0000-0900-0000186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93" name="Rectangle 25">
          <a:extLst>
            <a:ext uri="{FF2B5EF4-FFF2-40B4-BE49-F238E27FC236}">
              <a16:creationId xmlns:a16="http://schemas.microsoft.com/office/drawing/2014/main" id="{00000000-0008-0000-0900-000019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5994" name="Rectangle 26">
          <a:extLst>
            <a:ext uri="{FF2B5EF4-FFF2-40B4-BE49-F238E27FC236}">
              <a16:creationId xmlns:a16="http://schemas.microsoft.com/office/drawing/2014/main" id="{00000000-0008-0000-0900-00001A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5995" name="Rectangle 27">
          <a:extLst>
            <a:ext uri="{FF2B5EF4-FFF2-40B4-BE49-F238E27FC236}">
              <a16:creationId xmlns:a16="http://schemas.microsoft.com/office/drawing/2014/main" id="{00000000-0008-0000-0900-00001B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5996" name="Rectangle 28">
          <a:extLst>
            <a:ext uri="{FF2B5EF4-FFF2-40B4-BE49-F238E27FC236}">
              <a16:creationId xmlns:a16="http://schemas.microsoft.com/office/drawing/2014/main" id="{00000000-0008-0000-0900-00001C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75997" name="Rectangle 29">
          <a:extLst>
            <a:ext uri="{FF2B5EF4-FFF2-40B4-BE49-F238E27FC236}">
              <a16:creationId xmlns:a16="http://schemas.microsoft.com/office/drawing/2014/main" id="{00000000-0008-0000-0900-00001D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75998" name="Rectangle 30">
          <a:extLst>
            <a:ext uri="{FF2B5EF4-FFF2-40B4-BE49-F238E27FC236}">
              <a16:creationId xmlns:a16="http://schemas.microsoft.com/office/drawing/2014/main" id="{00000000-0008-0000-0900-00001E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75999" name="Rectangle 31">
          <a:extLst>
            <a:ext uri="{FF2B5EF4-FFF2-40B4-BE49-F238E27FC236}">
              <a16:creationId xmlns:a16="http://schemas.microsoft.com/office/drawing/2014/main" id="{00000000-0008-0000-0900-00001F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76000" name="Rectangle 32">
          <a:extLst>
            <a:ext uri="{FF2B5EF4-FFF2-40B4-BE49-F238E27FC236}">
              <a16:creationId xmlns:a16="http://schemas.microsoft.com/office/drawing/2014/main" id="{00000000-0008-0000-0900-000020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76003" name="Rectangle 35">
          <a:extLst>
            <a:ext uri="{FF2B5EF4-FFF2-40B4-BE49-F238E27FC236}">
              <a16:creationId xmlns:a16="http://schemas.microsoft.com/office/drawing/2014/main" id="{00000000-0008-0000-0900-000023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76004" name="Rectangle 36">
          <a:extLst>
            <a:ext uri="{FF2B5EF4-FFF2-40B4-BE49-F238E27FC236}">
              <a16:creationId xmlns:a16="http://schemas.microsoft.com/office/drawing/2014/main" id="{00000000-0008-0000-0900-000024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6005" name="Rectangle 37">
          <a:extLst>
            <a:ext uri="{FF2B5EF4-FFF2-40B4-BE49-F238E27FC236}">
              <a16:creationId xmlns:a16="http://schemas.microsoft.com/office/drawing/2014/main" id="{00000000-0008-0000-0900-000025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76006" name="Rectangle 38">
          <a:extLst>
            <a:ext uri="{FF2B5EF4-FFF2-40B4-BE49-F238E27FC236}">
              <a16:creationId xmlns:a16="http://schemas.microsoft.com/office/drawing/2014/main" id="{00000000-0008-0000-0900-0000266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6007" name="Rectangle 39">
          <a:extLst>
            <a:ext uri="{FF2B5EF4-FFF2-40B4-BE49-F238E27FC236}">
              <a16:creationId xmlns:a16="http://schemas.microsoft.com/office/drawing/2014/main" id="{00000000-0008-0000-0900-000027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76008" name="Rectangle 40">
          <a:extLst>
            <a:ext uri="{FF2B5EF4-FFF2-40B4-BE49-F238E27FC236}">
              <a16:creationId xmlns:a16="http://schemas.microsoft.com/office/drawing/2014/main" id="{00000000-0008-0000-0900-000028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11" name="Rectangle 43">
          <a:extLst>
            <a:ext uri="{FF2B5EF4-FFF2-40B4-BE49-F238E27FC236}">
              <a16:creationId xmlns:a16="http://schemas.microsoft.com/office/drawing/2014/main" id="{00000000-0008-0000-0900-00002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12" name="Rectangle 44">
          <a:extLst>
            <a:ext uri="{FF2B5EF4-FFF2-40B4-BE49-F238E27FC236}">
              <a16:creationId xmlns:a16="http://schemas.microsoft.com/office/drawing/2014/main" id="{00000000-0008-0000-0900-00002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76013" name="Rectangle 45">
          <a:extLst>
            <a:ext uri="{FF2B5EF4-FFF2-40B4-BE49-F238E27FC236}">
              <a16:creationId xmlns:a16="http://schemas.microsoft.com/office/drawing/2014/main" id="{00000000-0008-0000-0900-00002D6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76014" name="Rectangle 46">
          <a:extLst>
            <a:ext uri="{FF2B5EF4-FFF2-40B4-BE49-F238E27FC236}">
              <a16:creationId xmlns:a16="http://schemas.microsoft.com/office/drawing/2014/main" id="{00000000-0008-0000-0900-00002E6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76015" name="Rectangle 47">
          <a:extLst>
            <a:ext uri="{FF2B5EF4-FFF2-40B4-BE49-F238E27FC236}">
              <a16:creationId xmlns:a16="http://schemas.microsoft.com/office/drawing/2014/main" id="{00000000-0008-0000-0900-00002F6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76016" name="Rectangle 48">
          <a:extLst>
            <a:ext uri="{FF2B5EF4-FFF2-40B4-BE49-F238E27FC236}">
              <a16:creationId xmlns:a16="http://schemas.microsoft.com/office/drawing/2014/main" id="{00000000-0008-0000-0900-0000306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76017" name="Rectangle 49">
          <a:extLst>
            <a:ext uri="{FF2B5EF4-FFF2-40B4-BE49-F238E27FC236}">
              <a16:creationId xmlns:a16="http://schemas.microsoft.com/office/drawing/2014/main" id="{00000000-0008-0000-0900-000031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76018" name="Rectangle 50">
          <a:extLst>
            <a:ext uri="{FF2B5EF4-FFF2-40B4-BE49-F238E27FC236}">
              <a16:creationId xmlns:a16="http://schemas.microsoft.com/office/drawing/2014/main" id="{00000000-0008-0000-0900-000032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76019" name="Rectangle 51">
          <a:extLst>
            <a:ext uri="{FF2B5EF4-FFF2-40B4-BE49-F238E27FC236}">
              <a16:creationId xmlns:a16="http://schemas.microsoft.com/office/drawing/2014/main" id="{00000000-0008-0000-0900-0000336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76020" name="Rectangle 52">
          <a:extLst>
            <a:ext uri="{FF2B5EF4-FFF2-40B4-BE49-F238E27FC236}">
              <a16:creationId xmlns:a16="http://schemas.microsoft.com/office/drawing/2014/main" id="{00000000-0008-0000-0900-0000346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23" name="Rectangle 55">
          <a:extLst>
            <a:ext uri="{FF2B5EF4-FFF2-40B4-BE49-F238E27FC236}">
              <a16:creationId xmlns:a16="http://schemas.microsoft.com/office/drawing/2014/main" id="{00000000-0008-0000-0900-00003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24" name="Rectangle 56">
          <a:extLst>
            <a:ext uri="{FF2B5EF4-FFF2-40B4-BE49-F238E27FC236}">
              <a16:creationId xmlns:a16="http://schemas.microsoft.com/office/drawing/2014/main" id="{00000000-0008-0000-0900-00003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27" name="Rectangle 59">
          <a:extLst>
            <a:ext uri="{FF2B5EF4-FFF2-40B4-BE49-F238E27FC236}">
              <a16:creationId xmlns:a16="http://schemas.microsoft.com/office/drawing/2014/main" id="{00000000-0008-0000-0900-00003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28" name="Rectangle 60">
          <a:extLst>
            <a:ext uri="{FF2B5EF4-FFF2-40B4-BE49-F238E27FC236}">
              <a16:creationId xmlns:a16="http://schemas.microsoft.com/office/drawing/2014/main" id="{00000000-0008-0000-0900-00003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31" name="Rectangle 63">
          <a:extLst>
            <a:ext uri="{FF2B5EF4-FFF2-40B4-BE49-F238E27FC236}">
              <a16:creationId xmlns:a16="http://schemas.microsoft.com/office/drawing/2014/main" id="{00000000-0008-0000-0900-00003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32" name="Rectangle 64">
          <a:extLst>
            <a:ext uri="{FF2B5EF4-FFF2-40B4-BE49-F238E27FC236}">
              <a16:creationId xmlns:a16="http://schemas.microsoft.com/office/drawing/2014/main" id="{00000000-0008-0000-0900-00004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35" name="Rectangle 67">
          <a:extLst>
            <a:ext uri="{FF2B5EF4-FFF2-40B4-BE49-F238E27FC236}">
              <a16:creationId xmlns:a16="http://schemas.microsoft.com/office/drawing/2014/main" id="{00000000-0008-0000-0900-00004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36" name="Rectangle 68">
          <a:extLst>
            <a:ext uri="{FF2B5EF4-FFF2-40B4-BE49-F238E27FC236}">
              <a16:creationId xmlns:a16="http://schemas.microsoft.com/office/drawing/2014/main" id="{00000000-0008-0000-0900-00004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39" name="Rectangle 71">
          <a:extLst>
            <a:ext uri="{FF2B5EF4-FFF2-40B4-BE49-F238E27FC236}">
              <a16:creationId xmlns:a16="http://schemas.microsoft.com/office/drawing/2014/main" id="{00000000-0008-0000-0900-00004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40" name="Rectangle 72">
          <a:extLst>
            <a:ext uri="{FF2B5EF4-FFF2-40B4-BE49-F238E27FC236}">
              <a16:creationId xmlns:a16="http://schemas.microsoft.com/office/drawing/2014/main" id="{00000000-0008-0000-0900-00004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76041" name="Rectangle 73">
          <a:extLst>
            <a:ext uri="{FF2B5EF4-FFF2-40B4-BE49-F238E27FC236}">
              <a16:creationId xmlns:a16="http://schemas.microsoft.com/office/drawing/2014/main" id="{00000000-0008-0000-0900-0000496B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76042" name="Rectangle 74">
          <a:extLst>
            <a:ext uri="{FF2B5EF4-FFF2-40B4-BE49-F238E27FC236}">
              <a16:creationId xmlns:a16="http://schemas.microsoft.com/office/drawing/2014/main" id="{00000000-0008-0000-0900-00004A6B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76043" name="Rectangle 75">
          <a:extLst>
            <a:ext uri="{FF2B5EF4-FFF2-40B4-BE49-F238E27FC236}">
              <a16:creationId xmlns:a16="http://schemas.microsoft.com/office/drawing/2014/main" id="{00000000-0008-0000-0900-00004B6B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76044" name="Rectangle 76">
          <a:extLst>
            <a:ext uri="{FF2B5EF4-FFF2-40B4-BE49-F238E27FC236}">
              <a16:creationId xmlns:a16="http://schemas.microsoft.com/office/drawing/2014/main" id="{00000000-0008-0000-0900-00004C6B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47" name="Rectangle 79">
          <a:extLst>
            <a:ext uri="{FF2B5EF4-FFF2-40B4-BE49-F238E27FC236}">
              <a16:creationId xmlns:a16="http://schemas.microsoft.com/office/drawing/2014/main" id="{00000000-0008-0000-0900-00004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48" name="Rectangle 80">
          <a:extLst>
            <a:ext uri="{FF2B5EF4-FFF2-40B4-BE49-F238E27FC236}">
              <a16:creationId xmlns:a16="http://schemas.microsoft.com/office/drawing/2014/main" id="{00000000-0008-0000-0900-00005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51" name="Rectangle 83">
          <a:extLst>
            <a:ext uri="{FF2B5EF4-FFF2-40B4-BE49-F238E27FC236}">
              <a16:creationId xmlns:a16="http://schemas.microsoft.com/office/drawing/2014/main" id="{00000000-0008-0000-0900-00005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52" name="Rectangle 84">
          <a:extLst>
            <a:ext uri="{FF2B5EF4-FFF2-40B4-BE49-F238E27FC236}">
              <a16:creationId xmlns:a16="http://schemas.microsoft.com/office/drawing/2014/main" id="{00000000-0008-0000-0900-00005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55" name="Rectangle 87">
          <a:extLst>
            <a:ext uri="{FF2B5EF4-FFF2-40B4-BE49-F238E27FC236}">
              <a16:creationId xmlns:a16="http://schemas.microsoft.com/office/drawing/2014/main" id="{00000000-0008-0000-0900-00005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56" name="Rectangle 88">
          <a:extLst>
            <a:ext uri="{FF2B5EF4-FFF2-40B4-BE49-F238E27FC236}">
              <a16:creationId xmlns:a16="http://schemas.microsoft.com/office/drawing/2014/main" id="{00000000-0008-0000-0900-00005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59" name="Rectangle 91">
          <a:extLst>
            <a:ext uri="{FF2B5EF4-FFF2-40B4-BE49-F238E27FC236}">
              <a16:creationId xmlns:a16="http://schemas.microsoft.com/office/drawing/2014/main" id="{00000000-0008-0000-0900-00005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60" name="Rectangle 92">
          <a:extLst>
            <a:ext uri="{FF2B5EF4-FFF2-40B4-BE49-F238E27FC236}">
              <a16:creationId xmlns:a16="http://schemas.microsoft.com/office/drawing/2014/main" id="{00000000-0008-0000-0900-00005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63" name="Rectangle 95">
          <a:extLst>
            <a:ext uri="{FF2B5EF4-FFF2-40B4-BE49-F238E27FC236}">
              <a16:creationId xmlns:a16="http://schemas.microsoft.com/office/drawing/2014/main" id="{00000000-0008-0000-0900-00005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64" name="Rectangle 96">
          <a:extLst>
            <a:ext uri="{FF2B5EF4-FFF2-40B4-BE49-F238E27FC236}">
              <a16:creationId xmlns:a16="http://schemas.microsoft.com/office/drawing/2014/main" id="{00000000-0008-0000-0900-00006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67" name="Rectangle 99">
          <a:extLst>
            <a:ext uri="{FF2B5EF4-FFF2-40B4-BE49-F238E27FC236}">
              <a16:creationId xmlns:a16="http://schemas.microsoft.com/office/drawing/2014/main" id="{00000000-0008-0000-0900-00006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68" name="Rectangle 100">
          <a:extLst>
            <a:ext uri="{FF2B5EF4-FFF2-40B4-BE49-F238E27FC236}">
              <a16:creationId xmlns:a16="http://schemas.microsoft.com/office/drawing/2014/main" id="{00000000-0008-0000-0900-00006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71" name="Rectangle 103">
          <a:extLst>
            <a:ext uri="{FF2B5EF4-FFF2-40B4-BE49-F238E27FC236}">
              <a16:creationId xmlns:a16="http://schemas.microsoft.com/office/drawing/2014/main" id="{00000000-0008-0000-0900-00006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72" name="Rectangle 104">
          <a:extLst>
            <a:ext uri="{FF2B5EF4-FFF2-40B4-BE49-F238E27FC236}">
              <a16:creationId xmlns:a16="http://schemas.microsoft.com/office/drawing/2014/main" id="{00000000-0008-0000-0900-00006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76073" name="Rectangle 105">
          <a:extLst>
            <a:ext uri="{FF2B5EF4-FFF2-40B4-BE49-F238E27FC236}">
              <a16:creationId xmlns:a16="http://schemas.microsoft.com/office/drawing/2014/main" id="{00000000-0008-0000-0900-0000696B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76074" name="Rectangle 106">
          <a:extLst>
            <a:ext uri="{FF2B5EF4-FFF2-40B4-BE49-F238E27FC236}">
              <a16:creationId xmlns:a16="http://schemas.microsoft.com/office/drawing/2014/main" id="{00000000-0008-0000-0900-00006A6B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76075" name="Rectangle 107">
          <a:extLst>
            <a:ext uri="{FF2B5EF4-FFF2-40B4-BE49-F238E27FC236}">
              <a16:creationId xmlns:a16="http://schemas.microsoft.com/office/drawing/2014/main" id="{00000000-0008-0000-0900-00006B6B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76076" name="Rectangle 108">
          <a:extLst>
            <a:ext uri="{FF2B5EF4-FFF2-40B4-BE49-F238E27FC236}">
              <a16:creationId xmlns:a16="http://schemas.microsoft.com/office/drawing/2014/main" id="{00000000-0008-0000-0900-00006C6B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79" name="Rectangle 111">
          <a:extLst>
            <a:ext uri="{FF2B5EF4-FFF2-40B4-BE49-F238E27FC236}">
              <a16:creationId xmlns:a16="http://schemas.microsoft.com/office/drawing/2014/main" id="{00000000-0008-0000-0900-00006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0" name="Rectangle 112">
          <a:extLst>
            <a:ext uri="{FF2B5EF4-FFF2-40B4-BE49-F238E27FC236}">
              <a16:creationId xmlns:a16="http://schemas.microsoft.com/office/drawing/2014/main" id="{00000000-0008-0000-0900-00007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1" name="Rectangle 113">
          <a:extLst>
            <a:ext uri="{FF2B5EF4-FFF2-40B4-BE49-F238E27FC236}">
              <a16:creationId xmlns:a16="http://schemas.microsoft.com/office/drawing/2014/main" id="{00000000-0008-0000-0900-000071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2" name="Rectangle 114">
          <a:extLst>
            <a:ext uri="{FF2B5EF4-FFF2-40B4-BE49-F238E27FC236}">
              <a16:creationId xmlns:a16="http://schemas.microsoft.com/office/drawing/2014/main" id="{00000000-0008-0000-0900-000072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3" name="Rectangle 115">
          <a:extLst>
            <a:ext uri="{FF2B5EF4-FFF2-40B4-BE49-F238E27FC236}">
              <a16:creationId xmlns:a16="http://schemas.microsoft.com/office/drawing/2014/main" id="{00000000-0008-0000-0900-00007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4" name="Rectangle 116">
          <a:extLst>
            <a:ext uri="{FF2B5EF4-FFF2-40B4-BE49-F238E27FC236}">
              <a16:creationId xmlns:a16="http://schemas.microsoft.com/office/drawing/2014/main" id="{00000000-0008-0000-0900-00007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5" name="Rectangle 117">
          <a:extLst>
            <a:ext uri="{FF2B5EF4-FFF2-40B4-BE49-F238E27FC236}">
              <a16:creationId xmlns:a16="http://schemas.microsoft.com/office/drawing/2014/main" id="{00000000-0008-0000-0900-000075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6" name="Rectangle 118">
          <a:extLst>
            <a:ext uri="{FF2B5EF4-FFF2-40B4-BE49-F238E27FC236}">
              <a16:creationId xmlns:a16="http://schemas.microsoft.com/office/drawing/2014/main" id="{00000000-0008-0000-0900-000076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7" name="Rectangle 119">
          <a:extLst>
            <a:ext uri="{FF2B5EF4-FFF2-40B4-BE49-F238E27FC236}">
              <a16:creationId xmlns:a16="http://schemas.microsoft.com/office/drawing/2014/main" id="{00000000-0008-0000-0900-00007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8" name="Rectangle 120">
          <a:extLst>
            <a:ext uri="{FF2B5EF4-FFF2-40B4-BE49-F238E27FC236}">
              <a16:creationId xmlns:a16="http://schemas.microsoft.com/office/drawing/2014/main" id="{00000000-0008-0000-0900-00007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89" name="Rectangle 121">
          <a:extLst>
            <a:ext uri="{FF2B5EF4-FFF2-40B4-BE49-F238E27FC236}">
              <a16:creationId xmlns:a16="http://schemas.microsoft.com/office/drawing/2014/main" id="{00000000-0008-0000-0900-000079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0" name="Rectangle 122">
          <a:extLst>
            <a:ext uri="{FF2B5EF4-FFF2-40B4-BE49-F238E27FC236}">
              <a16:creationId xmlns:a16="http://schemas.microsoft.com/office/drawing/2014/main" id="{00000000-0008-0000-0900-00007A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1" name="Rectangle 123">
          <a:extLst>
            <a:ext uri="{FF2B5EF4-FFF2-40B4-BE49-F238E27FC236}">
              <a16:creationId xmlns:a16="http://schemas.microsoft.com/office/drawing/2014/main" id="{00000000-0008-0000-0900-00007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2" name="Rectangle 124">
          <a:extLst>
            <a:ext uri="{FF2B5EF4-FFF2-40B4-BE49-F238E27FC236}">
              <a16:creationId xmlns:a16="http://schemas.microsoft.com/office/drawing/2014/main" id="{00000000-0008-0000-0900-00007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5" name="Rectangle 127">
          <a:extLst>
            <a:ext uri="{FF2B5EF4-FFF2-40B4-BE49-F238E27FC236}">
              <a16:creationId xmlns:a16="http://schemas.microsoft.com/office/drawing/2014/main" id="{00000000-0008-0000-0900-00007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6" name="Rectangle 128">
          <a:extLst>
            <a:ext uri="{FF2B5EF4-FFF2-40B4-BE49-F238E27FC236}">
              <a16:creationId xmlns:a16="http://schemas.microsoft.com/office/drawing/2014/main" id="{00000000-0008-0000-0900-00008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099" name="Rectangle 131">
          <a:extLst>
            <a:ext uri="{FF2B5EF4-FFF2-40B4-BE49-F238E27FC236}">
              <a16:creationId xmlns:a16="http://schemas.microsoft.com/office/drawing/2014/main" id="{00000000-0008-0000-0900-00008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00" name="Rectangle 132">
          <a:extLst>
            <a:ext uri="{FF2B5EF4-FFF2-40B4-BE49-F238E27FC236}">
              <a16:creationId xmlns:a16="http://schemas.microsoft.com/office/drawing/2014/main" id="{00000000-0008-0000-0900-00008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03" name="Rectangle 135">
          <a:extLst>
            <a:ext uri="{FF2B5EF4-FFF2-40B4-BE49-F238E27FC236}">
              <a16:creationId xmlns:a16="http://schemas.microsoft.com/office/drawing/2014/main" id="{00000000-0008-0000-0900-00008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04" name="Rectangle 136">
          <a:extLst>
            <a:ext uri="{FF2B5EF4-FFF2-40B4-BE49-F238E27FC236}">
              <a16:creationId xmlns:a16="http://schemas.microsoft.com/office/drawing/2014/main" id="{00000000-0008-0000-0900-00008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07" name="Rectangle 139">
          <a:extLst>
            <a:ext uri="{FF2B5EF4-FFF2-40B4-BE49-F238E27FC236}">
              <a16:creationId xmlns:a16="http://schemas.microsoft.com/office/drawing/2014/main" id="{00000000-0008-0000-0900-00008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08" name="Rectangle 140">
          <a:extLst>
            <a:ext uri="{FF2B5EF4-FFF2-40B4-BE49-F238E27FC236}">
              <a16:creationId xmlns:a16="http://schemas.microsoft.com/office/drawing/2014/main" id="{00000000-0008-0000-0900-00008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11" name="Rectangle 143">
          <a:extLst>
            <a:ext uri="{FF2B5EF4-FFF2-40B4-BE49-F238E27FC236}">
              <a16:creationId xmlns:a16="http://schemas.microsoft.com/office/drawing/2014/main" id="{00000000-0008-0000-0900-00008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12" name="Rectangle 144">
          <a:extLst>
            <a:ext uri="{FF2B5EF4-FFF2-40B4-BE49-F238E27FC236}">
              <a16:creationId xmlns:a16="http://schemas.microsoft.com/office/drawing/2014/main" id="{00000000-0008-0000-0900-00009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15" name="Rectangle 147">
          <a:extLst>
            <a:ext uri="{FF2B5EF4-FFF2-40B4-BE49-F238E27FC236}">
              <a16:creationId xmlns:a16="http://schemas.microsoft.com/office/drawing/2014/main" id="{00000000-0008-0000-0900-00009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16" name="Rectangle 148">
          <a:extLst>
            <a:ext uri="{FF2B5EF4-FFF2-40B4-BE49-F238E27FC236}">
              <a16:creationId xmlns:a16="http://schemas.microsoft.com/office/drawing/2014/main" id="{00000000-0008-0000-0900-00009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19" name="Rectangle 151">
          <a:extLst>
            <a:ext uri="{FF2B5EF4-FFF2-40B4-BE49-F238E27FC236}">
              <a16:creationId xmlns:a16="http://schemas.microsoft.com/office/drawing/2014/main" id="{00000000-0008-0000-0900-00009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20" name="Rectangle 152">
          <a:extLst>
            <a:ext uri="{FF2B5EF4-FFF2-40B4-BE49-F238E27FC236}">
              <a16:creationId xmlns:a16="http://schemas.microsoft.com/office/drawing/2014/main" id="{00000000-0008-0000-0900-00009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23" name="Rectangle 155">
          <a:extLst>
            <a:ext uri="{FF2B5EF4-FFF2-40B4-BE49-F238E27FC236}">
              <a16:creationId xmlns:a16="http://schemas.microsoft.com/office/drawing/2014/main" id="{00000000-0008-0000-0900-00009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24" name="Rectangle 156">
          <a:extLst>
            <a:ext uri="{FF2B5EF4-FFF2-40B4-BE49-F238E27FC236}">
              <a16:creationId xmlns:a16="http://schemas.microsoft.com/office/drawing/2014/main" id="{00000000-0008-0000-0900-00009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27" name="Rectangle 159">
          <a:extLst>
            <a:ext uri="{FF2B5EF4-FFF2-40B4-BE49-F238E27FC236}">
              <a16:creationId xmlns:a16="http://schemas.microsoft.com/office/drawing/2014/main" id="{00000000-0008-0000-0900-00009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28" name="Rectangle 160">
          <a:extLst>
            <a:ext uri="{FF2B5EF4-FFF2-40B4-BE49-F238E27FC236}">
              <a16:creationId xmlns:a16="http://schemas.microsoft.com/office/drawing/2014/main" id="{00000000-0008-0000-0900-0000A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31" name="Rectangle 163">
          <a:extLst>
            <a:ext uri="{FF2B5EF4-FFF2-40B4-BE49-F238E27FC236}">
              <a16:creationId xmlns:a16="http://schemas.microsoft.com/office/drawing/2014/main" id="{00000000-0008-0000-0900-0000A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32" name="Rectangle 164">
          <a:extLst>
            <a:ext uri="{FF2B5EF4-FFF2-40B4-BE49-F238E27FC236}">
              <a16:creationId xmlns:a16="http://schemas.microsoft.com/office/drawing/2014/main" id="{00000000-0008-0000-0900-0000A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35" name="Rectangle 167">
          <a:extLst>
            <a:ext uri="{FF2B5EF4-FFF2-40B4-BE49-F238E27FC236}">
              <a16:creationId xmlns:a16="http://schemas.microsoft.com/office/drawing/2014/main" id="{00000000-0008-0000-0900-0000A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36" name="Rectangle 168">
          <a:extLst>
            <a:ext uri="{FF2B5EF4-FFF2-40B4-BE49-F238E27FC236}">
              <a16:creationId xmlns:a16="http://schemas.microsoft.com/office/drawing/2014/main" id="{00000000-0008-0000-0900-0000A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39" name="Rectangle 171">
          <a:extLst>
            <a:ext uri="{FF2B5EF4-FFF2-40B4-BE49-F238E27FC236}">
              <a16:creationId xmlns:a16="http://schemas.microsoft.com/office/drawing/2014/main" id="{00000000-0008-0000-0900-0000A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40" name="Rectangle 172">
          <a:extLst>
            <a:ext uri="{FF2B5EF4-FFF2-40B4-BE49-F238E27FC236}">
              <a16:creationId xmlns:a16="http://schemas.microsoft.com/office/drawing/2014/main" id="{00000000-0008-0000-0900-0000A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43" name="Rectangle 175">
          <a:extLst>
            <a:ext uri="{FF2B5EF4-FFF2-40B4-BE49-F238E27FC236}">
              <a16:creationId xmlns:a16="http://schemas.microsoft.com/office/drawing/2014/main" id="{00000000-0008-0000-0900-0000A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44" name="Rectangle 176">
          <a:extLst>
            <a:ext uri="{FF2B5EF4-FFF2-40B4-BE49-F238E27FC236}">
              <a16:creationId xmlns:a16="http://schemas.microsoft.com/office/drawing/2014/main" id="{00000000-0008-0000-0900-0000B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47" name="Rectangle 179">
          <a:extLst>
            <a:ext uri="{FF2B5EF4-FFF2-40B4-BE49-F238E27FC236}">
              <a16:creationId xmlns:a16="http://schemas.microsoft.com/office/drawing/2014/main" id="{00000000-0008-0000-0900-0000B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48" name="Rectangle 180">
          <a:extLst>
            <a:ext uri="{FF2B5EF4-FFF2-40B4-BE49-F238E27FC236}">
              <a16:creationId xmlns:a16="http://schemas.microsoft.com/office/drawing/2014/main" id="{00000000-0008-0000-0900-0000B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51" name="Rectangle 183">
          <a:extLst>
            <a:ext uri="{FF2B5EF4-FFF2-40B4-BE49-F238E27FC236}">
              <a16:creationId xmlns:a16="http://schemas.microsoft.com/office/drawing/2014/main" id="{00000000-0008-0000-0900-0000B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52" name="Rectangle 184">
          <a:extLst>
            <a:ext uri="{FF2B5EF4-FFF2-40B4-BE49-F238E27FC236}">
              <a16:creationId xmlns:a16="http://schemas.microsoft.com/office/drawing/2014/main" id="{00000000-0008-0000-0900-0000B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55" name="Rectangle 187">
          <a:extLst>
            <a:ext uri="{FF2B5EF4-FFF2-40B4-BE49-F238E27FC236}">
              <a16:creationId xmlns:a16="http://schemas.microsoft.com/office/drawing/2014/main" id="{00000000-0008-0000-0900-0000B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56" name="Rectangle 188">
          <a:extLst>
            <a:ext uri="{FF2B5EF4-FFF2-40B4-BE49-F238E27FC236}">
              <a16:creationId xmlns:a16="http://schemas.microsoft.com/office/drawing/2014/main" id="{00000000-0008-0000-0900-0000B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59" name="Rectangle 191">
          <a:extLst>
            <a:ext uri="{FF2B5EF4-FFF2-40B4-BE49-F238E27FC236}">
              <a16:creationId xmlns:a16="http://schemas.microsoft.com/office/drawing/2014/main" id="{00000000-0008-0000-0900-0000B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60" name="Rectangle 192">
          <a:extLst>
            <a:ext uri="{FF2B5EF4-FFF2-40B4-BE49-F238E27FC236}">
              <a16:creationId xmlns:a16="http://schemas.microsoft.com/office/drawing/2014/main" id="{00000000-0008-0000-0900-0000C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63" name="Rectangle 195">
          <a:extLst>
            <a:ext uri="{FF2B5EF4-FFF2-40B4-BE49-F238E27FC236}">
              <a16:creationId xmlns:a16="http://schemas.microsoft.com/office/drawing/2014/main" id="{00000000-0008-0000-0900-0000C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64" name="Rectangle 196">
          <a:extLst>
            <a:ext uri="{FF2B5EF4-FFF2-40B4-BE49-F238E27FC236}">
              <a16:creationId xmlns:a16="http://schemas.microsoft.com/office/drawing/2014/main" id="{00000000-0008-0000-0900-0000C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67" name="Rectangle 199">
          <a:extLst>
            <a:ext uri="{FF2B5EF4-FFF2-40B4-BE49-F238E27FC236}">
              <a16:creationId xmlns:a16="http://schemas.microsoft.com/office/drawing/2014/main" id="{00000000-0008-0000-0900-0000C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68" name="Rectangle 200">
          <a:extLst>
            <a:ext uri="{FF2B5EF4-FFF2-40B4-BE49-F238E27FC236}">
              <a16:creationId xmlns:a16="http://schemas.microsoft.com/office/drawing/2014/main" id="{00000000-0008-0000-0900-0000C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71" name="Rectangle 203">
          <a:extLst>
            <a:ext uri="{FF2B5EF4-FFF2-40B4-BE49-F238E27FC236}">
              <a16:creationId xmlns:a16="http://schemas.microsoft.com/office/drawing/2014/main" id="{00000000-0008-0000-0900-0000C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72" name="Rectangle 204">
          <a:extLst>
            <a:ext uri="{FF2B5EF4-FFF2-40B4-BE49-F238E27FC236}">
              <a16:creationId xmlns:a16="http://schemas.microsoft.com/office/drawing/2014/main" id="{00000000-0008-0000-0900-0000C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75" name="Rectangle 207">
          <a:extLst>
            <a:ext uri="{FF2B5EF4-FFF2-40B4-BE49-F238E27FC236}">
              <a16:creationId xmlns:a16="http://schemas.microsoft.com/office/drawing/2014/main" id="{00000000-0008-0000-0900-0000C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76" name="Rectangle 208">
          <a:extLst>
            <a:ext uri="{FF2B5EF4-FFF2-40B4-BE49-F238E27FC236}">
              <a16:creationId xmlns:a16="http://schemas.microsoft.com/office/drawing/2014/main" id="{00000000-0008-0000-0900-0000D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79" name="Rectangle 211">
          <a:extLst>
            <a:ext uri="{FF2B5EF4-FFF2-40B4-BE49-F238E27FC236}">
              <a16:creationId xmlns:a16="http://schemas.microsoft.com/office/drawing/2014/main" id="{00000000-0008-0000-0900-0000D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80" name="Rectangle 212">
          <a:extLst>
            <a:ext uri="{FF2B5EF4-FFF2-40B4-BE49-F238E27FC236}">
              <a16:creationId xmlns:a16="http://schemas.microsoft.com/office/drawing/2014/main" id="{00000000-0008-0000-0900-0000D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83" name="Rectangle 215">
          <a:extLst>
            <a:ext uri="{FF2B5EF4-FFF2-40B4-BE49-F238E27FC236}">
              <a16:creationId xmlns:a16="http://schemas.microsoft.com/office/drawing/2014/main" id="{00000000-0008-0000-0900-0000D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84" name="Rectangle 216">
          <a:extLst>
            <a:ext uri="{FF2B5EF4-FFF2-40B4-BE49-F238E27FC236}">
              <a16:creationId xmlns:a16="http://schemas.microsoft.com/office/drawing/2014/main" id="{00000000-0008-0000-0900-0000D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87" name="Rectangle 219">
          <a:extLst>
            <a:ext uri="{FF2B5EF4-FFF2-40B4-BE49-F238E27FC236}">
              <a16:creationId xmlns:a16="http://schemas.microsoft.com/office/drawing/2014/main" id="{00000000-0008-0000-0900-0000D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88" name="Rectangle 220">
          <a:extLst>
            <a:ext uri="{FF2B5EF4-FFF2-40B4-BE49-F238E27FC236}">
              <a16:creationId xmlns:a16="http://schemas.microsoft.com/office/drawing/2014/main" id="{00000000-0008-0000-0900-0000D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91" name="Rectangle 223">
          <a:extLst>
            <a:ext uri="{FF2B5EF4-FFF2-40B4-BE49-F238E27FC236}">
              <a16:creationId xmlns:a16="http://schemas.microsoft.com/office/drawing/2014/main" id="{00000000-0008-0000-0900-0000D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92" name="Rectangle 224">
          <a:extLst>
            <a:ext uri="{FF2B5EF4-FFF2-40B4-BE49-F238E27FC236}">
              <a16:creationId xmlns:a16="http://schemas.microsoft.com/office/drawing/2014/main" id="{00000000-0008-0000-0900-0000E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95" name="Rectangle 227">
          <a:extLst>
            <a:ext uri="{FF2B5EF4-FFF2-40B4-BE49-F238E27FC236}">
              <a16:creationId xmlns:a16="http://schemas.microsoft.com/office/drawing/2014/main" id="{00000000-0008-0000-0900-0000E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96" name="Rectangle 228">
          <a:extLst>
            <a:ext uri="{FF2B5EF4-FFF2-40B4-BE49-F238E27FC236}">
              <a16:creationId xmlns:a16="http://schemas.microsoft.com/office/drawing/2014/main" id="{00000000-0008-0000-0900-0000E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199" name="Rectangle 231">
          <a:extLst>
            <a:ext uri="{FF2B5EF4-FFF2-40B4-BE49-F238E27FC236}">
              <a16:creationId xmlns:a16="http://schemas.microsoft.com/office/drawing/2014/main" id="{00000000-0008-0000-0900-0000E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00" name="Rectangle 232">
          <a:extLst>
            <a:ext uri="{FF2B5EF4-FFF2-40B4-BE49-F238E27FC236}">
              <a16:creationId xmlns:a16="http://schemas.microsoft.com/office/drawing/2014/main" id="{00000000-0008-0000-0900-0000E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03" name="Rectangle 235">
          <a:extLst>
            <a:ext uri="{FF2B5EF4-FFF2-40B4-BE49-F238E27FC236}">
              <a16:creationId xmlns:a16="http://schemas.microsoft.com/office/drawing/2014/main" id="{00000000-0008-0000-0900-0000E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04" name="Rectangle 236">
          <a:extLst>
            <a:ext uri="{FF2B5EF4-FFF2-40B4-BE49-F238E27FC236}">
              <a16:creationId xmlns:a16="http://schemas.microsoft.com/office/drawing/2014/main" id="{00000000-0008-0000-0900-0000E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07" name="Rectangle 239">
          <a:extLst>
            <a:ext uri="{FF2B5EF4-FFF2-40B4-BE49-F238E27FC236}">
              <a16:creationId xmlns:a16="http://schemas.microsoft.com/office/drawing/2014/main" id="{00000000-0008-0000-0900-0000E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08" name="Rectangle 240">
          <a:extLst>
            <a:ext uri="{FF2B5EF4-FFF2-40B4-BE49-F238E27FC236}">
              <a16:creationId xmlns:a16="http://schemas.microsoft.com/office/drawing/2014/main" id="{00000000-0008-0000-0900-0000F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11" name="Rectangle 243">
          <a:extLst>
            <a:ext uri="{FF2B5EF4-FFF2-40B4-BE49-F238E27FC236}">
              <a16:creationId xmlns:a16="http://schemas.microsoft.com/office/drawing/2014/main" id="{00000000-0008-0000-0900-0000F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12" name="Rectangle 244">
          <a:extLst>
            <a:ext uri="{FF2B5EF4-FFF2-40B4-BE49-F238E27FC236}">
              <a16:creationId xmlns:a16="http://schemas.microsoft.com/office/drawing/2014/main" id="{00000000-0008-0000-0900-0000F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15" name="Rectangle 247">
          <a:extLst>
            <a:ext uri="{FF2B5EF4-FFF2-40B4-BE49-F238E27FC236}">
              <a16:creationId xmlns:a16="http://schemas.microsoft.com/office/drawing/2014/main" id="{00000000-0008-0000-0900-0000F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16" name="Rectangle 248">
          <a:extLst>
            <a:ext uri="{FF2B5EF4-FFF2-40B4-BE49-F238E27FC236}">
              <a16:creationId xmlns:a16="http://schemas.microsoft.com/office/drawing/2014/main" id="{00000000-0008-0000-0900-0000F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19" name="Rectangle 251">
          <a:extLst>
            <a:ext uri="{FF2B5EF4-FFF2-40B4-BE49-F238E27FC236}">
              <a16:creationId xmlns:a16="http://schemas.microsoft.com/office/drawing/2014/main" id="{00000000-0008-0000-0900-0000F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20" name="Rectangle 252">
          <a:extLst>
            <a:ext uri="{FF2B5EF4-FFF2-40B4-BE49-F238E27FC236}">
              <a16:creationId xmlns:a16="http://schemas.microsoft.com/office/drawing/2014/main" id="{00000000-0008-0000-0900-0000F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6223" name="Rectangle 255">
          <a:extLst>
            <a:ext uri="{FF2B5EF4-FFF2-40B4-BE49-F238E27FC236}">
              <a16:creationId xmlns:a16="http://schemas.microsoft.com/office/drawing/2014/main" id="{00000000-0008-0000-0900-0000F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296" name="Rectangle 256">
          <a:extLst>
            <a:ext uri="{FF2B5EF4-FFF2-40B4-BE49-F238E27FC236}">
              <a16:creationId xmlns:a16="http://schemas.microsoft.com/office/drawing/2014/main" id="{00000000-0008-0000-0900-00000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299" name="Rectangle 259">
          <a:extLst>
            <a:ext uri="{FF2B5EF4-FFF2-40B4-BE49-F238E27FC236}">
              <a16:creationId xmlns:a16="http://schemas.microsoft.com/office/drawing/2014/main" id="{00000000-0008-0000-0900-00000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00" name="Rectangle 260">
          <a:extLst>
            <a:ext uri="{FF2B5EF4-FFF2-40B4-BE49-F238E27FC236}">
              <a16:creationId xmlns:a16="http://schemas.microsoft.com/office/drawing/2014/main" id="{00000000-0008-0000-0900-00000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03" name="Rectangle 263">
          <a:extLst>
            <a:ext uri="{FF2B5EF4-FFF2-40B4-BE49-F238E27FC236}">
              <a16:creationId xmlns:a16="http://schemas.microsoft.com/office/drawing/2014/main" id="{00000000-0008-0000-0900-00000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04" name="Rectangle 264">
          <a:extLst>
            <a:ext uri="{FF2B5EF4-FFF2-40B4-BE49-F238E27FC236}">
              <a16:creationId xmlns:a16="http://schemas.microsoft.com/office/drawing/2014/main" id="{00000000-0008-0000-0900-00000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07" name="Rectangle 267">
          <a:extLst>
            <a:ext uri="{FF2B5EF4-FFF2-40B4-BE49-F238E27FC236}">
              <a16:creationId xmlns:a16="http://schemas.microsoft.com/office/drawing/2014/main" id="{00000000-0008-0000-0900-00000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08" name="Rectangle 268">
          <a:extLst>
            <a:ext uri="{FF2B5EF4-FFF2-40B4-BE49-F238E27FC236}">
              <a16:creationId xmlns:a16="http://schemas.microsoft.com/office/drawing/2014/main" id="{00000000-0008-0000-0900-00000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11" name="Rectangle 271">
          <a:extLst>
            <a:ext uri="{FF2B5EF4-FFF2-40B4-BE49-F238E27FC236}">
              <a16:creationId xmlns:a16="http://schemas.microsoft.com/office/drawing/2014/main" id="{00000000-0008-0000-0900-00000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12" name="Rectangle 272">
          <a:extLst>
            <a:ext uri="{FF2B5EF4-FFF2-40B4-BE49-F238E27FC236}">
              <a16:creationId xmlns:a16="http://schemas.microsoft.com/office/drawing/2014/main" id="{00000000-0008-0000-0900-00001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15" name="Rectangle 275">
          <a:extLst>
            <a:ext uri="{FF2B5EF4-FFF2-40B4-BE49-F238E27FC236}">
              <a16:creationId xmlns:a16="http://schemas.microsoft.com/office/drawing/2014/main" id="{00000000-0008-0000-0900-00001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16" name="Rectangle 276">
          <a:extLst>
            <a:ext uri="{FF2B5EF4-FFF2-40B4-BE49-F238E27FC236}">
              <a16:creationId xmlns:a16="http://schemas.microsoft.com/office/drawing/2014/main" id="{00000000-0008-0000-0900-00001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19" name="Rectangle 279">
          <a:extLst>
            <a:ext uri="{FF2B5EF4-FFF2-40B4-BE49-F238E27FC236}">
              <a16:creationId xmlns:a16="http://schemas.microsoft.com/office/drawing/2014/main" id="{00000000-0008-0000-0900-00001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20" name="Rectangle 280">
          <a:extLst>
            <a:ext uri="{FF2B5EF4-FFF2-40B4-BE49-F238E27FC236}">
              <a16:creationId xmlns:a16="http://schemas.microsoft.com/office/drawing/2014/main" id="{00000000-0008-0000-0900-00001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23" name="Rectangle 283">
          <a:extLst>
            <a:ext uri="{FF2B5EF4-FFF2-40B4-BE49-F238E27FC236}">
              <a16:creationId xmlns:a16="http://schemas.microsoft.com/office/drawing/2014/main" id="{00000000-0008-0000-0900-00001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24" name="Rectangle 284">
          <a:extLst>
            <a:ext uri="{FF2B5EF4-FFF2-40B4-BE49-F238E27FC236}">
              <a16:creationId xmlns:a16="http://schemas.microsoft.com/office/drawing/2014/main" id="{00000000-0008-0000-0900-00001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27" name="Rectangle 287">
          <a:extLst>
            <a:ext uri="{FF2B5EF4-FFF2-40B4-BE49-F238E27FC236}">
              <a16:creationId xmlns:a16="http://schemas.microsoft.com/office/drawing/2014/main" id="{00000000-0008-0000-0900-00001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28" name="Rectangle 288">
          <a:extLst>
            <a:ext uri="{FF2B5EF4-FFF2-40B4-BE49-F238E27FC236}">
              <a16:creationId xmlns:a16="http://schemas.microsoft.com/office/drawing/2014/main" id="{00000000-0008-0000-0900-00002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31" name="Rectangle 291">
          <a:extLst>
            <a:ext uri="{FF2B5EF4-FFF2-40B4-BE49-F238E27FC236}">
              <a16:creationId xmlns:a16="http://schemas.microsoft.com/office/drawing/2014/main" id="{00000000-0008-0000-0900-00002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32" name="Rectangle 292">
          <a:extLst>
            <a:ext uri="{FF2B5EF4-FFF2-40B4-BE49-F238E27FC236}">
              <a16:creationId xmlns:a16="http://schemas.microsoft.com/office/drawing/2014/main" id="{00000000-0008-0000-0900-00002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35" name="Rectangle 295">
          <a:extLst>
            <a:ext uri="{FF2B5EF4-FFF2-40B4-BE49-F238E27FC236}">
              <a16:creationId xmlns:a16="http://schemas.microsoft.com/office/drawing/2014/main" id="{00000000-0008-0000-0900-00002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36" name="Rectangle 296">
          <a:extLst>
            <a:ext uri="{FF2B5EF4-FFF2-40B4-BE49-F238E27FC236}">
              <a16:creationId xmlns:a16="http://schemas.microsoft.com/office/drawing/2014/main" id="{00000000-0008-0000-0900-00002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39" name="Rectangle 299">
          <a:extLst>
            <a:ext uri="{FF2B5EF4-FFF2-40B4-BE49-F238E27FC236}">
              <a16:creationId xmlns:a16="http://schemas.microsoft.com/office/drawing/2014/main" id="{00000000-0008-0000-0900-00002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40" name="Rectangle 300">
          <a:extLst>
            <a:ext uri="{FF2B5EF4-FFF2-40B4-BE49-F238E27FC236}">
              <a16:creationId xmlns:a16="http://schemas.microsoft.com/office/drawing/2014/main" id="{00000000-0008-0000-0900-00002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43" name="Rectangle 303">
          <a:extLst>
            <a:ext uri="{FF2B5EF4-FFF2-40B4-BE49-F238E27FC236}">
              <a16:creationId xmlns:a16="http://schemas.microsoft.com/office/drawing/2014/main" id="{00000000-0008-0000-0900-00002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44" name="Rectangle 304">
          <a:extLst>
            <a:ext uri="{FF2B5EF4-FFF2-40B4-BE49-F238E27FC236}">
              <a16:creationId xmlns:a16="http://schemas.microsoft.com/office/drawing/2014/main" id="{00000000-0008-0000-0900-00003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47" name="Rectangle 307">
          <a:extLst>
            <a:ext uri="{FF2B5EF4-FFF2-40B4-BE49-F238E27FC236}">
              <a16:creationId xmlns:a16="http://schemas.microsoft.com/office/drawing/2014/main" id="{00000000-0008-0000-0900-00003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48" name="Rectangle 308">
          <a:extLst>
            <a:ext uri="{FF2B5EF4-FFF2-40B4-BE49-F238E27FC236}">
              <a16:creationId xmlns:a16="http://schemas.microsoft.com/office/drawing/2014/main" id="{00000000-0008-0000-0900-00003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51" name="Rectangle 311">
          <a:extLst>
            <a:ext uri="{FF2B5EF4-FFF2-40B4-BE49-F238E27FC236}">
              <a16:creationId xmlns:a16="http://schemas.microsoft.com/office/drawing/2014/main" id="{00000000-0008-0000-0900-00003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52" name="Rectangle 312">
          <a:extLst>
            <a:ext uri="{FF2B5EF4-FFF2-40B4-BE49-F238E27FC236}">
              <a16:creationId xmlns:a16="http://schemas.microsoft.com/office/drawing/2014/main" id="{00000000-0008-0000-0900-00003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55" name="Rectangle 315">
          <a:extLst>
            <a:ext uri="{FF2B5EF4-FFF2-40B4-BE49-F238E27FC236}">
              <a16:creationId xmlns:a16="http://schemas.microsoft.com/office/drawing/2014/main" id="{00000000-0008-0000-0900-00003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56" name="Rectangle 316">
          <a:extLst>
            <a:ext uri="{FF2B5EF4-FFF2-40B4-BE49-F238E27FC236}">
              <a16:creationId xmlns:a16="http://schemas.microsoft.com/office/drawing/2014/main" id="{00000000-0008-0000-0900-00003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59" name="Rectangle 319">
          <a:extLst>
            <a:ext uri="{FF2B5EF4-FFF2-40B4-BE49-F238E27FC236}">
              <a16:creationId xmlns:a16="http://schemas.microsoft.com/office/drawing/2014/main" id="{00000000-0008-0000-0900-00003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60" name="Rectangle 320">
          <a:extLst>
            <a:ext uri="{FF2B5EF4-FFF2-40B4-BE49-F238E27FC236}">
              <a16:creationId xmlns:a16="http://schemas.microsoft.com/office/drawing/2014/main" id="{00000000-0008-0000-0900-00004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63" name="Rectangle 323">
          <a:extLst>
            <a:ext uri="{FF2B5EF4-FFF2-40B4-BE49-F238E27FC236}">
              <a16:creationId xmlns:a16="http://schemas.microsoft.com/office/drawing/2014/main" id="{00000000-0008-0000-0900-00004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64" name="Rectangle 324">
          <a:extLst>
            <a:ext uri="{FF2B5EF4-FFF2-40B4-BE49-F238E27FC236}">
              <a16:creationId xmlns:a16="http://schemas.microsoft.com/office/drawing/2014/main" id="{00000000-0008-0000-0900-00004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67" name="Rectangle 327">
          <a:extLst>
            <a:ext uri="{FF2B5EF4-FFF2-40B4-BE49-F238E27FC236}">
              <a16:creationId xmlns:a16="http://schemas.microsoft.com/office/drawing/2014/main" id="{00000000-0008-0000-0900-00004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68" name="Rectangle 328">
          <a:extLst>
            <a:ext uri="{FF2B5EF4-FFF2-40B4-BE49-F238E27FC236}">
              <a16:creationId xmlns:a16="http://schemas.microsoft.com/office/drawing/2014/main" id="{00000000-0008-0000-0900-00004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71" name="Rectangle 331">
          <a:extLst>
            <a:ext uri="{FF2B5EF4-FFF2-40B4-BE49-F238E27FC236}">
              <a16:creationId xmlns:a16="http://schemas.microsoft.com/office/drawing/2014/main" id="{00000000-0008-0000-0900-00004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72" name="Rectangle 332">
          <a:extLst>
            <a:ext uri="{FF2B5EF4-FFF2-40B4-BE49-F238E27FC236}">
              <a16:creationId xmlns:a16="http://schemas.microsoft.com/office/drawing/2014/main" id="{00000000-0008-0000-0900-00004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74" name="Rectangle 334">
          <a:extLst>
            <a:ext uri="{FF2B5EF4-FFF2-40B4-BE49-F238E27FC236}">
              <a16:creationId xmlns:a16="http://schemas.microsoft.com/office/drawing/2014/main" id="{00000000-0008-0000-0900-00004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77" name="Rectangle 337">
          <a:extLst>
            <a:ext uri="{FF2B5EF4-FFF2-40B4-BE49-F238E27FC236}">
              <a16:creationId xmlns:a16="http://schemas.microsoft.com/office/drawing/2014/main" id="{00000000-0008-0000-0900-00005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78" name="Rectangle 338">
          <a:extLst>
            <a:ext uri="{FF2B5EF4-FFF2-40B4-BE49-F238E27FC236}">
              <a16:creationId xmlns:a16="http://schemas.microsoft.com/office/drawing/2014/main" id="{00000000-0008-0000-0900-00005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81" name="Rectangle 341">
          <a:extLst>
            <a:ext uri="{FF2B5EF4-FFF2-40B4-BE49-F238E27FC236}">
              <a16:creationId xmlns:a16="http://schemas.microsoft.com/office/drawing/2014/main" id="{00000000-0008-0000-0900-00005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82" name="Rectangle 342">
          <a:extLst>
            <a:ext uri="{FF2B5EF4-FFF2-40B4-BE49-F238E27FC236}">
              <a16:creationId xmlns:a16="http://schemas.microsoft.com/office/drawing/2014/main" id="{00000000-0008-0000-0900-00005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85" name="Rectangle 345">
          <a:extLst>
            <a:ext uri="{FF2B5EF4-FFF2-40B4-BE49-F238E27FC236}">
              <a16:creationId xmlns:a16="http://schemas.microsoft.com/office/drawing/2014/main" id="{00000000-0008-0000-0900-00005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86" name="Rectangle 346">
          <a:extLst>
            <a:ext uri="{FF2B5EF4-FFF2-40B4-BE49-F238E27FC236}">
              <a16:creationId xmlns:a16="http://schemas.microsoft.com/office/drawing/2014/main" id="{00000000-0008-0000-0900-00005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89" name="Rectangle 349">
          <a:extLst>
            <a:ext uri="{FF2B5EF4-FFF2-40B4-BE49-F238E27FC236}">
              <a16:creationId xmlns:a16="http://schemas.microsoft.com/office/drawing/2014/main" id="{00000000-0008-0000-0900-00005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90" name="Rectangle 350">
          <a:extLst>
            <a:ext uri="{FF2B5EF4-FFF2-40B4-BE49-F238E27FC236}">
              <a16:creationId xmlns:a16="http://schemas.microsoft.com/office/drawing/2014/main" id="{00000000-0008-0000-0900-00005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93" name="Rectangle 353">
          <a:extLst>
            <a:ext uri="{FF2B5EF4-FFF2-40B4-BE49-F238E27FC236}">
              <a16:creationId xmlns:a16="http://schemas.microsoft.com/office/drawing/2014/main" id="{00000000-0008-0000-0900-00006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94" name="Rectangle 354">
          <a:extLst>
            <a:ext uri="{FF2B5EF4-FFF2-40B4-BE49-F238E27FC236}">
              <a16:creationId xmlns:a16="http://schemas.microsoft.com/office/drawing/2014/main" id="{00000000-0008-0000-0900-00006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97" name="Rectangle 357">
          <a:extLst>
            <a:ext uri="{FF2B5EF4-FFF2-40B4-BE49-F238E27FC236}">
              <a16:creationId xmlns:a16="http://schemas.microsoft.com/office/drawing/2014/main" id="{00000000-0008-0000-0900-00006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398" name="Rectangle 358">
          <a:extLst>
            <a:ext uri="{FF2B5EF4-FFF2-40B4-BE49-F238E27FC236}">
              <a16:creationId xmlns:a16="http://schemas.microsoft.com/office/drawing/2014/main" id="{00000000-0008-0000-0900-00006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01" name="Rectangle 361">
          <a:extLst>
            <a:ext uri="{FF2B5EF4-FFF2-40B4-BE49-F238E27FC236}">
              <a16:creationId xmlns:a16="http://schemas.microsoft.com/office/drawing/2014/main" id="{00000000-0008-0000-0900-00006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02" name="Rectangle 362">
          <a:extLst>
            <a:ext uri="{FF2B5EF4-FFF2-40B4-BE49-F238E27FC236}">
              <a16:creationId xmlns:a16="http://schemas.microsoft.com/office/drawing/2014/main" id="{00000000-0008-0000-0900-00006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05" name="Rectangle 365">
          <a:extLst>
            <a:ext uri="{FF2B5EF4-FFF2-40B4-BE49-F238E27FC236}">
              <a16:creationId xmlns:a16="http://schemas.microsoft.com/office/drawing/2014/main" id="{00000000-0008-0000-0900-00006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06" name="Rectangle 366">
          <a:extLst>
            <a:ext uri="{FF2B5EF4-FFF2-40B4-BE49-F238E27FC236}">
              <a16:creationId xmlns:a16="http://schemas.microsoft.com/office/drawing/2014/main" id="{00000000-0008-0000-0900-00006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09" name="Rectangle 369">
          <a:extLst>
            <a:ext uri="{FF2B5EF4-FFF2-40B4-BE49-F238E27FC236}">
              <a16:creationId xmlns:a16="http://schemas.microsoft.com/office/drawing/2014/main" id="{00000000-0008-0000-0900-00007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10" name="Rectangle 370">
          <a:extLst>
            <a:ext uri="{FF2B5EF4-FFF2-40B4-BE49-F238E27FC236}">
              <a16:creationId xmlns:a16="http://schemas.microsoft.com/office/drawing/2014/main" id="{00000000-0008-0000-0900-00007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13" name="Rectangle 373">
          <a:extLst>
            <a:ext uri="{FF2B5EF4-FFF2-40B4-BE49-F238E27FC236}">
              <a16:creationId xmlns:a16="http://schemas.microsoft.com/office/drawing/2014/main" id="{00000000-0008-0000-0900-00007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14" name="Rectangle 374">
          <a:extLst>
            <a:ext uri="{FF2B5EF4-FFF2-40B4-BE49-F238E27FC236}">
              <a16:creationId xmlns:a16="http://schemas.microsoft.com/office/drawing/2014/main" id="{00000000-0008-0000-0900-00007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17" name="Rectangle 377">
          <a:extLst>
            <a:ext uri="{FF2B5EF4-FFF2-40B4-BE49-F238E27FC236}">
              <a16:creationId xmlns:a16="http://schemas.microsoft.com/office/drawing/2014/main" id="{00000000-0008-0000-0900-00007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18" name="Rectangle 378">
          <a:extLst>
            <a:ext uri="{FF2B5EF4-FFF2-40B4-BE49-F238E27FC236}">
              <a16:creationId xmlns:a16="http://schemas.microsoft.com/office/drawing/2014/main" id="{00000000-0008-0000-0900-00007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21" name="Rectangle 381">
          <a:extLst>
            <a:ext uri="{FF2B5EF4-FFF2-40B4-BE49-F238E27FC236}">
              <a16:creationId xmlns:a16="http://schemas.microsoft.com/office/drawing/2014/main" id="{00000000-0008-0000-0900-00007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22" name="Rectangle 382">
          <a:extLst>
            <a:ext uri="{FF2B5EF4-FFF2-40B4-BE49-F238E27FC236}">
              <a16:creationId xmlns:a16="http://schemas.microsoft.com/office/drawing/2014/main" id="{00000000-0008-0000-0900-00007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25" name="Rectangle 385">
          <a:extLst>
            <a:ext uri="{FF2B5EF4-FFF2-40B4-BE49-F238E27FC236}">
              <a16:creationId xmlns:a16="http://schemas.microsoft.com/office/drawing/2014/main" id="{00000000-0008-0000-0900-00008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26" name="Rectangle 386">
          <a:extLst>
            <a:ext uri="{FF2B5EF4-FFF2-40B4-BE49-F238E27FC236}">
              <a16:creationId xmlns:a16="http://schemas.microsoft.com/office/drawing/2014/main" id="{00000000-0008-0000-0900-00008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29" name="Rectangle 389">
          <a:extLst>
            <a:ext uri="{FF2B5EF4-FFF2-40B4-BE49-F238E27FC236}">
              <a16:creationId xmlns:a16="http://schemas.microsoft.com/office/drawing/2014/main" id="{00000000-0008-0000-0900-00008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30" name="Rectangle 390">
          <a:extLst>
            <a:ext uri="{FF2B5EF4-FFF2-40B4-BE49-F238E27FC236}">
              <a16:creationId xmlns:a16="http://schemas.microsoft.com/office/drawing/2014/main" id="{00000000-0008-0000-0900-00008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33" name="Rectangle 393">
          <a:extLst>
            <a:ext uri="{FF2B5EF4-FFF2-40B4-BE49-F238E27FC236}">
              <a16:creationId xmlns:a16="http://schemas.microsoft.com/office/drawing/2014/main" id="{00000000-0008-0000-0900-00008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34" name="Rectangle 394">
          <a:extLst>
            <a:ext uri="{FF2B5EF4-FFF2-40B4-BE49-F238E27FC236}">
              <a16:creationId xmlns:a16="http://schemas.microsoft.com/office/drawing/2014/main" id="{00000000-0008-0000-0900-00008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37" name="Rectangle 397">
          <a:extLst>
            <a:ext uri="{FF2B5EF4-FFF2-40B4-BE49-F238E27FC236}">
              <a16:creationId xmlns:a16="http://schemas.microsoft.com/office/drawing/2014/main" id="{00000000-0008-0000-0900-00008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38" name="Rectangle 398">
          <a:extLst>
            <a:ext uri="{FF2B5EF4-FFF2-40B4-BE49-F238E27FC236}">
              <a16:creationId xmlns:a16="http://schemas.microsoft.com/office/drawing/2014/main" id="{00000000-0008-0000-0900-00008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41" name="Rectangle 401">
          <a:extLst>
            <a:ext uri="{FF2B5EF4-FFF2-40B4-BE49-F238E27FC236}">
              <a16:creationId xmlns:a16="http://schemas.microsoft.com/office/drawing/2014/main" id="{00000000-0008-0000-0900-00009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42" name="Rectangle 402">
          <a:extLst>
            <a:ext uri="{FF2B5EF4-FFF2-40B4-BE49-F238E27FC236}">
              <a16:creationId xmlns:a16="http://schemas.microsoft.com/office/drawing/2014/main" id="{00000000-0008-0000-0900-00009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45" name="Rectangle 405">
          <a:extLst>
            <a:ext uri="{FF2B5EF4-FFF2-40B4-BE49-F238E27FC236}">
              <a16:creationId xmlns:a16="http://schemas.microsoft.com/office/drawing/2014/main" id="{00000000-0008-0000-0900-00009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46" name="Rectangle 406">
          <a:extLst>
            <a:ext uri="{FF2B5EF4-FFF2-40B4-BE49-F238E27FC236}">
              <a16:creationId xmlns:a16="http://schemas.microsoft.com/office/drawing/2014/main" id="{00000000-0008-0000-0900-00009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49" name="Rectangle 409">
          <a:extLst>
            <a:ext uri="{FF2B5EF4-FFF2-40B4-BE49-F238E27FC236}">
              <a16:creationId xmlns:a16="http://schemas.microsoft.com/office/drawing/2014/main" id="{00000000-0008-0000-0900-00009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50" name="Rectangle 410">
          <a:extLst>
            <a:ext uri="{FF2B5EF4-FFF2-40B4-BE49-F238E27FC236}">
              <a16:creationId xmlns:a16="http://schemas.microsoft.com/office/drawing/2014/main" id="{00000000-0008-0000-0900-00009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53" name="Rectangle 413">
          <a:extLst>
            <a:ext uri="{FF2B5EF4-FFF2-40B4-BE49-F238E27FC236}">
              <a16:creationId xmlns:a16="http://schemas.microsoft.com/office/drawing/2014/main" id="{00000000-0008-0000-0900-00009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54" name="Rectangle 414">
          <a:extLst>
            <a:ext uri="{FF2B5EF4-FFF2-40B4-BE49-F238E27FC236}">
              <a16:creationId xmlns:a16="http://schemas.microsoft.com/office/drawing/2014/main" id="{00000000-0008-0000-0900-00009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57" name="Rectangle 417">
          <a:extLst>
            <a:ext uri="{FF2B5EF4-FFF2-40B4-BE49-F238E27FC236}">
              <a16:creationId xmlns:a16="http://schemas.microsoft.com/office/drawing/2014/main" id="{00000000-0008-0000-0900-0000A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58" name="Rectangle 418">
          <a:extLst>
            <a:ext uri="{FF2B5EF4-FFF2-40B4-BE49-F238E27FC236}">
              <a16:creationId xmlns:a16="http://schemas.microsoft.com/office/drawing/2014/main" id="{00000000-0008-0000-0900-0000A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61" name="Rectangle 421">
          <a:extLst>
            <a:ext uri="{FF2B5EF4-FFF2-40B4-BE49-F238E27FC236}">
              <a16:creationId xmlns:a16="http://schemas.microsoft.com/office/drawing/2014/main" id="{00000000-0008-0000-0900-0000A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62" name="Rectangle 422">
          <a:extLst>
            <a:ext uri="{FF2B5EF4-FFF2-40B4-BE49-F238E27FC236}">
              <a16:creationId xmlns:a16="http://schemas.microsoft.com/office/drawing/2014/main" id="{00000000-0008-0000-0900-0000A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65" name="Rectangle 425">
          <a:extLst>
            <a:ext uri="{FF2B5EF4-FFF2-40B4-BE49-F238E27FC236}">
              <a16:creationId xmlns:a16="http://schemas.microsoft.com/office/drawing/2014/main" id="{00000000-0008-0000-0900-0000A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66" name="Rectangle 426">
          <a:extLst>
            <a:ext uri="{FF2B5EF4-FFF2-40B4-BE49-F238E27FC236}">
              <a16:creationId xmlns:a16="http://schemas.microsoft.com/office/drawing/2014/main" id="{00000000-0008-0000-0900-0000A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69" name="Rectangle 429">
          <a:extLst>
            <a:ext uri="{FF2B5EF4-FFF2-40B4-BE49-F238E27FC236}">
              <a16:creationId xmlns:a16="http://schemas.microsoft.com/office/drawing/2014/main" id="{00000000-0008-0000-0900-0000A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70" name="Rectangle 430">
          <a:extLst>
            <a:ext uri="{FF2B5EF4-FFF2-40B4-BE49-F238E27FC236}">
              <a16:creationId xmlns:a16="http://schemas.microsoft.com/office/drawing/2014/main" id="{00000000-0008-0000-0900-0000A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73" name="Rectangle 433">
          <a:extLst>
            <a:ext uri="{FF2B5EF4-FFF2-40B4-BE49-F238E27FC236}">
              <a16:creationId xmlns:a16="http://schemas.microsoft.com/office/drawing/2014/main" id="{00000000-0008-0000-0900-0000B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74" name="Rectangle 434">
          <a:extLst>
            <a:ext uri="{FF2B5EF4-FFF2-40B4-BE49-F238E27FC236}">
              <a16:creationId xmlns:a16="http://schemas.microsoft.com/office/drawing/2014/main" id="{00000000-0008-0000-0900-0000B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77" name="Rectangle 437">
          <a:extLst>
            <a:ext uri="{FF2B5EF4-FFF2-40B4-BE49-F238E27FC236}">
              <a16:creationId xmlns:a16="http://schemas.microsoft.com/office/drawing/2014/main" id="{00000000-0008-0000-0900-0000B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78" name="Rectangle 438">
          <a:extLst>
            <a:ext uri="{FF2B5EF4-FFF2-40B4-BE49-F238E27FC236}">
              <a16:creationId xmlns:a16="http://schemas.microsoft.com/office/drawing/2014/main" id="{00000000-0008-0000-0900-0000B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81" name="Rectangle 441">
          <a:extLst>
            <a:ext uri="{FF2B5EF4-FFF2-40B4-BE49-F238E27FC236}">
              <a16:creationId xmlns:a16="http://schemas.microsoft.com/office/drawing/2014/main" id="{00000000-0008-0000-0900-0000B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82" name="Rectangle 442">
          <a:extLst>
            <a:ext uri="{FF2B5EF4-FFF2-40B4-BE49-F238E27FC236}">
              <a16:creationId xmlns:a16="http://schemas.microsoft.com/office/drawing/2014/main" id="{00000000-0008-0000-0900-0000B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85" name="Rectangle 445">
          <a:extLst>
            <a:ext uri="{FF2B5EF4-FFF2-40B4-BE49-F238E27FC236}">
              <a16:creationId xmlns:a16="http://schemas.microsoft.com/office/drawing/2014/main" id="{00000000-0008-0000-0900-0000B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86" name="Rectangle 446">
          <a:extLst>
            <a:ext uri="{FF2B5EF4-FFF2-40B4-BE49-F238E27FC236}">
              <a16:creationId xmlns:a16="http://schemas.microsoft.com/office/drawing/2014/main" id="{00000000-0008-0000-0900-0000B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89" name="Rectangle 449">
          <a:extLst>
            <a:ext uri="{FF2B5EF4-FFF2-40B4-BE49-F238E27FC236}">
              <a16:creationId xmlns:a16="http://schemas.microsoft.com/office/drawing/2014/main" id="{00000000-0008-0000-0900-0000C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90" name="Rectangle 450">
          <a:extLst>
            <a:ext uri="{FF2B5EF4-FFF2-40B4-BE49-F238E27FC236}">
              <a16:creationId xmlns:a16="http://schemas.microsoft.com/office/drawing/2014/main" id="{00000000-0008-0000-0900-0000C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93" name="Rectangle 453">
          <a:extLst>
            <a:ext uri="{FF2B5EF4-FFF2-40B4-BE49-F238E27FC236}">
              <a16:creationId xmlns:a16="http://schemas.microsoft.com/office/drawing/2014/main" id="{00000000-0008-0000-0900-0000C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94" name="Rectangle 454">
          <a:extLst>
            <a:ext uri="{FF2B5EF4-FFF2-40B4-BE49-F238E27FC236}">
              <a16:creationId xmlns:a16="http://schemas.microsoft.com/office/drawing/2014/main" id="{00000000-0008-0000-0900-0000C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97" name="Rectangle 457">
          <a:extLst>
            <a:ext uri="{FF2B5EF4-FFF2-40B4-BE49-F238E27FC236}">
              <a16:creationId xmlns:a16="http://schemas.microsoft.com/office/drawing/2014/main" id="{00000000-0008-0000-0900-0000C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498" name="Rectangle 458">
          <a:extLst>
            <a:ext uri="{FF2B5EF4-FFF2-40B4-BE49-F238E27FC236}">
              <a16:creationId xmlns:a16="http://schemas.microsoft.com/office/drawing/2014/main" id="{00000000-0008-0000-0900-0000C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01" name="Rectangle 461">
          <a:extLst>
            <a:ext uri="{FF2B5EF4-FFF2-40B4-BE49-F238E27FC236}">
              <a16:creationId xmlns:a16="http://schemas.microsoft.com/office/drawing/2014/main" id="{00000000-0008-0000-0900-0000C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02" name="Rectangle 462">
          <a:extLst>
            <a:ext uri="{FF2B5EF4-FFF2-40B4-BE49-F238E27FC236}">
              <a16:creationId xmlns:a16="http://schemas.microsoft.com/office/drawing/2014/main" id="{00000000-0008-0000-0900-0000C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05" name="Rectangle 465">
          <a:extLst>
            <a:ext uri="{FF2B5EF4-FFF2-40B4-BE49-F238E27FC236}">
              <a16:creationId xmlns:a16="http://schemas.microsoft.com/office/drawing/2014/main" id="{00000000-0008-0000-0900-0000D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06" name="Rectangle 466">
          <a:extLst>
            <a:ext uri="{FF2B5EF4-FFF2-40B4-BE49-F238E27FC236}">
              <a16:creationId xmlns:a16="http://schemas.microsoft.com/office/drawing/2014/main" id="{00000000-0008-0000-0900-0000D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09" name="Rectangle 469">
          <a:extLst>
            <a:ext uri="{FF2B5EF4-FFF2-40B4-BE49-F238E27FC236}">
              <a16:creationId xmlns:a16="http://schemas.microsoft.com/office/drawing/2014/main" id="{00000000-0008-0000-0900-0000D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10" name="Rectangle 470">
          <a:extLst>
            <a:ext uri="{FF2B5EF4-FFF2-40B4-BE49-F238E27FC236}">
              <a16:creationId xmlns:a16="http://schemas.microsoft.com/office/drawing/2014/main" id="{00000000-0008-0000-0900-0000D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13" name="Rectangle 473">
          <a:extLst>
            <a:ext uri="{FF2B5EF4-FFF2-40B4-BE49-F238E27FC236}">
              <a16:creationId xmlns:a16="http://schemas.microsoft.com/office/drawing/2014/main" id="{00000000-0008-0000-0900-0000D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14" name="Rectangle 474">
          <a:extLst>
            <a:ext uri="{FF2B5EF4-FFF2-40B4-BE49-F238E27FC236}">
              <a16:creationId xmlns:a16="http://schemas.microsoft.com/office/drawing/2014/main" id="{00000000-0008-0000-0900-0000D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17" name="Rectangle 477">
          <a:extLst>
            <a:ext uri="{FF2B5EF4-FFF2-40B4-BE49-F238E27FC236}">
              <a16:creationId xmlns:a16="http://schemas.microsoft.com/office/drawing/2014/main" id="{00000000-0008-0000-0900-0000D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18" name="Rectangle 478">
          <a:extLst>
            <a:ext uri="{FF2B5EF4-FFF2-40B4-BE49-F238E27FC236}">
              <a16:creationId xmlns:a16="http://schemas.microsoft.com/office/drawing/2014/main" id="{00000000-0008-0000-0900-0000D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21" name="Rectangle 481">
          <a:extLst>
            <a:ext uri="{FF2B5EF4-FFF2-40B4-BE49-F238E27FC236}">
              <a16:creationId xmlns:a16="http://schemas.microsoft.com/office/drawing/2014/main" id="{00000000-0008-0000-0900-0000E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22" name="Rectangle 482">
          <a:extLst>
            <a:ext uri="{FF2B5EF4-FFF2-40B4-BE49-F238E27FC236}">
              <a16:creationId xmlns:a16="http://schemas.microsoft.com/office/drawing/2014/main" id="{00000000-0008-0000-0900-0000E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25" name="Rectangle 485">
          <a:extLst>
            <a:ext uri="{FF2B5EF4-FFF2-40B4-BE49-F238E27FC236}">
              <a16:creationId xmlns:a16="http://schemas.microsoft.com/office/drawing/2014/main" id="{00000000-0008-0000-0900-0000E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26" name="Rectangle 486">
          <a:extLst>
            <a:ext uri="{FF2B5EF4-FFF2-40B4-BE49-F238E27FC236}">
              <a16:creationId xmlns:a16="http://schemas.microsoft.com/office/drawing/2014/main" id="{00000000-0008-0000-0900-0000E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29" name="Rectangle 489">
          <a:extLst>
            <a:ext uri="{FF2B5EF4-FFF2-40B4-BE49-F238E27FC236}">
              <a16:creationId xmlns:a16="http://schemas.microsoft.com/office/drawing/2014/main" id="{00000000-0008-0000-0900-0000E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30" name="Rectangle 490">
          <a:extLst>
            <a:ext uri="{FF2B5EF4-FFF2-40B4-BE49-F238E27FC236}">
              <a16:creationId xmlns:a16="http://schemas.microsoft.com/office/drawing/2014/main" id="{00000000-0008-0000-0900-0000E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33" name="Rectangle 493">
          <a:extLst>
            <a:ext uri="{FF2B5EF4-FFF2-40B4-BE49-F238E27FC236}">
              <a16:creationId xmlns:a16="http://schemas.microsoft.com/office/drawing/2014/main" id="{00000000-0008-0000-0900-0000E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34" name="Rectangle 494">
          <a:extLst>
            <a:ext uri="{FF2B5EF4-FFF2-40B4-BE49-F238E27FC236}">
              <a16:creationId xmlns:a16="http://schemas.microsoft.com/office/drawing/2014/main" id="{00000000-0008-0000-0900-0000E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37" name="Rectangle 497">
          <a:extLst>
            <a:ext uri="{FF2B5EF4-FFF2-40B4-BE49-F238E27FC236}">
              <a16:creationId xmlns:a16="http://schemas.microsoft.com/office/drawing/2014/main" id="{00000000-0008-0000-0900-0000F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38" name="Rectangle 498">
          <a:extLst>
            <a:ext uri="{FF2B5EF4-FFF2-40B4-BE49-F238E27FC236}">
              <a16:creationId xmlns:a16="http://schemas.microsoft.com/office/drawing/2014/main" id="{00000000-0008-0000-0900-0000F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41" name="Rectangle 501">
          <a:extLst>
            <a:ext uri="{FF2B5EF4-FFF2-40B4-BE49-F238E27FC236}">
              <a16:creationId xmlns:a16="http://schemas.microsoft.com/office/drawing/2014/main" id="{00000000-0008-0000-0900-0000F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42" name="Rectangle 502">
          <a:extLst>
            <a:ext uri="{FF2B5EF4-FFF2-40B4-BE49-F238E27FC236}">
              <a16:creationId xmlns:a16="http://schemas.microsoft.com/office/drawing/2014/main" id="{00000000-0008-0000-0900-0000F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45" name="Rectangle 505">
          <a:extLst>
            <a:ext uri="{FF2B5EF4-FFF2-40B4-BE49-F238E27FC236}">
              <a16:creationId xmlns:a16="http://schemas.microsoft.com/office/drawing/2014/main" id="{00000000-0008-0000-0900-0000F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46" name="Rectangle 506">
          <a:extLst>
            <a:ext uri="{FF2B5EF4-FFF2-40B4-BE49-F238E27FC236}">
              <a16:creationId xmlns:a16="http://schemas.microsoft.com/office/drawing/2014/main" id="{00000000-0008-0000-0900-0000F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49" name="Rectangle 509">
          <a:extLst>
            <a:ext uri="{FF2B5EF4-FFF2-40B4-BE49-F238E27FC236}">
              <a16:creationId xmlns:a16="http://schemas.microsoft.com/office/drawing/2014/main" id="{00000000-0008-0000-0900-0000F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50" name="Rectangle 510">
          <a:extLst>
            <a:ext uri="{FF2B5EF4-FFF2-40B4-BE49-F238E27FC236}">
              <a16:creationId xmlns:a16="http://schemas.microsoft.com/office/drawing/2014/main" id="{00000000-0008-0000-0900-0000F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53" name="Rectangle 513">
          <a:extLst>
            <a:ext uri="{FF2B5EF4-FFF2-40B4-BE49-F238E27FC236}">
              <a16:creationId xmlns:a16="http://schemas.microsoft.com/office/drawing/2014/main" id="{00000000-0008-0000-0900-00000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54" name="Rectangle 514">
          <a:extLst>
            <a:ext uri="{FF2B5EF4-FFF2-40B4-BE49-F238E27FC236}">
              <a16:creationId xmlns:a16="http://schemas.microsoft.com/office/drawing/2014/main" id="{00000000-0008-0000-0900-00000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57" name="Rectangle 517">
          <a:extLst>
            <a:ext uri="{FF2B5EF4-FFF2-40B4-BE49-F238E27FC236}">
              <a16:creationId xmlns:a16="http://schemas.microsoft.com/office/drawing/2014/main" id="{00000000-0008-0000-0900-00000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58" name="Rectangle 518">
          <a:extLst>
            <a:ext uri="{FF2B5EF4-FFF2-40B4-BE49-F238E27FC236}">
              <a16:creationId xmlns:a16="http://schemas.microsoft.com/office/drawing/2014/main" id="{00000000-0008-0000-0900-00000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61" name="Rectangle 521">
          <a:extLst>
            <a:ext uri="{FF2B5EF4-FFF2-40B4-BE49-F238E27FC236}">
              <a16:creationId xmlns:a16="http://schemas.microsoft.com/office/drawing/2014/main" id="{00000000-0008-0000-0900-00000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62" name="Rectangle 522">
          <a:extLst>
            <a:ext uri="{FF2B5EF4-FFF2-40B4-BE49-F238E27FC236}">
              <a16:creationId xmlns:a16="http://schemas.microsoft.com/office/drawing/2014/main" id="{00000000-0008-0000-0900-00000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65" name="Rectangle 525">
          <a:extLst>
            <a:ext uri="{FF2B5EF4-FFF2-40B4-BE49-F238E27FC236}">
              <a16:creationId xmlns:a16="http://schemas.microsoft.com/office/drawing/2014/main" id="{00000000-0008-0000-0900-00000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66" name="Rectangle 526">
          <a:extLst>
            <a:ext uri="{FF2B5EF4-FFF2-40B4-BE49-F238E27FC236}">
              <a16:creationId xmlns:a16="http://schemas.microsoft.com/office/drawing/2014/main" id="{00000000-0008-0000-0900-00000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69" name="Rectangle 529">
          <a:extLst>
            <a:ext uri="{FF2B5EF4-FFF2-40B4-BE49-F238E27FC236}">
              <a16:creationId xmlns:a16="http://schemas.microsoft.com/office/drawing/2014/main" id="{00000000-0008-0000-0900-00001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70" name="Rectangle 530">
          <a:extLst>
            <a:ext uri="{FF2B5EF4-FFF2-40B4-BE49-F238E27FC236}">
              <a16:creationId xmlns:a16="http://schemas.microsoft.com/office/drawing/2014/main" id="{00000000-0008-0000-0900-00001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73" name="Rectangle 533">
          <a:extLst>
            <a:ext uri="{FF2B5EF4-FFF2-40B4-BE49-F238E27FC236}">
              <a16:creationId xmlns:a16="http://schemas.microsoft.com/office/drawing/2014/main" id="{00000000-0008-0000-0900-00001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74" name="Rectangle 534">
          <a:extLst>
            <a:ext uri="{FF2B5EF4-FFF2-40B4-BE49-F238E27FC236}">
              <a16:creationId xmlns:a16="http://schemas.microsoft.com/office/drawing/2014/main" id="{00000000-0008-0000-0900-00001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77" name="Rectangle 537">
          <a:extLst>
            <a:ext uri="{FF2B5EF4-FFF2-40B4-BE49-F238E27FC236}">
              <a16:creationId xmlns:a16="http://schemas.microsoft.com/office/drawing/2014/main" id="{00000000-0008-0000-0900-00001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78" name="Rectangle 538">
          <a:extLst>
            <a:ext uri="{FF2B5EF4-FFF2-40B4-BE49-F238E27FC236}">
              <a16:creationId xmlns:a16="http://schemas.microsoft.com/office/drawing/2014/main" id="{00000000-0008-0000-0900-00001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81" name="Rectangle 541">
          <a:extLst>
            <a:ext uri="{FF2B5EF4-FFF2-40B4-BE49-F238E27FC236}">
              <a16:creationId xmlns:a16="http://schemas.microsoft.com/office/drawing/2014/main" id="{00000000-0008-0000-0900-00001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82" name="Rectangle 542">
          <a:extLst>
            <a:ext uri="{FF2B5EF4-FFF2-40B4-BE49-F238E27FC236}">
              <a16:creationId xmlns:a16="http://schemas.microsoft.com/office/drawing/2014/main" id="{00000000-0008-0000-0900-00001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85" name="Rectangle 545">
          <a:extLst>
            <a:ext uri="{FF2B5EF4-FFF2-40B4-BE49-F238E27FC236}">
              <a16:creationId xmlns:a16="http://schemas.microsoft.com/office/drawing/2014/main" id="{00000000-0008-0000-0900-00002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86" name="Rectangle 546">
          <a:extLst>
            <a:ext uri="{FF2B5EF4-FFF2-40B4-BE49-F238E27FC236}">
              <a16:creationId xmlns:a16="http://schemas.microsoft.com/office/drawing/2014/main" id="{00000000-0008-0000-0900-00002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89" name="Rectangle 549">
          <a:extLst>
            <a:ext uri="{FF2B5EF4-FFF2-40B4-BE49-F238E27FC236}">
              <a16:creationId xmlns:a16="http://schemas.microsoft.com/office/drawing/2014/main" id="{00000000-0008-0000-0900-00002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90" name="Rectangle 550">
          <a:extLst>
            <a:ext uri="{FF2B5EF4-FFF2-40B4-BE49-F238E27FC236}">
              <a16:creationId xmlns:a16="http://schemas.microsoft.com/office/drawing/2014/main" id="{00000000-0008-0000-0900-00002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93" name="Rectangle 553">
          <a:extLst>
            <a:ext uri="{FF2B5EF4-FFF2-40B4-BE49-F238E27FC236}">
              <a16:creationId xmlns:a16="http://schemas.microsoft.com/office/drawing/2014/main" id="{00000000-0008-0000-0900-00002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94" name="Rectangle 554">
          <a:extLst>
            <a:ext uri="{FF2B5EF4-FFF2-40B4-BE49-F238E27FC236}">
              <a16:creationId xmlns:a16="http://schemas.microsoft.com/office/drawing/2014/main" id="{00000000-0008-0000-0900-00002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97" name="Rectangle 557">
          <a:extLst>
            <a:ext uri="{FF2B5EF4-FFF2-40B4-BE49-F238E27FC236}">
              <a16:creationId xmlns:a16="http://schemas.microsoft.com/office/drawing/2014/main" id="{00000000-0008-0000-0900-00002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598" name="Rectangle 558">
          <a:extLst>
            <a:ext uri="{FF2B5EF4-FFF2-40B4-BE49-F238E27FC236}">
              <a16:creationId xmlns:a16="http://schemas.microsoft.com/office/drawing/2014/main" id="{00000000-0008-0000-0900-00002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01" name="Rectangle 561">
          <a:extLst>
            <a:ext uri="{FF2B5EF4-FFF2-40B4-BE49-F238E27FC236}">
              <a16:creationId xmlns:a16="http://schemas.microsoft.com/office/drawing/2014/main" id="{00000000-0008-0000-0900-00003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02" name="Rectangle 562">
          <a:extLst>
            <a:ext uri="{FF2B5EF4-FFF2-40B4-BE49-F238E27FC236}">
              <a16:creationId xmlns:a16="http://schemas.microsoft.com/office/drawing/2014/main" id="{00000000-0008-0000-0900-00003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05" name="Rectangle 565">
          <a:extLst>
            <a:ext uri="{FF2B5EF4-FFF2-40B4-BE49-F238E27FC236}">
              <a16:creationId xmlns:a16="http://schemas.microsoft.com/office/drawing/2014/main" id="{00000000-0008-0000-0900-00003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06" name="Rectangle 566">
          <a:extLst>
            <a:ext uri="{FF2B5EF4-FFF2-40B4-BE49-F238E27FC236}">
              <a16:creationId xmlns:a16="http://schemas.microsoft.com/office/drawing/2014/main" id="{00000000-0008-0000-0900-00003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09" name="Rectangle 569">
          <a:extLst>
            <a:ext uri="{FF2B5EF4-FFF2-40B4-BE49-F238E27FC236}">
              <a16:creationId xmlns:a16="http://schemas.microsoft.com/office/drawing/2014/main" id="{00000000-0008-0000-0900-00003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10" name="Rectangle 570">
          <a:extLst>
            <a:ext uri="{FF2B5EF4-FFF2-40B4-BE49-F238E27FC236}">
              <a16:creationId xmlns:a16="http://schemas.microsoft.com/office/drawing/2014/main" id="{00000000-0008-0000-0900-00003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13" name="Rectangle 573">
          <a:extLst>
            <a:ext uri="{FF2B5EF4-FFF2-40B4-BE49-F238E27FC236}">
              <a16:creationId xmlns:a16="http://schemas.microsoft.com/office/drawing/2014/main" id="{00000000-0008-0000-0900-00003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14" name="Rectangle 574">
          <a:extLst>
            <a:ext uri="{FF2B5EF4-FFF2-40B4-BE49-F238E27FC236}">
              <a16:creationId xmlns:a16="http://schemas.microsoft.com/office/drawing/2014/main" id="{00000000-0008-0000-0900-00003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17" name="Rectangle 577">
          <a:extLst>
            <a:ext uri="{FF2B5EF4-FFF2-40B4-BE49-F238E27FC236}">
              <a16:creationId xmlns:a16="http://schemas.microsoft.com/office/drawing/2014/main" id="{00000000-0008-0000-0900-00004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18" name="Rectangle 578">
          <a:extLst>
            <a:ext uri="{FF2B5EF4-FFF2-40B4-BE49-F238E27FC236}">
              <a16:creationId xmlns:a16="http://schemas.microsoft.com/office/drawing/2014/main" id="{00000000-0008-0000-0900-00004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21" name="Rectangle 581">
          <a:extLst>
            <a:ext uri="{FF2B5EF4-FFF2-40B4-BE49-F238E27FC236}">
              <a16:creationId xmlns:a16="http://schemas.microsoft.com/office/drawing/2014/main" id="{00000000-0008-0000-0900-00004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22" name="Rectangle 582">
          <a:extLst>
            <a:ext uri="{FF2B5EF4-FFF2-40B4-BE49-F238E27FC236}">
              <a16:creationId xmlns:a16="http://schemas.microsoft.com/office/drawing/2014/main" id="{00000000-0008-0000-0900-00004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25" name="Rectangle 585">
          <a:extLst>
            <a:ext uri="{FF2B5EF4-FFF2-40B4-BE49-F238E27FC236}">
              <a16:creationId xmlns:a16="http://schemas.microsoft.com/office/drawing/2014/main" id="{00000000-0008-0000-0900-00004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26" name="Rectangle 586">
          <a:extLst>
            <a:ext uri="{FF2B5EF4-FFF2-40B4-BE49-F238E27FC236}">
              <a16:creationId xmlns:a16="http://schemas.microsoft.com/office/drawing/2014/main" id="{00000000-0008-0000-0900-00004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29" name="Rectangle 589">
          <a:extLst>
            <a:ext uri="{FF2B5EF4-FFF2-40B4-BE49-F238E27FC236}">
              <a16:creationId xmlns:a16="http://schemas.microsoft.com/office/drawing/2014/main" id="{00000000-0008-0000-0900-00004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30" name="Rectangle 590">
          <a:extLst>
            <a:ext uri="{FF2B5EF4-FFF2-40B4-BE49-F238E27FC236}">
              <a16:creationId xmlns:a16="http://schemas.microsoft.com/office/drawing/2014/main" id="{00000000-0008-0000-0900-00004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33" name="Rectangle 593">
          <a:extLst>
            <a:ext uri="{FF2B5EF4-FFF2-40B4-BE49-F238E27FC236}">
              <a16:creationId xmlns:a16="http://schemas.microsoft.com/office/drawing/2014/main" id="{00000000-0008-0000-0900-00005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34" name="Rectangle 594">
          <a:extLst>
            <a:ext uri="{FF2B5EF4-FFF2-40B4-BE49-F238E27FC236}">
              <a16:creationId xmlns:a16="http://schemas.microsoft.com/office/drawing/2014/main" id="{00000000-0008-0000-0900-00005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37" name="Rectangle 597">
          <a:extLst>
            <a:ext uri="{FF2B5EF4-FFF2-40B4-BE49-F238E27FC236}">
              <a16:creationId xmlns:a16="http://schemas.microsoft.com/office/drawing/2014/main" id="{00000000-0008-0000-0900-00005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38" name="Rectangle 598">
          <a:extLst>
            <a:ext uri="{FF2B5EF4-FFF2-40B4-BE49-F238E27FC236}">
              <a16:creationId xmlns:a16="http://schemas.microsoft.com/office/drawing/2014/main" id="{00000000-0008-0000-0900-00005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41" name="Rectangle 601">
          <a:extLst>
            <a:ext uri="{FF2B5EF4-FFF2-40B4-BE49-F238E27FC236}">
              <a16:creationId xmlns:a16="http://schemas.microsoft.com/office/drawing/2014/main" id="{00000000-0008-0000-0900-00005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42" name="Rectangle 602">
          <a:extLst>
            <a:ext uri="{FF2B5EF4-FFF2-40B4-BE49-F238E27FC236}">
              <a16:creationId xmlns:a16="http://schemas.microsoft.com/office/drawing/2014/main" id="{00000000-0008-0000-0900-00005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45" name="Rectangle 605">
          <a:extLst>
            <a:ext uri="{FF2B5EF4-FFF2-40B4-BE49-F238E27FC236}">
              <a16:creationId xmlns:a16="http://schemas.microsoft.com/office/drawing/2014/main" id="{00000000-0008-0000-0900-00005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46" name="Rectangle 606">
          <a:extLst>
            <a:ext uri="{FF2B5EF4-FFF2-40B4-BE49-F238E27FC236}">
              <a16:creationId xmlns:a16="http://schemas.microsoft.com/office/drawing/2014/main" id="{00000000-0008-0000-0900-00005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49" name="Rectangle 609">
          <a:extLst>
            <a:ext uri="{FF2B5EF4-FFF2-40B4-BE49-F238E27FC236}">
              <a16:creationId xmlns:a16="http://schemas.microsoft.com/office/drawing/2014/main" id="{00000000-0008-0000-0900-00006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50" name="Rectangle 610">
          <a:extLst>
            <a:ext uri="{FF2B5EF4-FFF2-40B4-BE49-F238E27FC236}">
              <a16:creationId xmlns:a16="http://schemas.microsoft.com/office/drawing/2014/main" id="{00000000-0008-0000-0900-00006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53" name="Rectangle 613">
          <a:extLst>
            <a:ext uri="{FF2B5EF4-FFF2-40B4-BE49-F238E27FC236}">
              <a16:creationId xmlns:a16="http://schemas.microsoft.com/office/drawing/2014/main" id="{00000000-0008-0000-0900-00006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54" name="Rectangle 614">
          <a:extLst>
            <a:ext uri="{FF2B5EF4-FFF2-40B4-BE49-F238E27FC236}">
              <a16:creationId xmlns:a16="http://schemas.microsoft.com/office/drawing/2014/main" id="{00000000-0008-0000-0900-00006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57" name="Rectangle 617">
          <a:extLst>
            <a:ext uri="{FF2B5EF4-FFF2-40B4-BE49-F238E27FC236}">
              <a16:creationId xmlns:a16="http://schemas.microsoft.com/office/drawing/2014/main" id="{00000000-0008-0000-0900-00006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58" name="Rectangle 618">
          <a:extLst>
            <a:ext uri="{FF2B5EF4-FFF2-40B4-BE49-F238E27FC236}">
              <a16:creationId xmlns:a16="http://schemas.microsoft.com/office/drawing/2014/main" id="{00000000-0008-0000-0900-00006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61" name="Rectangle 621">
          <a:extLst>
            <a:ext uri="{FF2B5EF4-FFF2-40B4-BE49-F238E27FC236}">
              <a16:creationId xmlns:a16="http://schemas.microsoft.com/office/drawing/2014/main" id="{00000000-0008-0000-0900-00006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62" name="Rectangle 622">
          <a:extLst>
            <a:ext uri="{FF2B5EF4-FFF2-40B4-BE49-F238E27FC236}">
              <a16:creationId xmlns:a16="http://schemas.microsoft.com/office/drawing/2014/main" id="{00000000-0008-0000-0900-00006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65" name="Rectangle 625">
          <a:extLst>
            <a:ext uri="{FF2B5EF4-FFF2-40B4-BE49-F238E27FC236}">
              <a16:creationId xmlns:a16="http://schemas.microsoft.com/office/drawing/2014/main" id="{00000000-0008-0000-0900-00007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66" name="Rectangle 626">
          <a:extLst>
            <a:ext uri="{FF2B5EF4-FFF2-40B4-BE49-F238E27FC236}">
              <a16:creationId xmlns:a16="http://schemas.microsoft.com/office/drawing/2014/main" id="{00000000-0008-0000-0900-00007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69" name="Rectangle 629">
          <a:extLst>
            <a:ext uri="{FF2B5EF4-FFF2-40B4-BE49-F238E27FC236}">
              <a16:creationId xmlns:a16="http://schemas.microsoft.com/office/drawing/2014/main" id="{00000000-0008-0000-0900-00007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70" name="Rectangle 630">
          <a:extLst>
            <a:ext uri="{FF2B5EF4-FFF2-40B4-BE49-F238E27FC236}">
              <a16:creationId xmlns:a16="http://schemas.microsoft.com/office/drawing/2014/main" id="{00000000-0008-0000-0900-00007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73" name="Rectangle 633">
          <a:extLst>
            <a:ext uri="{FF2B5EF4-FFF2-40B4-BE49-F238E27FC236}">
              <a16:creationId xmlns:a16="http://schemas.microsoft.com/office/drawing/2014/main" id="{00000000-0008-0000-0900-00007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74" name="Rectangle 634">
          <a:extLst>
            <a:ext uri="{FF2B5EF4-FFF2-40B4-BE49-F238E27FC236}">
              <a16:creationId xmlns:a16="http://schemas.microsoft.com/office/drawing/2014/main" id="{00000000-0008-0000-0900-00007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77" name="Rectangle 637">
          <a:extLst>
            <a:ext uri="{FF2B5EF4-FFF2-40B4-BE49-F238E27FC236}">
              <a16:creationId xmlns:a16="http://schemas.microsoft.com/office/drawing/2014/main" id="{00000000-0008-0000-0900-00007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78" name="Rectangle 638">
          <a:extLst>
            <a:ext uri="{FF2B5EF4-FFF2-40B4-BE49-F238E27FC236}">
              <a16:creationId xmlns:a16="http://schemas.microsoft.com/office/drawing/2014/main" id="{00000000-0008-0000-0900-00007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81" name="Rectangle 641">
          <a:extLst>
            <a:ext uri="{FF2B5EF4-FFF2-40B4-BE49-F238E27FC236}">
              <a16:creationId xmlns:a16="http://schemas.microsoft.com/office/drawing/2014/main" id="{00000000-0008-0000-0900-00008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82" name="Rectangle 642">
          <a:extLst>
            <a:ext uri="{FF2B5EF4-FFF2-40B4-BE49-F238E27FC236}">
              <a16:creationId xmlns:a16="http://schemas.microsoft.com/office/drawing/2014/main" id="{00000000-0008-0000-0900-00008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85" name="Rectangle 645">
          <a:extLst>
            <a:ext uri="{FF2B5EF4-FFF2-40B4-BE49-F238E27FC236}">
              <a16:creationId xmlns:a16="http://schemas.microsoft.com/office/drawing/2014/main" id="{00000000-0008-0000-0900-00008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86" name="Rectangle 646">
          <a:extLst>
            <a:ext uri="{FF2B5EF4-FFF2-40B4-BE49-F238E27FC236}">
              <a16:creationId xmlns:a16="http://schemas.microsoft.com/office/drawing/2014/main" id="{00000000-0008-0000-0900-00008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89" name="Rectangle 649">
          <a:extLst>
            <a:ext uri="{FF2B5EF4-FFF2-40B4-BE49-F238E27FC236}">
              <a16:creationId xmlns:a16="http://schemas.microsoft.com/office/drawing/2014/main" id="{00000000-0008-0000-0900-00008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90" name="Rectangle 650">
          <a:extLst>
            <a:ext uri="{FF2B5EF4-FFF2-40B4-BE49-F238E27FC236}">
              <a16:creationId xmlns:a16="http://schemas.microsoft.com/office/drawing/2014/main" id="{00000000-0008-0000-0900-00008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93" name="Rectangle 653">
          <a:extLst>
            <a:ext uri="{FF2B5EF4-FFF2-40B4-BE49-F238E27FC236}">
              <a16:creationId xmlns:a16="http://schemas.microsoft.com/office/drawing/2014/main" id="{00000000-0008-0000-0900-00008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94" name="Rectangle 654">
          <a:extLst>
            <a:ext uri="{FF2B5EF4-FFF2-40B4-BE49-F238E27FC236}">
              <a16:creationId xmlns:a16="http://schemas.microsoft.com/office/drawing/2014/main" id="{00000000-0008-0000-0900-00008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97" name="Rectangle 657">
          <a:extLst>
            <a:ext uri="{FF2B5EF4-FFF2-40B4-BE49-F238E27FC236}">
              <a16:creationId xmlns:a16="http://schemas.microsoft.com/office/drawing/2014/main" id="{00000000-0008-0000-0900-00009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698" name="Rectangle 658">
          <a:extLst>
            <a:ext uri="{FF2B5EF4-FFF2-40B4-BE49-F238E27FC236}">
              <a16:creationId xmlns:a16="http://schemas.microsoft.com/office/drawing/2014/main" id="{00000000-0008-0000-0900-00009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01" name="Rectangle 661">
          <a:extLst>
            <a:ext uri="{FF2B5EF4-FFF2-40B4-BE49-F238E27FC236}">
              <a16:creationId xmlns:a16="http://schemas.microsoft.com/office/drawing/2014/main" id="{00000000-0008-0000-0900-00009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02" name="Rectangle 662">
          <a:extLst>
            <a:ext uri="{FF2B5EF4-FFF2-40B4-BE49-F238E27FC236}">
              <a16:creationId xmlns:a16="http://schemas.microsoft.com/office/drawing/2014/main" id="{00000000-0008-0000-0900-00009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05" name="Rectangle 665">
          <a:extLst>
            <a:ext uri="{FF2B5EF4-FFF2-40B4-BE49-F238E27FC236}">
              <a16:creationId xmlns:a16="http://schemas.microsoft.com/office/drawing/2014/main" id="{00000000-0008-0000-0900-00009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06" name="Rectangle 666">
          <a:extLst>
            <a:ext uri="{FF2B5EF4-FFF2-40B4-BE49-F238E27FC236}">
              <a16:creationId xmlns:a16="http://schemas.microsoft.com/office/drawing/2014/main" id="{00000000-0008-0000-0900-00009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09" name="Rectangle 669">
          <a:extLst>
            <a:ext uri="{FF2B5EF4-FFF2-40B4-BE49-F238E27FC236}">
              <a16:creationId xmlns:a16="http://schemas.microsoft.com/office/drawing/2014/main" id="{00000000-0008-0000-0900-00009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10" name="Rectangle 670">
          <a:extLst>
            <a:ext uri="{FF2B5EF4-FFF2-40B4-BE49-F238E27FC236}">
              <a16:creationId xmlns:a16="http://schemas.microsoft.com/office/drawing/2014/main" id="{00000000-0008-0000-0900-00009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13" name="Rectangle 673">
          <a:extLst>
            <a:ext uri="{FF2B5EF4-FFF2-40B4-BE49-F238E27FC236}">
              <a16:creationId xmlns:a16="http://schemas.microsoft.com/office/drawing/2014/main" id="{00000000-0008-0000-0900-0000A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14" name="Rectangle 674">
          <a:extLst>
            <a:ext uri="{FF2B5EF4-FFF2-40B4-BE49-F238E27FC236}">
              <a16:creationId xmlns:a16="http://schemas.microsoft.com/office/drawing/2014/main" id="{00000000-0008-0000-0900-0000A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17" name="Rectangle 677">
          <a:extLst>
            <a:ext uri="{FF2B5EF4-FFF2-40B4-BE49-F238E27FC236}">
              <a16:creationId xmlns:a16="http://schemas.microsoft.com/office/drawing/2014/main" id="{00000000-0008-0000-0900-0000A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18" name="Rectangle 678">
          <a:extLst>
            <a:ext uri="{FF2B5EF4-FFF2-40B4-BE49-F238E27FC236}">
              <a16:creationId xmlns:a16="http://schemas.microsoft.com/office/drawing/2014/main" id="{00000000-0008-0000-0900-0000A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21" name="Rectangle 681">
          <a:extLst>
            <a:ext uri="{FF2B5EF4-FFF2-40B4-BE49-F238E27FC236}">
              <a16:creationId xmlns:a16="http://schemas.microsoft.com/office/drawing/2014/main" id="{00000000-0008-0000-0900-0000A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22" name="Rectangle 682">
          <a:extLst>
            <a:ext uri="{FF2B5EF4-FFF2-40B4-BE49-F238E27FC236}">
              <a16:creationId xmlns:a16="http://schemas.microsoft.com/office/drawing/2014/main" id="{00000000-0008-0000-0900-0000A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25" name="Rectangle 685">
          <a:extLst>
            <a:ext uri="{FF2B5EF4-FFF2-40B4-BE49-F238E27FC236}">
              <a16:creationId xmlns:a16="http://schemas.microsoft.com/office/drawing/2014/main" id="{00000000-0008-0000-0900-0000A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26" name="Rectangle 686">
          <a:extLst>
            <a:ext uri="{FF2B5EF4-FFF2-40B4-BE49-F238E27FC236}">
              <a16:creationId xmlns:a16="http://schemas.microsoft.com/office/drawing/2014/main" id="{00000000-0008-0000-0900-0000A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29" name="Rectangle 689">
          <a:extLst>
            <a:ext uri="{FF2B5EF4-FFF2-40B4-BE49-F238E27FC236}">
              <a16:creationId xmlns:a16="http://schemas.microsoft.com/office/drawing/2014/main" id="{00000000-0008-0000-0900-0000B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30" name="Rectangle 690">
          <a:extLst>
            <a:ext uri="{FF2B5EF4-FFF2-40B4-BE49-F238E27FC236}">
              <a16:creationId xmlns:a16="http://schemas.microsoft.com/office/drawing/2014/main" id="{00000000-0008-0000-0900-0000B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33" name="Rectangle 693">
          <a:extLst>
            <a:ext uri="{FF2B5EF4-FFF2-40B4-BE49-F238E27FC236}">
              <a16:creationId xmlns:a16="http://schemas.microsoft.com/office/drawing/2014/main" id="{00000000-0008-0000-0900-0000B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34" name="Rectangle 694">
          <a:extLst>
            <a:ext uri="{FF2B5EF4-FFF2-40B4-BE49-F238E27FC236}">
              <a16:creationId xmlns:a16="http://schemas.microsoft.com/office/drawing/2014/main" id="{00000000-0008-0000-0900-0000B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37" name="Rectangle 697">
          <a:extLst>
            <a:ext uri="{FF2B5EF4-FFF2-40B4-BE49-F238E27FC236}">
              <a16:creationId xmlns:a16="http://schemas.microsoft.com/office/drawing/2014/main" id="{00000000-0008-0000-0900-0000B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38" name="Rectangle 698">
          <a:extLst>
            <a:ext uri="{FF2B5EF4-FFF2-40B4-BE49-F238E27FC236}">
              <a16:creationId xmlns:a16="http://schemas.microsoft.com/office/drawing/2014/main" id="{00000000-0008-0000-0900-0000B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41" name="Rectangle 701">
          <a:extLst>
            <a:ext uri="{FF2B5EF4-FFF2-40B4-BE49-F238E27FC236}">
              <a16:creationId xmlns:a16="http://schemas.microsoft.com/office/drawing/2014/main" id="{00000000-0008-0000-0900-0000B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42" name="Rectangle 702">
          <a:extLst>
            <a:ext uri="{FF2B5EF4-FFF2-40B4-BE49-F238E27FC236}">
              <a16:creationId xmlns:a16="http://schemas.microsoft.com/office/drawing/2014/main" id="{00000000-0008-0000-0900-0000B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45" name="Rectangle 705">
          <a:extLst>
            <a:ext uri="{FF2B5EF4-FFF2-40B4-BE49-F238E27FC236}">
              <a16:creationId xmlns:a16="http://schemas.microsoft.com/office/drawing/2014/main" id="{00000000-0008-0000-0900-0000C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46" name="Rectangle 706">
          <a:extLst>
            <a:ext uri="{FF2B5EF4-FFF2-40B4-BE49-F238E27FC236}">
              <a16:creationId xmlns:a16="http://schemas.microsoft.com/office/drawing/2014/main" id="{00000000-0008-0000-0900-0000C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49" name="Rectangle 709">
          <a:extLst>
            <a:ext uri="{FF2B5EF4-FFF2-40B4-BE49-F238E27FC236}">
              <a16:creationId xmlns:a16="http://schemas.microsoft.com/office/drawing/2014/main" id="{00000000-0008-0000-0900-0000C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50" name="Rectangle 710">
          <a:extLst>
            <a:ext uri="{FF2B5EF4-FFF2-40B4-BE49-F238E27FC236}">
              <a16:creationId xmlns:a16="http://schemas.microsoft.com/office/drawing/2014/main" id="{00000000-0008-0000-0900-0000C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53" name="Rectangle 713">
          <a:extLst>
            <a:ext uri="{FF2B5EF4-FFF2-40B4-BE49-F238E27FC236}">
              <a16:creationId xmlns:a16="http://schemas.microsoft.com/office/drawing/2014/main" id="{00000000-0008-0000-0900-0000C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54" name="Rectangle 714">
          <a:extLst>
            <a:ext uri="{FF2B5EF4-FFF2-40B4-BE49-F238E27FC236}">
              <a16:creationId xmlns:a16="http://schemas.microsoft.com/office/drawing/2014/main" id="{00000000-0008-0000-0900-0000C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57" name="Rectangle 717">
          <a:extLst>
            <a:ext uri="{FF2B5EF4-FFF2-40B4-BE49-F238E27FC236}">
              <a16:creationId xmlns:a16="http://schemas.microsoft.com/office/drawing/2014/main" id="{00000000-0008-0000-0900-0000C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58" name="Rectangle 718">
          <a:extLst>
            <a:ext uri="{FF2B5EF4-FFF2-40B4-BE49-F238E27FC236}">
              <a16:creationId xmlns:a16="http://schemas.microsoft.com/office/drawing/2014/main" id="{00000000-0008-0000-0900-0000C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61" name="Rectangle 721">
          <a:extLst>
            <a:ext uri="{FF2B5EF4-FFF2-40B4-BE49-F238E27FC236}">
              <a16:creationId xmlns:a16="http://schemas.microsoft.com/office/drawing/2014/main" id="{00000000-0008-0000-0900-0000D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62" name="Rectangle 722">
          <a:extLst>
            <a:ext uri="{FF2B5EF4-FFF2-40B4-BE49-F238E27FC236}">
              <a16:creationId xmlns:a16="http://schemas.microsoft.com/office/drawing/2014/main" id="{00000000-0008-0000-0900-0000D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65" name="Rectangle 725">
          <a:extLst>
            <a:ext uri="{FF2B5EF4-FFF2-40B4-BE49-F238E27FC236}">
              <a16:creationId xmlns:a16="http://schemas.microsoft.com/office/drawing/2014/main" id="{00000000-0008-0000-0900-0000D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66" name="Rectangle 726">
          <a:extLst>
            <a:ext uri="{FF2B5EF4-FFF2-40B4-BE49-F238E27FC236}">
              <a16:creationId xmlns:a16="http://schemas.microsoft.com/office/drawing/2014/main" id="{00000000-0008-0000-0900-0000D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69" name="Rectangle 729">
          <a:extLst>
            <a:ext uri="{FF2B5EF4-FFF2-40B4-BE49-F238E27FC236}">
              <a16:creationId xmlns:a16="http://schemas.microsoft.com/office/drawing/2014/main" id="{00000000-0008-0000-0900-0000D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70" name="Rectangle 730">
          <a:extLst>
            <a:ext uri="{FF2B5EF4-FFF2-40B4-BE49-F238E27FC236}">
              <a16:creationId xmlns:a16="http://schemas.microsoft.com/office/drawing/2014/main" id="{00000000-0008-0000-0900-0000D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73" name="Rectangle 733">
          <a:extLst>
            <a:ext uri="{FF2B5EF4-FFF2-40B4-BE49-F238E27FC236}">
              <a16:creationId xmlns:a16="http://schemas.microsoft.com/office/drawing/2014/main" id="{00000000-0008-0000-0900-0000D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74" name="Rectangle 734">
          <a:extLst>
            <a:ext uri="{FF2B5EF4-FFF2-40B4-BE49-F238E27FC236}">
              <a16:creationId xmlns:a16="http://schemas.microsoft.com/office/drawing/2014/main" id="{00000000-0008-0000-0900-0000D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77" name="Rectangle 737">
          <a:extLst>
            <a:ext uri="{FF2B5EF4-FFF2-40B4-BE49-F238E27FC236}">
              <a16:creationId xmlns:a16="http://schemas.microsoft.com/office/drawing/2014/main" id="{00000000-0008-0000-0900-0000E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78" name="Rectangle 738">
          <a:extLst>
            <a:ext uri="{FF2B5EF4-FFF2-40B4-BE49-F238E27FC236}">
              <a16:creationId xmlns:a16="http://schemas.microsoft.com/office/drawing/2014/main" id="{00000000-0008-0000-0900-0000E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81" name="Rectangle 741">
          <a:extLst>
            <a:ext uri="{FF2B5EF4-FFF2-40B4-BE49-F238E27FC236}">
              <a16:creationId xmlns:a16="http://schemas.microsoft.com/office/drawing/2014/main" id="{00000000-0008-0000-0900-0000E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82" name="Rectangle 742">
          <a:extLst>
            <a:ext uri="{FF2B5EF4-FFF2-40B4-BE49-F238E27FC236}">
              <a16:creationId xmlns:a16="http://schemas.microsoft.com/office/drawing/2014/main" id="{00000000-0008-0000-0900-0000E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85" name="Rectangle 745">
          <a:extLst>
            <a:ext uri="{FF2B5EF4-FFF2-40B4-BE49-F238E27FC236}">
              <a16:creationId xmlns:a16="http://schemas.microsoft.com/office/drawing/2014/main" id="{00000000-0008-0000-0900-0000E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86" name="Rectangle 746">
          <a:extLst>
            <a:ext uri="{FF2B5EF4-FFF2-40B4-BE49-F238E27FC236}">
              <a16:creationId xmlns:a16="http://schemas.microsoft.com/office/drawing/2014/main" id="{00000000-0008-0000-0900-0000E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89" name="Rectangle 749">
          <a:extLst>
            <a:ext uri="{FF2B5EF4-FFF2-40B4-BE49-F238E27FC236}">
              <a16:creationId xmlns:a16="http://schemas.microsoft.com/office/drawing/2014/main" id="{00000000-0008-0000-0900-0000E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90" name="Rectangle 750">
          <a:extLst>
            <a:ext uri="{FF2B5EF4-FFF2-40B4-BE49-F238E27FC236}">
              <a16:creationId xmlns:a16="http://schemas.microsoft.com/office/drawing/2014/main" id="{00000000-0008-0000-0900-0000E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93" name="Rectangle 753">
          <a:extLst>
            <a:ext uri="{FF2B5EF4-FFF2-40B4-BE49-F238E27FC236}">
              <a16:creationId xmlns:a16="http://schemas.microsoft.com/office/drawing/2014/main" id="{00000000-0008-0000-0900-0000F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94" name="Rectangle 754">
          <a:extLst>
            <a:ext uri="{FF2B5EF4-FFF2-40B4-BE49-F238E27FC236}">
              <a16:creationId xmlns:a16="http://schemas.microsoft.com/office/drawing/2014/main" id="{00000000-0008-0000-0900-0000F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97" name="Rectangle 757">
          <a:extLst>
            <a:ext uri="{FF2B5EF4-FFF2-40B4-BE49-F238E27FC236}">
              <a16:creationId xmlns:a16="http://schemas.microsoft.com/office/drawing/2014/main" id="{00000000-0008-0000-0900-0000F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798" name="Rectangle 758">
          <a:extLst>
            <a:ext uri="{FF2B5EF4-FFF2-40B4-BE49-F238E27FC236}">
              <a16:creationId xmlns:a16="http://schemas.microsoft.com/office/drawing/2014/main" id="{00000000-0008-0000-0900-0000F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01" name="Rectangle 761">
          <a:extLst>
            <a:ext uri="{FF2B5EF4-FFF2-40B4-BE49-F238E27FC236}">
              <a16:creationId xmlns:a16="http://schemas.microsoft.com/office/drawing/2014/main" id="{00000000-0008-0000-0900-0000F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02" name="Rectangle 762">
          <a:extLst>
            <a:ext uri="{FF2B5EF4-FFF2-40B4-BE49-F238E27FC236}">
              <a16:creationId xmlns:a16="http://schemas.microsoft.com/office/drawing/2014/main" id="{00000000-0008-0000-0900-0000F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05" name="Rectangle 765">
          <a:extLst>
            <a:ext uri="{FF2B5EF4-FFF2-40B4-BE49-F238E27FC236}">
              <a16:creationId xmlns:a16="http://schemas.microsoft.com/office/drawing/2014/main" id="{00000000-0008-0000-0900-0000F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06" name="Rectangle 766">
          <a:extLst>
            <a:ext uri="{FF2B5EF4-FFF2-40B4-BE49-F238E27FC236}">
              <a16:creationId xmlns:a16="http://schemas.microsoft.com/office/drawing/2014/main" id="{00000000-0008-0000-0900-0000F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09" name="Rectangle 769">
          <a:extLst>
            <a:ext uri="{FF2B5EF4-FFF2-40B4-BE49-F238E27FC236}">
              <a16:creationId xmlns:a16="http://schemas.microsoft.com/office/drawing/2014/main" id="{00000000-0008-0000-0900-00000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10" name="Rectangle 770">
          <a:extLst>
            <a:ext uri="{FF2B5EF4-FFF2-40B4-BE49-F238E27FC236}">
              <a16:creationId xmlns:a16="http://schemas.microsoft.com/office/drawing/2014/main" id="{00000000-0008-0000-0900-00000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13" name="Rectangle 773">
          <a:extLst>
            <a:ext uri="{FF2B5EF4-FFF2-40B4-BE49-F238E27FC236}">
              <a16:creationId xmlns:a16="http://schemas.microsoft.com/office/drawing/2014/main" id="{00000000-0008-0000-0900-00000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14" name="Rectangle 774">
          <a:extLst>
            <a:ext uri="{FF2B5EF4-FFF2-40B4-BE49-F238E27FC236}">
              <a16:creationId xmlns:a16="http://schemas.microsoft.com/office/drawing/2014/main" id="{00000000-0008-0000-0900-00000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17" name="Rectangle 777">
          <a:extLst>
            <a:ext uri="{FF2B5EF4-FFF2-40B4-BE49-F238E27FC236}">
              <a16:creationId xmlns:a16="http://schemas.microsoft.com/office/drawing/2014/main" id="{00000000-0008-0000-0900-00000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18" name="Rectangle 778">
          <a:extLst>
            <a:ext uri="{FF2B5EF4-FFF2-40B4-BE49-F238E27FC236}">
              <a16:creationId xmlns:a16="http://schemas.microsoft.com/office/drawing/2014/main" id="{00000000-0008-0000-0900-00000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21" name="Rectangle 781">
          <a:extLst>
            <a:ext uri="{FF2B5EF4-FFF2-40B4-BE49-F238E27FC236}">
              <a16:creationId xmlns:a16="http://schemas.microsoft.com/office/drawing/2014/main" id="{00000000-0008-0000-0900-00000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22" name="Rectangle 782">
          <a:extLst>
            <a:ext uri="{FF2B5EF4-FFF2-40B4-BE49-F238E27FC236}">
              <a16:creationId xmlns:a16="http://schemas.microsoft.com/office/drawing/2014/main" id="{00000000-0008-0000-0900-00000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25" name="Rectangle 785">
          <a:extLst>
            <a:ext uri="{FF2B5EF4-FFF2-40B4-BE49-F238E27FC236}">
              <a16:creationId xmlns:a16="http://schemas.microsoft.com/office/drawing/2014/main" id="{00000000-0008-0000-0900-00001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26" name="Rectangle 786">
          <a:extLst>
            <a:ext uri="{FF2B5EF4-FFF2-40B4-BE49-F238E27FC236}">
              <a16:creationId xmlns:a16="http://schemas.microsoft.com/office/drawing/2014/main" id="{00000000-0008-0000-0900-00001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29" name="Rectangle 789">
          <a:extLst>
            <a:ext uri="{FF2B5EF4-FFF2-40B4-BE49-F238E27FC236}">
              <a16:creationId xmlns:a16="http://schemas.microsoft.com/office/drawing/2014/main" id="{00000000-0008-0000-0900-00001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30" name="Rectangle 790">
          <a:extLst>
            <a:ext uri="{FF2B5EF4-FFF2-40B4-BE49-F238E27FC236}">
              <a16:creationId xmlns:a16="http://schemas.microsoft.com/office/drawing/2014/main" id="{00000000-0008-0000-0900-00001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33" name="Rectangle 793">
          <a:extLst>
            <a:ext uri="{FF2B5EF4-FFF2-40B4-BE49-F238E27FC236}">
              <a16:creationId xmlns:a16="http://schemas.microsoft.com/office/drawing/2014/main" id="{00000000-0008-0000-0900-00001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34" name="Rectangle 794">
          <a:extLst>
            <a:ext uri="{FF2B5EF4-FFF2-40B4-BE49-F238E27FC236}">
              <a16:creationId xmlns:a16="http://schemas.microsoft.com/office/drawing/2014/main" id="{00000000-0008-0000-0900-00001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37" name="Rectangle 797">
          <a:extLst>
            <a:ext uri="{FF2B5EF4-FFF2-40B4-BE49-F238E27FC236}">
              <a16:creationId xmlns:a16="http://schemas.microsoft.com/office/drawing/2014/main" id="{00000000-0008-0000-0900-00001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38" name="Rectangle 798">
          <a:extLst>
            <a:ext uri="{FF2B5EF4-FFF2-40B4-BE49-F238E27FC236}">
              <a16:creationId xmlns:a16="http://schemas.microsoft.com/office/drawing/2014/main" id="{00000000-0008-0000-0900-00001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41" name="Rectangle 801">
          <a:extLst>
            <a:ext uri="{FF2B5EF4-FFF2-40B4-BE49-F238E27FC236}">
              <a16:creationId xmlns:a16="http://schemas.microsoft.com/office/drawing/2014/main" id="{00000000-0008-0000-0900-00002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42" name="Rectangle 802">
          <a:extLst>
            <a:ext uri="{FF2B5EF4-FFF2-40B4-BE49-F238E27FC236}">
              <a16:creationId xmlns:a16="http://schemas.microsoft.com/office/drawing/2014/main" id="{00000000-0008-0000-0900-00002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45" name="Rectangle 805">
          <a:extLst>
            <a:ext uri="{FF2B5EF4-FFF2-40B4-BE49-F238E27FC236}">
              <a16:creationId xmlns:a16="http://schemas.microsoft.com/office/drawing/2014/main" id="{00000000-0008-0000-0900-00002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46" name="Rectangle 806">
          <a:extLst>
            <a:ext uri="{FF2B5EF4-FFF2-40B4-BE49-F238E27FC236}">
              <a16:creationId xmlns:a16="http://schemas.microsoft.com/office/drawing/2014/main" id="{00000000-0008-0000-0900-00002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49" name="Rectangle 809">
          <a:extLst>
            <a:ext uri="{FF2B5EF4-FFF2-40B4-BE49-F238E27FC236}">
              <a16:creationId xmlns:a16="http://schemas.microsoft.com/office/drawing/2014/main" id="{00000000-0008-0000-0900-00002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50" name="Rectangle 810">
          <a:extLst>
            <a:ext uri="{FF2B5EF4-FFF2-40B4-BE49-F238E27FC236}">
              <a16:creationId xmlns:a16="http://schemas.microsoft.com/office/drawing/2014/main" id="{00000000-0008-0000-0900-00002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53" name="Rectangle 813">
          <a:extLst>
            <a:ext uri="{FF2B5EF4-FFF2-40B4-BE49-F238E27FC236}">
              <a16:creationId xmlns:a16="http://schemas.microsoft.com/office/drawing/2014/main" id="{00000000-0008-0000-0900-00002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54" name="Rectangle 814">
          <a:extLst>
            <a:ext uri="{FF2B5EF4-FFF2-40B4-BE49-F238E27FC236}">
              <a16:creationId xmlns:a16="http://schemas.microsoft.com/office/drawing/2014/main" id="{00000000-0008-0000-0900-00002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57" name="Rectangle 817">
          <a:extLst>
            <a:ext uri="{FF2B5EF4-FFF2-40B4-BE49-F238E27FC236}">
              <a16:creationId xmlns:a16="http://schemas.microsoft.com/office/drawing/2014/main" id="{00000000-0008-0000-0900-00003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58" name="Rectangle 818">
          <a:extLst>
            <a:ext uri="{FF2B5EF4-FFF2-40B4-BE49-F238E27FC236}">
              <a16:creationId xmlns:a16="http://schemas.microsoft.com/office/drawing/2014/main" id="{00000000-0008-0000-0900-00003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61" name="Rectangle 821">
          <a:extLst>
            <a:ext uri="{FF2B5EF4-FFF2-40B4-BE49-F238E27FC236}">
              <a16:creationId xmlns:a16="http://schemas.microsoft.com/office/drawing/2014/main" id="{00000000-0008-0000-0900-00003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62" name="Rectangle 822">
          <a:extLst>
            <a:ext uri="{FF2B5EF4-FFF2-40B4-BE49-F238E27FC236}">
              <a16:creationId xmlns:a16="http://schemas.microsoft.com/office/drawing/2014/main" id="{00000000-0008-0000-0900-00003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65" name="Rectangle 825">
          <a:extLst>
            <a:ext uri="{FF2B5EF4-FFF2-40B4-BE49-F238E27FC236}">
              <a16:creationId xmlns:a16="http://schemas.microsoft.com/office/drawing/2014/main" id="{00000000-0008-0000-0900-00003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66" name="Rectangle 826">
          <a:extLst>
            <a:ext uri="{FF2B5EF4-FFF2-40B4-BE49-F238E27FC236}">
              <a16:creationId xmlns:a16="http://schemas.microsoft.com/office/drawing/2014/main" id="{00000000-0008-0000-0900-00003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69" name="Rectangle 829">
          <a:extLst>
            <a:ext uri="{FF2B5EF4-FFF2-40B4-BE49-F238E27FC236}">
              <a16:creationId xmlns:a16="http://schemas.microsoft.com/office/drawing/2014/main" id="{00000000-0008-0000-0900-00003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70" name="Rectangle 830">
          <a:extLst>
            <a:ext uri="{FF2B5EF4-FFF2-40B4-BE49-F238E27FC236}">
              <a16:creationId xmlns:a16="http://schemas.microsoft.com/office/drawing/2014/main" id="{00000000-0008-0000-0900-00003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73" name="Rectangle 833">
          <a:extLst>
            <a:ext uri="{FF2B5EF4-FFF2-40B4-BE49-F238E27FC236}">
              <a16:creationId xmlns:a16="http://schemas.microsoft.com/office/drawing/2014/main" id="{00000000-0008-0000-0900-00004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74" name="Rectangle 834">
          <a:extLst>
            <a:ext uri="{FF2B5EF4-FFF2-40B4-BE49-F238E27FC236}">
              <a16:creationId xmlns:a16="http://schemas.microsoft.com/office/drawing/2014/main" id="{00000000-0008-0000-0900-00004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77" name="Rectangle 837">
          <a:extLst>
            <a:ext uri="{FF2B5EF4-FFF2-40B4-BE49-F238E27FC236}">
              <a16:creationId xmlns:a16="http://schemas.microsoft.com/office/drawing/2014/main" id="{00000000-0008-0000-0900-00004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78" name="Rectangle 838">
          <a:extLst>
            <a:ext uri="{FF2B5EF4-FFF2-40B4-BE49-F238E27FC236}">
              <a16:creationId xmlns:a16="http://schemas.microsoft.com/office/drawing/2014/main" id="{00000000-0008-0000-0900-00004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81" name="Rectangle 841">
          <a:extLst>
            <a:ext uri="{FF2B5EF4-FFF2-40B4-BE49-F238E27FC236}">
              <a16:creationId xmlns:a16="http://schemas.microsoft.com/office/drawing/2014/main" id="{00000000-0008-0000-0900-00004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82" name="Rectangle 842">
          <a:extLst>
            <a:ext uri="{FF2B5EF4-FFF2-40B4-BE49-F238E27FC236}">
              <a16:creationId xmlns:a16="http://schemas.microsoft.com/office/drawing/2014/main" id="{00000000-0008-0000-0900-00004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85" name="Rectangle 845">
          <a:extLst>
            <a:ext uri="{FF2B5EF4-FFF2-40B4-BE49-F238E27FC236}">
              <a16:creationId xmlns:a16="http://schemas.microsoft.com/office/drawing/2014/main" id="{00000000-0008-0000-0900-00004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86" name="Rectangle 846">
          <a:extLst>
            <a:ext uri="{FF2B5EF4-FFF2-40B4-BE49-F238E27FC236}">
              <a16:creationId xmlns:a16="http://schemas.microsoft.com/office/drawing/2014/main" id="{00000000-0008-0000-0900-00004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89" name="Rectangle 849">
          <a:extLst>
            <a:ext uri="{FF2B5EF4-FFF2-40B4-BE49-F238E27FC236}">
              <a16:creationId xmlns:a16="http://schemas.microsoft.com/office/drawing/2014/main" id="{00000000-0008-0000-0900-00005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90" name="Rectangle 850">
          <a:extLst>
            <a:ext uri="{FF2B5EF4-FFF2-40B4-BE49-F238E27FC236}">
              <a16:creationId xmlns:a16="http://schemas.microsoft.com/office/drawing/2014/main" id="{00000000-0008-0000-0900-00005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93" name="Rectangle 853">
          <a:extLst>
            <a:ext uri="{FF2B5EF4-FFF2-40B4-BE49-F238E27FC236}">
              <a16:creationId xmlns:a16="http://schemas.microsoft.com/office/drawing/2014/main" id="{00000000-0008-0000-0900-00005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94" name="Rectangle 854">
          <a:extLst>
            <a:ext uri="{FF2B5EF4-FFF2-40B4-BE49-F238E27FC236}">
              <a16:creationId xmlns:a16="http://schemas.microsoft.com/office/drawing/2014/main" id="{00000000-0008-0000-0900-00005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97" name="Rectangle 857">
          <a:extLst>
            <a:ext uri="{FF2B5EF4-FFF2-40B4-BE49-F238E27FC236}">
              <a16:creationId xmlns:a16="http://schemas.microsoft.com/office/drawing/2014/main" id="{00000000-0008-0000-0900-00005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898" name="Rectangle 858">
          <a:extLst>
            <a:ext uri="{FF2B5EF4-FFF2-40B4-BE49-F238E27FC236}">
              <a16:creationId xmlns:a16="http://schemas.microsoft.com/office/drawing/2014/main" id="{00000000-0008-0000-0900-00005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01" name="Rectangle 861">
          <a:extLst>
            <a:ext uri="{FF2B5EF4-FFF2-40B4-BE49-F238E27FC236}">
              <a16:creationId xmlns:a16="http://schemas.microsoft.com/office/drawing/2014/main" id="{00000000-0008-0000-0900-00005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02" name="Rectangle 862">
          <a:extLst>
            <a:ext uri="{FF2B5EF4-FFF2-40B4-BE49-F238E27FC236}">
              <a16:creationId xmlns:a16="http://schemas.microsoft.com/office/drawing/2014/main" id="{00000000-0008-0000-0900-00005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05" name="Rectangle 865">
          <a:extLst>
            <a:ext uri="{FF2B5EF4-FFF2-40B4-BE49-F238E27FC236}">
              <a16:creationId xmlns:a16="http://schemas.microsoft.com/office/drawing/2014/main" id="{00000000-0008-0000-0900-00006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06" name="Rectangle 866">
          <a:extLst>
            <a:ext uri="{FF2B5EF4-FFF2-40B4-BE49-F238E27FC236}">
              <a16:creationId xmlns:a16="http://schemas.microsoft.com/office/drawing/2014/main" id="{00000000-0008-0000-0900-00006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09" name="Rectangle 869">
          <a:extLst>
            <a:ext uri="{FF2B5EF4-FFF2-40B4-BE49-F238E27FC236}">
              <a16:creationId xmlns:a16="http://schemas.microsoft.com/office/drawing/2014/main" id="{00000000-0008-0000-0900-00006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10" name="Rectangle 870">
          <a:extLst>
            <a:ext uri="{FF2B5EF4-FFF2-40B4-BE49-F238E27FC236}">
              <a16:creationId xmlns:a16="http://schemas.microsoft.com/office/drawing/2014/main" id="{00000000-0008-0000-0900-00006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13" name="Rectangle 873">
          <a:extLst>
            <a:ext uri="{FF2B5EF4-FFF2-40B4-BE49-F238E27FC236}">
              <a16:creationId xmlns:a16="http://schemas.microsoft.com/office/drawing/2014/main" id="{00000000-0008-0000-0900-00006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14" name="Rectangle 874">
          <a:extLst>
            <a:ext uri="{FF2B5EF4-FFF2-40B4-BE49-F238E27FC236}">
              <a16:creationId xmlns:a16="http://schemas.microsoft.com/office/drawing/2014/main" id="{00000000-0008-0000-0900-00006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17" name="Rectangle 877">
          <a:extLst>
            <a:ext uri="{FF2B5EF4-FFF2-40B4-BE49-F238E27FC236}">
              <a16:creationId xmlns:a16="http://schemas.microsoft.com/office/drawing/2014/main" id="{00000000-0008-0000-0900-00006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18" name="Rectangle 878">
          <a:extLst>
            <a:ext uri="{FF2B5EF4-FFF2-40B4-BE49-F238E27FC236}">
              <a16:creationId xmlns:a16="http://schemas.microsoft.com/office/drawing/2014/main" id="{00000000-0008-0000-0900-00006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21" name="Rectangle 881">
          <a:extLst>
            <a:ext uri="{FF2B5EF4-FFF2-40B4-BE49-F238E27FC236}">
              <a16:creationId xmlns:a16="http://schemas.microsoft.com/office/drawing/2014/main" id="{00000000-0008-0000-0900-00007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22" name="Rectangle 882">
          <a:extLst>
            <a:ext uri="{FF2B5EF4-FFF2-40B4-BE49-F238E27FC236}">
              <a16:creationId xmlns:a16="http://schemas.microsoft.com/office/drawing/2014/main" id="{00000000-0008-0000-0900-00007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25" name="Rectangle 885">
          <a:extLst>
            <a:ext uri="{FF2B5EF4-FFF2-40B4-BE49-F238E27FC236}">
              <a16:creationId xmlns:a16="http://schemas.microsoft.com/office/drawing/2014/main" id="{00000000-0008-0000-0900-00007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26" name="Rectangle 886">
          <a:extLst>
            <a:ext uri="{FF2B5EF4-FFF2-40B4-BE49-F238E27FC236}">
              <a16:creationId xmlns:a16="http://schemas.microsoft.com/office/drawing/2014/main" id="{00000000-0008-0000-0900-00007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29" name="Rectangle 889">
          <a:extLst>
            <a:ext uri="{FF2B5EF4-FFF2-40B4-BE49-F238E27FC236}">
              <a16:creationId xmlns:a16="http://schemas.microsoft.com/office/drawing/2014/main" id="{00000000-0008-0000-0900-00007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30" name="Rectangle 890">
          <a:extLst>
            <a:ext uri="{FF2B5EF4-FFF2-40B4-BE49-F238E27FC236}">
              <a16:creationId xmlns:a16="http://schemas.microsoft.com/office/drawing/2014/main" id="{00000000-0008-0000-0900-00007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33" name="Rectangle 893">
          <a:extLst>
            <a:ext uri="{FF2B5EF4-FFF2-40B4-BE49-F238E27FC236}">
              <a16:creationId xmlns:a16="http://schemas.microsoft.com/office/drawing/2014/main" id="{00000000-0008-0000-0900-00007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34" name="Rectangle 894">
          <a:extLst>
            <a:ext uri="{FF2B5EF4-FFF2-40B4-BE49-F238E27FC236}">
              <a16:creationId xmlns:a16="http://schemas.microsoft.com/office/drawing/2014/main" id="{00000000-0008-0000-0900-00007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37" name="Rectangle 897">
          <a:extLst>
            <a:ext uri="{FF2B5EF4-FFF2-40B4-BE49-F238E27FC236}">
              <a16:creationId xmlns:a16="http://schemas.microsoft.com/office/drawing/2014/main" id="{00000000-0008-0000-0900-00008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38" name="Rectangle 898">
          <a:extLst>
            <a:ext uri="{FF2B5EF4-FFF2-40B4-BE49-F238E27FC236}">
              <a16:creationId xmlns:a16="http://schemas.microsoft.com/office/drawing/2014/main" id="{00000000-0008-0000-0900-00008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41" name="Rectangle 901">
          <a:extLst>
            <a:ext uri="{FF2B5EF4-FFF2-40B4-BE49-F238E27FC236}">
              <a16:creationId xmlns:a16="http://schemas.microsoft.com/office/drawing/2014/main" id="{00000000-0008-0000-0900-00008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42" name="Rectangle 902">
          <a:extLst>
            <a:ext uri="{FF2B5EF4-FFF2-40B4-BE49-F238E27FC236}">
              <a16:creationId xmlns:a16="http://schemas.microsoft.com/office/drawing/2014/main" id="{00000000-0008-0000-0900-00008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45" name="Rectangle 905">
          <a:extLst>
            <a:ext uri="{FF2B5EF4-FFF2-40B4-BE49-F238E27FC236}">
              <a16:creationId xmlns:a16="http://schemas.microsoft.com/office/drawing/2014/main" id="{00000000-0008-0000-0900-00008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46" name="Rectangle 906">
          <a:extLst>
            <a:ext uri="{FF2B5EF4-FFF2-40B4-BE49-F238E27FC236}">
              <a16:creationId xmlns:a16="http://schemas.microsoft.com/office/drawing/2014/main" id="{00000000-0008-0000-0900-00008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49" name="Rectangle 909">
          <a:extLst>
            <a:ext uri="{FF2B5EF4-FFF2-40B4-BE49-F238E27FC236}">
              <a16:creationId xmlns:a16="http://schemas.microsoft.com/office/drawing/2014/main" id="{00000000-0008-0000-0900-00008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50" name="Rectangle 910">
          <a:extLst>
            <a:ext uri="{FF2B5EF4-FFF2-40B4-BE49-F238E27FC236}">
              <a16:creationId xmlns:a16="http://schemas.microsoft.com/office/drawing/2014/main" id="{00000000-0008-0000-0900-00008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53" name="Rectangle 913">
          <a:extLst>
            <a:ext uri="{FF2B5EF4-FFF2-40B4-BE49-F238E27FC236}">
              <a16:creationId xmlns:a16="http://schemas.microsoft.com/office/drawing/2014/main" id="{00000000-0008-0000-0900-00009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54" name="Rectangle 914">
          <a:extLst>
            <a:ext uri="{FF2B5EF4-FFF2-40B4-BE49-F238E27FC236}">
              <a16:creationId xmlns:a16="http://schemas.microsoft.com/office/drawing/2014/main" id="{00000000-0008-0000-0900-00009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57" name="Rectangle 917">
          <a:extLst>
            <a:ext uri="{FF2B5EF4-FFF2-40B4-BE49-F238E27FC236}">
              <a16:creationId xmlns:a16="http://schemas.microsoft.com/office/drawing/2014/main" id="{00000000-0008-0000-0900-00009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58" name="Rectangle 918">
          <a:extLst>
            <a:ext uri="{FF2B5EF4-FFF2-40B4-BE49-F238E27FC236}">
              <a16:creationId xmlns:a16="http://schemas.microsoft.com/office/drawing/2014/main" id="{00000000-0008-0000-0900-00009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61" name="Rectangle 921">
          <a:extLst>
            <a:ext uri="{FF2B5EF4-FFF2-40B4-BE49-F238E27FC236}">
              <a16:creationId xmlns:a16="http://schemas.microsoft.com/office/drawing/2014/main" id="{00000000-0008-0000-0900-00009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62" name="Rectangle 922">
          <a:extLst>
            <a:ext uri="{FF2B5EF4-FFF2-40B4-BE49-F238E27FC236}">
              <a16:creationId xmlns:a16="http://schemas.microsoft.com/office/drawing/2014/main" id="{00000000-0008-0000-0900-00009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65" name="Rectangle 925">
          <a:extLst>
            <a:ext uri="{FF2B5EF4-FFF2-40B4-BE49-F238E27FC236}">
              <a16:creationId xmlns:a16="http://schemas.microsoft.com/office/drawing/2014/main" id="{00000000-0008-0000-0900-00009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66" name="Rectangle 926">
          <a:extLst>
            <a:ext uri="{FF2B5EF4-FFF2-40B4-BE49-F238E27FC236}">
              <a16:creationId xmlns:a16="http://schemas.microsoft.com/office/drawing/2014/main" id="{00000000-0008-0000-0900-00009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69" name="Rectangle 929">
          <a:extLst>
            <a:ext uri="{FF2B5EF4-FFF2-40B4-BE49-F238E27FC236}">
              <a16:creationId xmlns:a16="http://schemas.microsoft.com/office/drawing/2014/main" id="{00000000-0008-0000-0900-0000A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70" name="Rectangle 930">
          <a:extLst>
            <a:ext uri="{FF2B5EF4-FFF2-40B4-BE49-F238E27FC236}">
              <a16:creationId xmlns:a16="http://schemas.microsoft.com/office/drawing/2014/main" id="{00000000-0008-0000-0900-0000A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73" name="Rectangle 933">
          <a:extLst>
            <a:ext uri="{FF2B5EF4-FFF2-40B4-BE49-F238E27FC236}">
              <a16:creationId xmlns:a16="http://schemas.microsoft.com/office/drawing/2014/main" id="{00000000-0008-0000-0900-0000A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74" name="Rectangle 934">
          <a:extLst>
            <a:ext uri="{FF2B5EF4-FFF2-40B4-BE49-F238E27FC236}">
              <a16:creationId xmlns:a16="http://schemas.microsoft.com/office/drawing/2014/main" id="{00000000-0008-0000-0900-0000A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77" name="Rectangle 937">
          <a:extLst>
            <a:ext uri="{FF2B5EF4-FFF2-40B4-BE49-F238E27FC236}">
              <a16:creationId xmlns:a16="http://schemas.microsoft.com/office/drawing/2014/main" id="{00000000-0008-0000-0900-0000A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78" name="Rectangle 938">
          <a:extLst>
            <a:ext uri="{FF2B5EF4-FFF2-40B4-BE49-F238E27FC236}">
              <a16:creationId xmlns:a16="http://schemas.microsoft.com/office/drawing/2014/main" id="{00000000-0008-0000-0900-0000A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81" name="Rectangle 941">
          <a:extLst>
            <a:ext uri="{FF2B5EF4-FFF2-40B4-BE49-F238E27FC236}">
              <a16:creationId xmlns:a16="http://schemas.microsoft.com/office/drawing/2014/main" id="{00000000-0008-0000-0900-0000A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82" name="Rectangle 942">
          <a:extLst>
            <a:ext uri="{FF2B5EF4-FFF2-40B4-BE49-F238E27FC236}">
              <a16:creationId xmlns:a16="http://schemas.microsoft.com/office/drawing/2014/main" id="{00000000-0008-0000-0900-0000A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85" name="Rectangle 945">
          <a:extLst>
            <a:ext uri="{FF2B5EF4-FFF2-40B4-BE49-F238E27FC236}">
              <a16:creationId xmlns:a16="http://schemas.microsoft.com/office/drawing/2014/main" id="{00000000-0008-0000-0900-0000B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86" name="Rectangle 946">
          <a:extLst>
            <a:ext uri="{FF2B5EF4-FFF2-40B4-BE49-F238E27FC236}">
              <a16:creationId xmlns:a16="http://schemas.microsoft.com/office/drawing/2014/main" id="{00000000-0008-0000-0900-0000B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89" name="Rectangle 949">
          <a:extLst>
            <a:ext uri="{FF2B5EF4-FFF2-40B4-BE49-F238E27FC236}">
              <a16:creationId xmlns:a16="http://schemas.microsoft.com/office/drawing/2014/main" id="{00000000-0008-0000-0900-0000B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90" name="Rectangle 950">
          <a:extLst>
            <a:ext uri="{FF2B5EF4-FFF2-40B4-BE49-F238E27FC236}">
              <a16:creationId xmlns:a16="http://schemas.microsoft.com/office/drawing/2014/main" id="{00000000-0008-0000-0900-0000B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93" name="Rectangle 953">
          <a:extLst>
            <a:ext uri="{FF2B5EF4-FFF2-40B4-BE49-F238E27FC236}">
              <a16:creationId xmlns:a16="http://schemas.microsoft.com/office/drawing/2014/main" id="{00000000-0008-0000-0900-0000B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94" name="Rectangle 954">
          <a:extLst>
            <a:ext uri="{FF2B5EF4-FFF2-40B4-BE49-F238E27FC236}">
              <a16:creationId xmlns:a16="http://schemas.microsoft.com/office/drawing/2014/main" id="{00000000-0008-0000-0900-0000B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97" name="Rectangle 957">
          <a:extLst>
            <a:ext uri="{FF2B5EF4-FFF2-40B4-BE49-F238E27FC236}">
              <a16:creationId xmlns:a16="http://schemas.microsoft.com/office/drawing/2014/main" id="{00000000-0008-0000-0900-0000B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79998" name="Rectangle 958">
          <a:extLst>
            <a:ext uri="{FF2B5EF4-FFF2-40B4-BE49-F238E27FC236}">
              <a16:creationId xmlns:a16="http://schemas.microsoft.com/office/drawing/2014/main" id="{00000000-0008-0000-0900-0000B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01" name="Rectangle 961">
          <a:extLst>
            <a:ext uri="{FF2B5EF4-FFF2-40B4-BE49-F238E27FC236}">
              <a16:creationId xmlns:a16="http://schemas.microsoft.com/office/drawing/2014/main" id="{00000000-0008-0000-0900-0000C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02" name="Rectangle 962">
          <a:extLst>
            <a:ext uri="{FF2B5EF4-FFF2-40B4-BE49-F238E27FC236}">
              <a16:creationId xmlns:a16="http://schemas.microsoft.com/office/drawing/2014/main" id="{00000000-0008-0000-0900-0000C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05" name="Rectangle 965">
          <a:extLst>
            <a:ext uri="{FF2B5EF4-FFF2-40B4-BE49-F238E27FC236}">
              <a16:creationId xmlns:a16="http://schemas.microsoft.com/office/drawing/2014/main" id="{00000000-0008-0000-0900-0000C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06" name="Rectangle 966">
          <a:extLst>
            <a:ext uri="{FF2B5EF4-FFF2-40B4-BE49-F238E27FC236}">
              <a16:creationId xmlns:a16="http://schemas.microsoft.com/office/drawing/2014/main" id="{00000000-0008-0000-0900-0000C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09" name="Rectangle 969">
          <a:extLst>
            <a:ext uri="{FF2B5EF4-FFF2-40B4-BE49-F238E27FC236}">
              <a16:creationId xmlns:a16="http://schemas.microsoft.com/office/drawing/2014/main" id="{00000000-0008-0000-0900-0000C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10" name="Rectangle 970">
          <a:extLst>
            <a:ext uri="{FF2B5EF4-FFF2-40B4-BE49-F238E27FC236}">
              <a16:creationId xmlns:a16="http://schemas.microsoft.com/office/drawing/2014/main" id="{00000000-0008-0000-0900-0000C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13" name="Rectangle 973">
          <a:extLst>
            <a:ext uri="{FF2B5EF4-FFF2-40B4-BE49-F238E27FC236}">
              <a16:creationId xmlns:a16="http://schemas.microsoft.com/office/drawing/2014/main" id="{00000000-0008-0000-0900-0000C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14" name="Rectangle 974">
          <a:extLst>
            <a:ext uri="{FF2B5EF4-FFF2-40B4-BE49-F238E27FC236}">
              <a16:creationId xmlns:a16="http://schemas.microsoft.com/office/drawing/2014/main" id="{00000000-0008-0000-0900-0000C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17" name="Rectangle 977">
          <a:extLst>
            <a:ext uri="{FF2B5EF4-FFF2-40B4-BE49-F238E27FC236}">
              <a16:creationId xmlns:a16="http://schemas.microsoft.com/office/drawing/2014/main" id="{00000000-0008-0000-0900-0000D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18" name="Rectangle 978">
          <a:extLst>
            <a:ext uri="{FF2B5EF4-FFF2-40B4-BE49-F238E27FC236}">
              <a16:creationId xmlns:a16="http://schemas.microsoft.com/office/drawing/2014/main" id="{00000000-0008-0000-0900-0000D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21" name="Rectangle 981">
          <a:extLst>
            <a:ext uri="{FF2B5EF4-FFF2-40B4-BE49-F238E27FC236}">
              <a16:creationId xmlns:a16="http://schemas.microsoft.com/office/drawing/2014/main" id="{00000000-0008-0000-0900-0000D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22" name="Rectangle 982">
          <a:extLst>
            <a:ext uri="{FF2B5EF4-FFF2-40B4-BE49-F238E27FC236}">
              <a16:creationId xmlns:a16="http://schemas.microsoft.com/office/drawing/2014/main" id="{00000000-0008-0000-0900-0000D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25" name="Rectangle 985">
          <a:extLst>
            <a:ext uri="{FF2B5EF4-FFF2-40B4-BE49-F238E27FC236}">
              <a16:creationId xmlns:a16="http://schemas.microsoft.com/office/drawing/2014/main" id="{00000000-0008-0000-0900-0000D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26" name="Rectangle 986">
          <a:extLst>
            <a:ext uri="{FF2B5EF4-FFF2-40B4-BE49-F238E27FC236}">
              <a16:creationId xmlns:a16="http://schemas.microsoft.com/office/drawing/2014/main" id="{00000000-0008-0000-0900-0000D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29" name="Rectangle 989">
          <a:extLst>
            <a:ext uri="{FF2B5EF4-FFF2-40B4-BE49-F238E27FC236}">
              <a16:creationId xmlns:a16="http://schemas.microsoft.com/office/drawing/2014/main" id="{00000000-0008-0000-0900-0000D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30" name="Rectangle 990">
          <a:extLst>
            <a:ext uri="{FF2B5EF4-FFF2-40B4-BE49-F238E27FC236}">
              <a16:creationId xmlns:a16="http://schemas.microsoft.com/office/drawing/2014/main" id="{00000000-0008-0000-0900-0000D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33" name="Rectangle 993">
          <a:extLst>
            <a:ext uri="{FF2B5EF4-FFF2-40B4-BE49-F238E27FC236}">
              <a16:creationId xmlns:a16="http://schemas.microsoft.com/office/drawing/2014/main" id="{00000000-0008-0000-0900-0000E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34" name="Rectangle 994">
          <a:extLst>
            <a:ext uri="{FF2B5EF4-FFF2-40B4-BE49-F238E27FC236}">
              <a16:creationId xmlns:a16="http://schemas.microsoft.com/office/drawing/2014/main" id="{00000000-0008-0000-0900-0000E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37" name="Rectangle 997">
          <a:extLst>
            <a:ext uri="{FF2B5EF4-FFF2-40B4-BE49-F238E27FC236}">
              <a16:creationId xmlns:a16="http://schemas.microsoft.com/office/drawing/2014/main" id="{00000000-0008-0000-0900-0000E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38" name="Rectangle 998">
          <a:extLst>
            <a:ext uri="{FF2B5EF4-FFF2-40B4-BE49-F238E27FC236}">
              <a16:creationId xmlns:a16="http://schemas.microsoft.com/office/drawing/2014/main" id="{00000000-0008-0000-0900-0000E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41" name="Rectangle 1001">
          <a:extLst>
            <a:ext uri="{FF2B5EF4-FFF2-40B4-BE49-F238E27FC236}">
              <a16:creationId xmlns:a16="http://schemas.microsoft.com/office/drawing/2014/main" id="{00000000-0008-0000-0900-0000E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42" name="Rectangle 1002">
          <a:extLst>
            <a:ext uri="{FF2B5EF4-FFF2-40B4-BE49-F238E27FC236}">
              <a16:creationId xmlns:a16="http://schemas.microsoft.com/office/drawing/2014/main" id="{00000000-0008-0000-0900-0000E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45" name="Rectangle 1005">
          <a:extLst>
            <a:ext uri="{FF2B5EF4-FFF2-40B4-BE49-F238E27FC236}">
              <a16:creationId xmlns:a16="http://schemas.microsoft.com/office/drawing/2014/main" id="{00000000-0008-0000-0900-0000E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46" name="Rectangle 1006">
          <a:extLst>
            <a:ext uri="{FF2B5EF4-FFF2-40B4-BE49-F238E27FC236}">
              <a16:creationId xmlns:a16="http://schemas.microsoft.com/office/drawing/2014/main" id="{00000000-0008-0000-0900-0000E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49" name="Rectangle 1009">
          <a:extLst>
            <a:ext uri="{FF2B5EF4-FFF2-40B4-BE49-F238E27FC236}">
              <a16:creationId xmlns:a16="http://schemas.microsoft.com/office/drawing/2014/main" id="{00000000-0008-0000-0900-0000F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50" name="Rectangle 1010">
          <a:extLst>
            <a:ext uri="{FF2B5EF4-FFF2-40B4-BE49-F238E27FC236}">
              <a16:creationId xmlns:a16="http://schemas.microsoft.com/office/drawing/2014/main" id="{00000000-0008-0000-0900-0000F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53" name="Rectangle 1013">
          <a:extLst>
            <a:ext uri="{FF2B5EF4-FFF2-40B4-BE49-F238E27FC236}">
              <a16:creationId xmlns:a16="http://schemas.microsoft.com/office/drawing/2014/main" id="{00000000-0008-0000-0900-0000F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54" name="Rectangle 1014">
          <a:extLst>
            <a:ext uri="{FF2B5EF4-FFF2-40B4-BE49-F238E27FC236}">
              <a16:creationId xmlns:a16="http://schemas.microsoft.com/office/drawing/2014/main" id="{00000000-0008-0000-0900-0000F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57" name="Rectangle 1017">
          <a:extLst>
            <a:ext uri="{FF2B5EF4-FFF2-40B4-BE49-F238E27FC236}">
              <a16:creationId xmlns:a16="http://schemas.microsoft.com/office/drawing/2014/main" id="{00000000-0008-0000-0900-0000F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58" name="Rectangle 1018">
          <a:extLst>
            <a:ext uri="{FF2B5EF4-FFF2-40B4-BE49-F238E27FC236}">
              <a16:creationId xmlns:a16="http://schemas.microsoft.com/office/drawing/2014/main" id="{00000000-0008-0000-0900-0000F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61" name="Rectangle 1021">
          <a:extLst>
            <a:ext uri="{FF2B5EF4-FFF2-40B4-BE49-F238E27FC236}">
              <a16:creationId xmlns:a16="http://schemas.microsoft.com/office/drawing/2014/main" id="{00000000-0008-0000-0900-0000F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62" name="Rectangle 1022">
          <a:extLst>
            <a:ext uri="{FF2B5EF4-FFF2-40B4-BE49-F238E27FC236}">
              <a16:creationId xmlns:a16="http://schemas.microsoft.com/office/drawing/2014/main" id="{00000000-0008-0000-0900-0000F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65" name="Rectangle 1025">
          <a:extLst>
            <a:ext uri="{FF2B5EF4-FFF2-40B4-BE49-F238E27FC236}">
              <a16:creationId xmlns:a16="http://schemas.microsoft.com/office/drawing/2014/main" id="{00000000-0008-0000-0900-00000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66" name="Rectangle 1026">
          <a:extLst>
            <a:ext uri="{FF2B5EF4-FFF2-40B4-BE49-F238E27FC236}">
              <a16:creationId xmlns:a16="http://schemas.microsoft.com/office/drawing/2014/main" id="{00000000-0008-0000-0900-00000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69" name="Rectangle 1029">
          <a:extLst>
            <a:ext uri="{FF2B5EF4-FFF2-40B4-BE49-F238E27FC236}">
              <a16:creationId xmlns:a16="http://schemas.microsoft.com/office/drawing/2014/main" id="{00000000-0008-0000-0900-00000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70" name="Rectangle 1030">
          <a:extLst>
            <a:ext uri="{FF2B5EF4-FFF2-40B4-BE49-F238E27FC236}">
              <a16:creationId xmlns:a16="http://schemas.microsoft.com/office/drawing/2014/main" id="{00000000-0008-0000-0900-00000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73" name="Rectangle 1033">
          <a:extLst>
            <a:ext uri="{FF2B5EF4-FFF2-40B4-BE49-F238E27FC236}">
              <a16:creationId xmlns:a16="http://schemas.microsoft.com/office/drawing/2014/main" id="{00000000-0008-0000-0900-00000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74" name="Rectangle 1034">
          <a:extLst>
            <a:ext uri="{FF2B5EF4-FFF2-40B4-BE49-F238E27FC236}">
              <a16:creationId xmlns:a16="http://schemas.microsoft.com/office/drawing/2014/main" id="{00000000-0008-0000-0900-00000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77" name="Rectangle 1037">
          <a:extLst>
            <a:ext uri="{FF2B5EF4-FFF2-40B4-BE49-F238E27FC236}">
              <a16:creationId xmlns:a16="http://schemas.microsoft.com/office/drawing/2014/main" id="{00000000-0008-0000-0900-00000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78" name="Rectangle 1038">
          <a:extLst>
            <a:ext uri="{FF2B5EF4-FFF2-40B4-BE49-F238E27FC236}">
              <a16:creationId xmlns:a16="http://schemas.microsoft.com/office/drawing/2014/main" id="{00000000-0008-0000-0900-00000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81" name="Rectangle 1041">
          <a:extLst>
            <a:ext uri="{FF2B5EF4-FFF2-40B4-BE49-F238E27FC236}">
              <a16:creationId xmlns:a16="http://schemas.microsoft.com/office/drawing/2014/main" id="{00000000-0008-0000-0900-00001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82" name="Rectangle 1042">
          <a:extLst>
            <a:ext uri="{FF2B5EF4-FFF2-40B4-BE49-F238E27FC236}">
              <a16:creationId xmlns:a16="http://schemas.microsoft.com/office/drawing/2014/main" id="{00000000-0008-0000-0900-00001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85" name="Rectangle 1045">
          <a:extLst>
            <a:ext uri="{FF2B5EF4-FFF2-40B4-BE49-F238E27FC236}">
              <a16:creationId xmlns:a16="http://schemas.microsoft.com/office/drawing/2014/main" id="{00000000-0008-0000-0900-00001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86" name="Rectangle 1046">
          <a:extLst>
            <a:ext uri="{FF2B5EF4-FFF2-40B4-BE49-F238E27FC236}">
              <a16:creationId xmlns:a16="http://schemas.microsoft.com/office/drawing/2014/main" id="{00000000-0008-0000-0900-00001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89" name="Rectangle 1049">
          <a:extLst>
            <a:ext uri="{FF2B5EF4-FFF2-40B4-BE49-F238E27FC236}">
              <a16:creationId xmlns:a16="http://schemas.microsoft.com/office/drawing/2014/main" id="{00000000-0008-0000-0900-00001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90" name="Rectangle 1050">
          <a:extLst>
            <a:ext uri="{FF2B5EF4-FFF2-40B4-BE49-F238E27FC236}">
              <a16:creationId xmlns:a16="http://schemas.microsoft.com/office/drawing/2014/main" id="{00000000-0008-0000-0900-00001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93" name="Rectangle 1053">
          <a:extLst>
            <a:ext uri="{FF2B5EF4-FFF2-40B4-BE49-F238E27FC236}">
              <a16:creationId xmlns:a16="http://schemas.microsoft.com/office/drawing/2014/main" id="{00000000-0008-0000-0900-00001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94" name="Rectangle 1054">
          <a:extLst>
            <a:ext uri="{FF2B5EF4-FFF2-40B4-BE49-F238E27FC236}">
              <a16:creationId xmlns:a16="http://schemas.microsoft.com/office/drawing/2014/main" id="{00000000-0008-0000-0900-00001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97" name="Rectangle 1057">
          <a:extLst>
            <a:ext uri="{FF2B5EF4-FFF2-40B4-BE49-F238E27FC236}">
              <a16:creationId xmlns:a16="http://schemas.microsoft.com/office/drawing/2014/main" id="{00000000-0008-0000-0900-00002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098" name="Rectangle 1058">
          <a:extLst>
            <a:ext uri="{FF2B5EF4-FFF2-40B4-BE49-F238E27FC236}">
              <a16:creationId xmlns:a16="http://schemas.microsoft.com/office/drawing/2014/main" id="{00000000-0008-0000-0900-00002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01" name="Rectangle 1061">
          <a:extLst>
            <a:ext uri="{FF2B5EF4-FFF2-40B4-BE49-F238E27FC236}">
              <a16:creationId xmlns:a16="http://schemas.microsoft.com/office/drawing/2014/main" id="{00000000-0008-0000-0900-00002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02" name="Rectangle 1062">
          <a:extLst>
            <a:ext uri="{FF2B5EF4-FFF2-40B4-BE49-F238E27FC236}">
              <a16:creationId xmlns:a16="http://schemas.microsoft.com/office/drawing/2014/main" id="{00000000-0008-0000-0900-00002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05" name="Rectangle 1065">
          <a:extLst>
            <a:ext uri="{FF2B5EF4-FFF2-40B4-BE49-F238E27FC236}">
              <a16:creationId xmlns:a16="http://schemas.microsoft.com/office/drawing/2014/main" id="{00000000-0008-0000-0900-00002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06" name="Rectangle 1066">
          <a:extLst>
            <a:ext uri="{FF2B5EF4-FFF2-40B4-BE49-F238E27FC236}">
              <a16:creationId xmlns:a16="http://schemas.microsoft.com/office/drawing/2014/main" id="{00000000-0008-0000-0900-00002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09" name="Rectangle 1069">
          <a:extLst>
            <a:ext uri="{FF2B5EF4-FFF2-40B4-BE49-F238E27FC236}">
              <a16:creationId xmlns:a16="http://schemas.microsoft.com/office/drawing/2014/main" id="{00000000-0008-0000-0900-00002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10" name="Rectangle 1070">
          <a:extLst>
            <a:ext uri="{FF2B5EF4-FFF2-40B4-BE49-F238E27FC236}">
              <a16:creationId xmlns:a16="http://schemas.microsoft.com/office/drawing/2014/main" id="{00000000-0008-0000-0900-00002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13" name="Rectangle 1073">
          <a:extLst>
            <a:ext uri="{FF2B5EF4-FFF2-40B4-BE49-F238E27FC236}">
              <a16:creationId xmlns:a16="http://schemas.microsoft.com/office/drawing/2014/main" id="{00000000-0008-0000-0900-00003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14" name="Rectangle 1074">
          <a:extLst>
            <a:ext uri="{FF2B5EF4-FFF2-40B4-BE49-F238E27FC236}">
              <a16:creationId xmlns:a16="http://schemas.microsoft.com/office/drawing/2014/main" id="{00000000-0008-0000-0900-00003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17" name="Rectangle 1077">
          <a:extLst>
            <a:ext uri="{FF2B5EF4-FFF2-40B4-BE49-F238E27FC236}">
              <a16:creationId xmlns:a16="http://schemas.microsoft.com/office/drawing/2014/main" id="{00000000-0008-0000-0900-00003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18" name="Rectangle 1078">
          <a:extLst>
            <a:ext uri="{FF2B5EF4-FFF2-40B4-BE49-F238E27FC236}">
              <a16:creationId xmlns:a16="http://schemas.microsoft.com/office/drawing/2014/main" id="{00000000-0008-0000-0900-00003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21" name="Rectangle 1081">
          <a:extLst>
            <a:ext uri="{FF2B5EF4-FFF2-40B4-BE49-F238E27FC236}">
              <a16:creationId xmlns:a16="http://schemas.microsoft.com/office/drawing/2014/main" id="{00000000-0008-0000-0900-00003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22" name="Rectangle 1082">
          <a:extLst>
            <a:ext uri="{FF2B5EF4-FFF2-40B4-BE49-F238E27FC236}">
              <a16:creationId xmlns:a16="http://schemas.microsoft.com/office/drawing/2014/main" id="{00000000-0008-0000-0900-00003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25" name="Rectangle 1085">
          <a:extLst>
            <a:ext uri="{FF2B5EF4-FFF2-40B4-BE49-F238E27FC236}">
              <a16:creationId xmlns:a16="http://schemas.microsoft.com/office/drawing/2014/main" id="{00000000-0008-0000-0900-00003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26" name="Rectangle 1086">
          <a:extLst>
            <a:ext uri="{FF2B5EF4-FFF2-40B4-BE49-F238E27FC236}">
              <a16:creationId xmlns:a16="http://schemas.microsoft.com/office/drawing/2014/main" id="{00000000-0008-0000-0900-00003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29" name="Rectangle 1089">
          <a:extLst>
            <a:ext uri="{FF2B5EF4-FFF2-40B4-BE49-F238E27FC236}">
              <a16:creationId xmlns:a16="http://schemas.microsoft.com/office/drawing/2014/main" id="{00000000-0008-0000-0900-00004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30" name="Rectangle 1090">
          <a:extLst>
            <a:ext uri="{FF2B5EF4-FFF2-40B4-BE49-F238E27FC236}">
              <a16:creationId xmlns:a16="http://schemas.microsoft.com/office/drawing/2014/main" id="{00000000-0008-0000-0900-00004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33" name="Rectangle 1093">
          <a:extLst>
            <a:ext uri="{FF2B5EF4-FFF2-40B4-BE49-F238E27FC236}">
              <a16:creationId xmlns:a16="http://schemas.microsoft.com/office/drawing/2014/main" id="{00000000-0008-0000-0900-00004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34" name="Rectangle 1094">
          <a:extLst>
            <a:ext uri="{FF2B5EF4-FFF2-40B4-BE49-F238E27FC236}">
              <a16:creationId xmlns:a16="http://schemas.microsoft.com/office/drawing/2014/main" id="{00000000-0008-0000-0900-00004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37" name="Rectangle 1097">
          <a:extLst>
            <a:ext uri="{FF2B5EF4-FFF2-40B4-BE49-F238E27FC236}">
              <a16:creationId xmlns:a16="http://schemas.microsoft.com/office/drawing/2014/main" id="{00000000-0008-0000-0900-00004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38" name="Rectangle 1098">
          <a:extLst>
            <a:ext uri="{FF2B5EF4-FFF2-40B4-BE49-F238E27FC236}">
              <a16:creationId xmlns:a16="http://schemas.microsoft.com/office/drawing/2014/main" id="{00000000-0008-0000-0900-00004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41" name="Rectangle 1101">
          <a:extLst>
            <a:ext uri="{FF2B5EF4-FFF2-40B4-BE49-F238E27FC236}">
              <a16:creationId xmlns:a16="http://schemas.microsoft.com/office/drawing/2014/main" id="{00000000-0008-0000-0900-00004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42" name="Rectangle 1102">
          <a:extLst>
            <a:ext uri="{FF2B5EF4-FFF2-40B4-BE49-F238E27FC236}">
              <a16:creationId xmlns:a16="http://schemas.microsoft.com/office/drawing/2014/main" id="{00000000-0008-0000-0900-00004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45" name="Rectangle 1105">
          <a:extLst>
            <a:ext uri="{FF2B5EF4-FFF2-40B4-BE49-F238E27FC236}">
              <a16:creationId xmlns:a16="http://schemas.microsoft.com/office/drawing/2014/main" id="{00000000-0008-0000-0900-00005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46" name="Rectangle 1106">
          <a:extLst>
            <a:ext uri="{FF2B5EF4-FFF2-40B4-BE49-F238E27FC236}">
              <a16:creationId xmlns:a16="http://schemas.microsoft.com/office/drawing/2014/main" id="{00000000-0008-0000-0900-00005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49" name="Rectangle 1109">
          <a:extLst>
            <a:ext uri="{FF2B5EF4-FFF2-40B4-BE49-F238E27FC236}">
              <a16:creationId xmlns:a16="http://schemas.microsoft.com/office/drawing/2014/main" id="{00000000-0008-0000-0900-00005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50" name="Rectangle 1110">
          <a:extLst>
            <a:ext uri="{FF2B5EF4-FFF2-40B4-BE49-F238E27FC236}">
              <a16:creationId xmlns:a16="http://schemas.microsoft.com/office/drawing/2014/main" id="{00000000-0008-0000-0900-00005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53" name="Rectangle 1113">
          <a:extLst>
            <a:ext uri="{FF2B5EF4-FFF2-40B4-BE49-F238E27FC236}">
              <a16:creationId xmlns:a16="http://schemas.microsoft.com/office/drawing/2014/main" id="{00000000-0008-0000-0900-00005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54" name="Rectangle 1114">
          <a:extLst>
            <a:ext uri="{FF2B5EF4-FFF2-40B4-BE49-F238E27FC236}">
              <a16:creationId xmlns:a16="http://schemas.microsoft.com/office/drawing/2014/main" id="{00000000-0008-0000-0900-00005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57" name="Rectangle 1117">
          <a:extLst>
            <a:ext uri="{FF2B5EF4-FFF2-40B4-BE49-F238E27FC236}">
              <a16:creationId xmlns:a16="http://schemas.microsoft.com/office/drawing/2014/main" id="{00000000-0008-0000-0900-00005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58" name="Rectangle 1118">
          <a:extLst>
            <a:ext uri="{FF2B5EF4-FFF2-40B4-BE49-F238E27FC236}">
              <a16:creationId xmlns:a16="http://schemas.microsoft.com/office/drawing/2014/main" id="{00000000-0008-0000-0900-00005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61" name="Rectangle 1121">
          <a:extLst>
            <a:ext uri="{FF2B5EF4-FFF2-40B4-BE49-F238E27FC236}">
              <a16:creationId xmlns:a16="http://schemas.microsoft.com/office/drawing/2014/main" id="{00000000-0008-0000-0900-00006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62" name="Rectangle 1122">
          <a:extLst>
            <a:ext uri="{FF2B5EF4-FFF2-40B4-BE49-F238E27FC236}">
              <a16:creationId xmlns:a16="http://schemas.microsoft.com/office/drawing/2014/main" id="{00000000-0008-0000-0900-00006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65" name="Rectangle 1125">
          <a:extLst>
            <a:ext uri="{FF2B5EF4-FFF2-40B4-BE49-F238E27FC236}">
              <a16:creationId xmlns:a16="http://schemas.microsoft.com/office/drawing/2014/main" id="{00000000-0008-0000-0900-00006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66" name="Rectangle 1126">
          <a:extLst>
            <a:ext uri="{FF2B5EF4-FFF2-40B4-BE49-F238E27FC236}">
              <a16:creationId xmlns:a16="http://schemas.microsoft.com/office/drawing/2014/main" id="{00000000-0008-0000-0900-00006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69" name="Rectangle 1129">
          <a:extLst>
            <a:ext uri="{FF2B5EF4-FFF2-40B4-BE49-F238E27FC236}">
              <a16:creationId xmlns:a16="http://schemas.microsoft.com/office/drawing/2014/main" id="{00000000-0008-0000-0900-00006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70" name="Rectangle 1130">
          <a:extLst>
            <a:ext uri="{FF2B5EF4-FFF2-40B4-BE49-F238E27FC236}">
              <a16:creationId xmlns:a16="http://schemas.microsoft.com/office/drawing/2014/main" id="{00000000-0008-0000-0900-00006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73" name="Rectangle 1133">
          <a:extLst>
            <a:ext uri="{FF2B5EF4-FFF2-40B4-BE49-F238E27FC236}">
              <a16:creationId xmlns:a16="http://schemas.microsoft.com/office/drawing/2014/main" id="{00000000-0008-0000-0900-00006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74" name="Rectangle 1134">
          <a:extLst>
            <a:ext uri="{FF2B5EF4-FFF2-40B4-BE49-F238E27FC236}">
              <a16:creationId xmlns:a16="http://schemas.microsoft.com/office/drawing/2014/main" id="{00000000-0008-0000-0900-00006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77" name="Rectangle 1137">
          <a:extLst>
            <a:ext uri="{FF2B5EF4-FFF2-40B4-BE49-F238E27FC236}">
              <a16:creationId xmlns:a16="http://schemas.microsoft.com/office/drawing/2014/main" id="{00000000-0008-0000-0900-00007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78" name="Rectangle 1138">
          <a:extLst>
            <a:ext uri="{FF2B5EF4-FFF2-40B4-BE49-F238E27FC236}">
              <a16:creationId xmlns:a16="http://schemas.microsoft.com/office/drawing/2014/main" id="{00000000-0008-0000-0900-00007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81" name="Rectangle 1141">
          <a:extLst>
            <a:ext uri="{FF2B5EF4-FFF2-40B4-BE49-F238E27FC236}">
              <a16:creationId xmlns:a16="http://schemas.microsoft.com/office/drawing/2014/main" id="{00000000-0008-0000-0900-00007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82" name="Rectangle 1142">
          <a:extLst>
            <a:ext uri="{FF2B5EF4-FFF2-40B4-BE49-F238E27FC236}">
              <a16:creationId xmlns:a16="http://schemas.microsoft.com/office/drawing/2014/main" id="{00000000-0008-0000-0900-00007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85" name="Rectangle 1145">
          <a:extLst>
            <a:ext uri="{FF2B5EF4-FFF2-40B4-BE49-F238E27FC236}">
              <a16:creationId xmlns:a16="http://schemas.microsoft.com/office/drawing/2014/main" id="{00000000-0008-0000-0900-00007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86" name="Rectangle 1146">
          <a:extLst>
            <a:ext uri="{FF2B5EF4-FFF2-40B4-BE49-F238E27FC236}">
              <a16:creationId xmlns:a16="http://schemas.microsoft.com/office/drawing/2014/main" id="{00000000-0008-0000-0900-00007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89" name="Rectangle 1149">
          <a:extLst>
            <a:ext uri="{FF2B5EF4-FFF2-40B4-BE49-F238E27FC236}">
              <a16:creationId xmlns:a16="http://schemas.microsoft.com/office/drawing/2014/main" id="{00000000-0008-0000-0900-00007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90" name="Rectangle 1150">
          <a:extLst>
            <a:ext uri="{FF2B5EF4-FFF2-40B4-BE49-F238E27FC236}">
              <a16:creationId xmlns:a16="http://schemas.microsoft.com/office/drawing/2014/main" id="{00000000-0008-0000-0900-00007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93" name="Rectangle 1153">
          <a:extLst>
            <a:ext uri="{FF2B5EF4-FFF2-40B4-BE49-F238E27FC236}">
              <a16:creationId xmlns:a16="http://schemas.microsoft.com/office/drawing/2014/main" id="{00000000-0008-0000-0900-00008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94" name="Rectangle 1154">
          <a:extLst>
            <a:ext uri="{FF2B5EF4-FFF2-40B4-BE49-F238E27FC236}">
              <a16:creationId xmlns:a16="http://schemas.microsoft.com/office/drawing/2014/main" id="{00000000-0008-0000-0900-00008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97" name="Rectangle 1157">
          <a:extLst>
            <a:ext uri="{FF2B5EF4-FFF2-40B4-BE49-F238E27FC236}">
              <a16:creationId xmlns:a16="http://schemas.microsoft.com/office/drawing/2014/main" id="{00000000-0008-0000-0900-00008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198" name="Rectangle 1158">
          <a:extLst>
            <a:ext uri="{FF2B5EF4-FFF2-40B4-BE49-F238E27FC236}">
              <a16:creationId xmlns:a16="http://schemas.microsoft.com/office/drawing/2014/main" id="{00000000-0008-0000-0900-00008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01" name="Rectangle 1161">
          <a:extLst>
            <a:ext uri="{FF2B5EF4-FFF2-40B4-BE49-F238E27FC236}">
              <a16:creationId xmlns:a16="http://schemas.microsoft.com/office/drawing/2014/main" id="{00000000-0008-0000-0900-00008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02" name="Rectangle 1162">
          <a:extLst>
            <a:ext uri="{FF2B5EF4-FFF2-40B4-BE49-F238E27FC236}">
              <a16:creationId xmlns:a16="http://schemas.microsoft.com/office/drawing/2014/main" id="{00000000-0008-0000-0900-00008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05" name="Rectangle 1165">
          <a:extLst>
            <a:ext uri="{FF2B5EF4-FFF2-40B4-BE49-F238E27FC236}">
              <a16:creationId xmlns:a16="http://schemas.microsoft.com/office/drawing/2014/main" id="{00000000-0008-0000-0900-00008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06" name="Rectangle 1166">
          <a:extLst>
            <a:ext uri="{FF2B5EF4-FFF2-40B4-BE49-F238E27FC236}">
              <a16:creationId xmlns:a16="http://schemas.microsoft.com/office/drawing/2014/main" id="{00000000-0008-0000-0900-00008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09" name="Rectangle 1169">
          <a:extLst>
            <a:ext uri="{FF2B5EF4-FFF2-40B4-BE49-F238E27FC236}">
              <a16:creationId xmlns:a16="http://schemas.microsoft.com/office/drawing/2014/main" id="{00000000-0008-0000-0900-00009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10" name="Rectangle 1170">
          <a:extLst>
            <a:ext uri="{FF2B5EF4-FFF2-40B4-BE49-F238E27FC236}">
              <a16:creationId xmlns:a16="http://schemas.microsoft.com/office/drawing/2014/main" id="{00000000-0008-0000-0900-00009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13" name="Rectangle 1173">
          <a:extLst>
            <a:ext uri="{FF2B5EF4-FFF2-40B4-BE49-F238E27FC236}">
              <a16:creationId xmlns:a16="http://schemas.microsoft.com/office/drawing/2014/main" id="{00000000-0008-0000-0900-00009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14" name="Rectangle 1174">
          <a:extLst>
            <a:ext uri="{FF2B5EF4-FFF2-40B4-BE49-F238E27FC236}">
              <a16:creationId xmlns:a16="http://schemas.microsoft.com/office/drawing/2014/main" id="{00000000-0008-0000-0900-00009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17" name="Rectangle 1177">
          <a:extLst>
            <a:ext uri="{FF2B5EF4-FFF2-40B4-BE49-F238E27FC236}">
              <a16:creationId xmlns:a16="http://schemas.microsoft.com/office/drawing/2014/main" id="{00000000-0008-0000-0900-00009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18" name="Rectangle 1178">
          <a:extLst>
            <a:ext uri="{FF2B5EF4-FFF2-40B4-BE49-F238E27FC236}">
              <a16:creationId xmlns:a16="http://schemas.microsoft.com/office/drawing/2014/main" id="{00000000-0008-0000-0900-00009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21" name="Rectangle 1181">
          <a:extLst>
            <a:ext uri="{FF2B5EF4-FFF2-40B4-BE49-F238E27FC236}">
              <a16:creationId xmlns:a16="http://schemas.microsoft.com/office/drawing/2014/main" id="{00000000-0008-0000-0900-00009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22" name="Rectangle 1182">
          <a:extLst>
            <a:ext uri="{FF2B5EF4-FFF2-40B4-BE49-F238E27FC236}">
              <a16:creationId xmlns:a16="http://schemas.microsoft.com/office/drawing/2014/main" id="{00000000-0008-0000-0900-00009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25" name="Rectangle 1185">
          <a:extLst>
            <a:ext uri="{FF2B5EF4-FFF2-40B4-BE49-F238E27FC236}">
              <a16:creationId xmlns:a16="http://schemas.microsoft.com/office/drawing/2014/main" id="{00000000-0008-0000-0900-0000A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26" name="Rectangle 1186">
          <a:extLst>
            <a:ext uri="{FF2B5EF4-FFF2-40B4-BE49-F238E27FC236}">
              <a16:creationId xmlns:a16="http://schemas.microsoft.com/office/drawing/2014/main" id="{00000000-0008-0000-0900-0000A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29" name="Rectangle 1189">
          <a:extLst>
            <a:ext uri="{FF2B5EF4-FFF2-40B4-BE49-F238E27FC236}">
              <a16:creationId xmlns:a16="http://schemas.microsoft.com/office/drawing/2014/main" id="{00000000-0008-0000-0900-0000A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30" name="Rectangle 1190">
          <a:extLst>
            <a:ext uri="{FF2B5EF4-FFF2-40B4-BE49-F238E27FC236}">
              <a16:creationId xmlns:a16="http://schemas.microsoft.com/office/drawing/2014/main" id="{00000000-0008-0000-0900-0000A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33" name="Rectangle 1193">
          <a:extLst>
            <a:ext uri="{FF2B5EF4-FFF2-40B4-BE49-F238E27FC236}">
              <a16:creationId xmlns:a16="http://schemas.microsoft.com/office/drawing/2014/main" id="{00000000-0008-0000-0900-0000A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34" name="Rectangle 1194">
          <a:extLst>
            <a:ext uri="{FF2B5EF4-FFF2-40B4-BE49-F238E27FC236}">
              <a16:creationId xmlns:a16="http://schemas.microsoft.com/office/drawing/2014/main" id="{00000000-0008-0000-0900-0000A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37" name="Rectangle 1197">
          <a:extLst>
            <a:ext uri="{FF2B5EF4-FFF2-40B4-BE49-F238E27FC236}">
              <a16:creationId xmlns:a16="http://schemas.microsoft.com/office/drawing/2014/main" id="{00000000-0008-0000-0900-0000A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38" name="Rectangle 1198">
          <a:extLst>
            <a:ext uri="{FF2B5EF4-FFF2-40B4-BE49-F238E27FC236}">
              <a16:creationId xmlns:a16="http://schemas.microsoft.com/office/drawing/2014/main" id="{00000000-0008-0000-0900-0000A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41" name="Rectangle 1201">
          <a:extLst>
            <a:ext uri="{FF2B5EF4-FFF2-40B4-BE49-F238E27FC236}">
              <a16:creationId xmlns:a16="http://schemas.microsoft.com/office/drawing/2014/main" id="{00000000-0008-0000-0900-0000B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42" name="Rectangle 1202">
          <a:extLst>
            <a:ext uri="{FF2B5EF4-FFF2-40B4-BE49-F238E27FC236}">
              <a16:creationId xmlns:a16="http://schemas.microsoft.com/office/drawing/2014/main" id="{00000000-0008-0000-0900-0000B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45" name="Rectangle 1205">
          <a:extLst>
            <a:ext uri="{FF2B5EF4-FFF2-40B4-BE49-F238E27FC236}">
              <a16:creationId xmlns:a16="http://schemas.microsoft.com/office/drawing/2014/main" id="{00000000-0008-0000-0900-0000B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46" name="Rectangle 1206">
          <a:extLst>
            <a:ext uri="{FF2B5EF4-FFF2-40B4-BE49-F238E27FC236}">
              <a16:creationId xmlns:a16="http://schemas.microsoft.com/office/drawing/2014/main" id="{00000000-0008-0000-0900-0000B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49" name="Rectangle 1209">
          <a:extLst>
            <a:ext uri="{FF2B5EF4-FFF2-40B4-BE49-F238E27FC236}">
              <a16:creationId xmlns:a16="http://schemas.microsoft.com/office/drawing/2014/main" id="{00000000-0008-0000-0900-0000B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50" name="Rectangle 1210">
          <a:extLst>
            <a:ext uri="{FF2B5EF4-FFF2-40B4-BE49-F238E27FC236}">
              <a16:creationId xmlns:a16="http://schemas.microsoft.com/office/drawing/2014/main" id="{00000000-0008-0000-0900-0000B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53" name="Rectangle 1213">
          <a:extLst>
            <a:ext uri="{FF2B5EF4-FFF2-40B4-BE49-F238E27FC236}">
              <a16:creationId xmlns:a16="http://schemas.microsoft.com/office/drawing/2014/main" id="{00000000-0008-0000-0900-0000B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54" name="Rectangle 1214">
          <a:extLst>
            <a:ext uri="{FF2B5EF4-FFF2-40B4-BE49-F238E27FC236}">
              <a16:creationId xmlns:a16="http://schemas.microsoft.com/office/drawing/2014/main" id="{00000000-0008-0000-0900-0000B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57" name="Rectangle 1217">
          <a:extLst>
            <a:ext uri="{FF2B5EF4-FFF2-40B4-BE49-F238E27FC236}">
              <a16:creationId xmlns:a16="http://schemas.microsoft.com/office/drawing/2014/main" id="{00000000-0008-0000-0900-0000C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58" name="Rectangle 1218">
          <a:extLst>
            <a:ext uri="{FF2B5EF4-FFF2-40B4-BE49-F238E27FC236}">
              <a16:creationId xmlns:a16="http://schemas.microsoft.com/office/drawing/2014/main" id="{00000000-0008-0000-0900-0000C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61" name="Rectangle 1221">
          <a:extLst>
            <a:ext uri="{FF2B5EF4-FFF2-40B4-BE49-F238E27FC236}">
              <a16:creationId xmlns:a16="http://schemas.microsoft.com/office/drawing/2014/main" id="{00000000-0008-0000-0900-0000C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62" name="Rectangle 1222">
          <a:extLst>
            <a:ext uri="{FF2B5EF4-FFF2-40B4-BE49-F238E27FC236}">
              <a16:creationId xmlns:a16="http://schemas.microsoft.com/office/drawing/2014/main" id="{00000000-0008-0000-0900-0000C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65" name="Rectangle 1225">
          <a:extLst>
            <a:ext uri="{FF2B5EF4-FFF2-40B4-BE49-F238E27FC236}">
              <a16:creationId xmlns:a16="http://schemas.microsoft.com/office/drawing/2014/main" id="{00000000-0008-0000-0900-0000C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66" name="Rectangle 1226">
          <a:extLst>
            <a:ext uri="{FF2B5EF4-FFF2-40B4-BE49-F238E27FC236}">
              <a16:creationId xmlns:a16="http://schemas.microsoft.com/office/drawing/2014/main" id="{00000000-0008-0000-0900-0000C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69" name="Rectangle 1229">
          <a:extLst>
            <a:ext uri="{FF2B5EF4-FFF2-40B4-BE49-F238E27FC236}">
              <a16:creationId xmlns:a16="http://schemas.microsoft.com/office/drawing/2014/main" id="{00000000-0008-0000-0900-0000C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70" name="Rectangle 1230">
          <a:extLst>
            <a:ext uri="{FF2B5EF4-FFF2-40B4-BE49-F238E27FC236}">
              <a16:creationId xmlns:a16="http://schemas.microsoft.com/office/drawing/2014/main" id="{00000000-0008-0000-0900-0000C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73" name="Rectangle 1233">
          <a:extLst>
            <a:ext uri="{FF2B5EF4-FFF2-40B4-BE49-F238E27FC236}">
              <a16:creationId xmlns:a16="http://schemas.microsoft.com/office/drawing/2014/main" id="{00000000-0008-0000-0900-0000D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74" name="Rectangle 1234">
          <a:extLst>
            <a:ext uri="{FF2B5EF4-FFF2-40B4-BE49-F238E27FC236}">
              <a16:creationId xmlns:a16="http://schemas.microsoft.com/office/drawing/2014/main" id="{00000000-0008-0000-0900-0000D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77" name="Rectangle 1237">
          <a:extLst>
            <a:ext uri="{FF2B5EF4-FFF2-40B4-BE49-F238E27FC236}">
              <a16:creationId xmlns:a16="http://schemas.microsoft.com/office/drawing/2014/main" id="{00000000-0008-0000-0900-0000D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78" name="Rectangle 1238">
          <a:extLst>
            <a:ext uri="{FF2B5EF4-FFF2-40B4-BE49-F238E27FC236}">
              <a16:creationId xmlns:a16="http://schemas.microsoft.com/office/drawing/2014/main" id="{00000000-0008-0000-0900-0000D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81" name="Rectangle 1241">
          <a:extLst>
            <a:ext uri="{FF2B5EF4-FFF2-40B4-BE49-F238E27FC236}">
              <a16:creationId xmlns:a16="http://schemas.microsoft.com/office/drawing/2014/main" id="{00000000-0008-0000-0900-0000D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82" name="Rectangle 1242">
          <a:extLst>
            <a:ext uri="{FF2B5EF4-FFF2-40B4-BE49-F238E27FC236}">
              <a16:creationId xmlns:a16="http://schemas.microsoft.com/office/drawing/2014/main" id="{00000000-0008-0000-0900-0000D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85" name="Rectangle 1245">
          <a:extLst>
            <a:ext uri="{FF2B5EF4-FFF2-40B4-BE49-F238E27FC236}">
              <a16:creationId xmlns:a16="http://schemas.microsoft.com/office/drawing/2014/main" id="{00000000-0008-0000-0900-0000D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86" name="Rectangle 1246">
          <a:extLst>
            <a:ext uri="{FF2B5EF4-FFF2-40B4-BE49-F238E27FC236}">
              <a16:creationId xmlns:a16="http://schemas.microsoft.com/office/drawing/2014/main" id="{00000000-0008-0000-0900-0000D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89" name="Rectangle 1249">
          <a:extLst>
            <a:ext uri="{FF2B5EF4-FFF2-40B4-BE49-F238E27FC236}">
              <a16:creationId xmlns:a16="http://schemas.microsoft.com/office/drawing/2014/main" id="{00000000-0008-0000-0900-0000E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90" name="Rectangle 1250">
          <a:extLst>
            <a:ext uri="{FF2B5EF4-FFF2-40B4-BE49-F238E27FC236}">
              <a16:creationId xmlns:a16="http://schemas.microsoft.com/office/drawing/2014/main" id="{00000000-0008-0000-0900-0000E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93" name="Rectangle 1253">
          <a:extLst>
            <a:ext uri="{FF2B5EF4-FFF2-40B4-BE49-F238E27FC236}">
              <a16:creationId xmlns:a16="http://schemas.microsoft.com/office/drawing/2014/main" id="{00000000-0008-0000-0900-0000E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94" name="Rectangle 1254">
          <a:extLst>
            <a:ext uri="{FF2B5EF4-FFF2-40B4-BE49-F238E27FC236}">
              <a16:creationId xmlns:a16="http://schemas.microsoft.com/office/drawing/2014/main" id="{00000000-0008-0000-0900-0000E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97" name="Rectangle 1257">
          <a:extLst>
            <a:ext uri="{FF2B5EF4-FFF2-40B4-BE49-F238E27FC236}">
              <a16:creationId xmlns:a16="http://schemas.microsoft.com/office/drawing/2014/main" id="{00000000-0008-0000-0900-0000E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298" name="Rectangle 1258">
          <a:extLst>
            <a:ext uri="{FF2B5EF4-FFF2-40B4-BE49-F238E27FC236}">
              <a16:creationId xmlns:a16="http://schemas.microsoft.com/office/drawing/2014/main" id="{00000000-0008-0000-0900-0000E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01" name="Rectangle 1261">
          <a:extLst>
            <a:ext uri="{FF2B5EF4-FFF2-40B4-BE49-F238E27FC236}">
              <a16:creationId xmlns:a16="http://schemas.microsoft.com/office/drawing/2014/main" id="{00000000-0008-0000-0900-0000E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02" name="Rectangle 1262">
          <a:extLst>
            <a:ext uri="{FF2B5EF4-FFF2-40B4-BE49-F238E27FC236}">
              <a16:creationId xmlns:a16="http://schemas.microsoft.com/office/drawing/2014/main" id="{00000000-0008-0000-0900-0000E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05" name="Rectangle 1265">
          <a:extLst>
            <a:ext uri="{FF2B5EF4-FFF2-40B4-BE49-F238E27FC236}">
              <a16:creationId xmlns:a16="http://schemas.microsoft.com/office/drawing/2014/main" id="{00000000-0008-0000-0900-0000F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06" name="Rectangle 1266">
          <a:extLst>
            <a:ext uri="{FF2B5EF4-FFF2-40B4-BE49-F238E27FC236}">
              <a16:creationId xmlns:a16="http://schemas.microsoft.com/office/drawing/2014/main" id="{00000000-0008-0000-0900-0000F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09" name="Rectangle 1269">
          <a:extLst>
            <a:ext uri="{FF2B5EF4-FFF2-40B4-BE49-F238E27FC236}">
              <a16:creationId xmlns:a16="http://schemas.microsoft.com/office/drawing/2014/main" id="{00000000-0008-0000-0900-0000F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10" name="Rectangle 1270">
          <a:extLst>
            <a:ext uri="{FF2B5EF4-FFF2-40B4-BE49-F238E27FC236}">
              <a16:creationId xmlns:a16="http://schemas.microsoft.com/office/drawing/2014/main" id="{00000000-0008-0000-0900-0000F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13" name="Rectangle 1273">
          <a:extLst>
            <a:ext uri="{FF2B5EF4-FFF2-40B4-BE49-F238E27FC236}">
              <a16:creationId xmlns:a16="http://schemas.microsoft.com/office/drawing/2014/main" id="{00000000-0008-0000-0900-0000F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14" name="Rectangle 1274">
          <a:extLst>
            <a:ext uri="{FF2B5EF4-FFF2-40B4-BE49-F238E27FC236}">
              <a16:creationId xmlns:a16="http://schemas.microsoft.com/office/drawing/2014/main" id="{00000000-0008-0000-0900-0000F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17" name="Rectangle 1277">
          <a:extLst>
            <a:ext uri="{FF2B5EF4-FFF2-40B4-BE49-F238E27FC236}">
              <a16:creationId xmlns:a16="http://schemas.microsoft.com/office/drawing/2014/main" id="{00000000-0008-0000-0900-0000F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18" name="Rectangle 1278">
          <a:extLst>
            <a:ext uri="{FF2B5EF4-FFF2-40B4-BE49-F238E27FC236}">
              <a16:creationId xmlns:a16="http://schemas.microsoft.com/office/drawing/2014/main" id="{00000000-0008-0000-0900-0000F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21" name="Rectangle 1281">
          <a:extLst>
            <a:ext uri="{FF2B5EF4-FFF2-40B4-BE49-F238E27FC236}">
              <a16:creationId xmlns:a16="http://schemas.microsoft.com/office/drawing/2014/main" id="{00000000-0008-0000-0900-00000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22" name="Rectangle 1282">
          <a:extLst>
            <a:ext uri="{FF2B5EF4-FFF2-40B4-BE49-F238E27FC236}">
              <a16:creationId xmlns:a16="http://schemas.microsoft.com/office/drawing/2014/main" id="{00000000-0008-0000-0900-00000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25" name="Rectangle 1285">
          <a:extLst>
            <a:ext uri="{FF2B5EF4-FFF2-40B4-BE49-F238E27FC236}">
              <a16:creationId xmlns:a16="http://schemas.microsoft.com/office/drawing/2014/main" id="{00000000-0008-0000-0900-00000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26" name="Rectangle 1286">
          <a:extLst>
            <a:ext uri="{FF2B5EF4-FFF2-40B4-BE49-F238E27FC236}">
              <a16:creationId xmlns:a16="http://schemas.microsoft.com/office/drawing/2014/main" id="{00000000-0008-0000-0900-00000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29" name="Rectangle 1289">
          <a:extLst>
            <a:ext uri="{FF2B5EF4-FFF2-40B4-BE49-F238E27FC236}">
              <a16:creationId xmlns:a16="http://schemas.microsoft.com/office/drawing/2014/main" id="{00000000-0008-0000-0900-00000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30" name="Rectangle 1290">
          <a:extLst>
            <a:ext uri="{FF2B5EF4-FFF2-40B4-BE49-F238E27FC236}">
              <a16:creationId xmlns:a16="http://schemas.microsoft.com/office/drawing/2014/main" id="{00000000-0008-0000-0900-00000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33" name="Rectangle 1293">
          <a:extLst>
            <a:ext uri="{FF2B5EF4-FFF2-40B4-BE49-F238E27FC236}">
              <a16:creationId xmlns:a16="http://schemas.microsoft.com/office/drawing/2014/main" id="{00000000-0008-0000-0900-00000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34" name="Rectangle 1294">
          <a:extLst>
            <a:ext uri="{FF2B5EF4-FFF2-40B4-BE49-F238E27FC236}">
              <a16:creationId xmlns:a16="http://schemas.microsoft.com/office/drawing/2014/main" id="{00000000-0008-0000-0900-00000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37" name="Rectangle 1297">
          <a:extLst>
            <a:ext uri="{FF2B5EF4-FFF2-40B4-BE49-F238E27FC236}">
              <a16:creationId xmlns:a16="http://schemas.microsoft.com/office/drawing/2014/main" id="{00000000-0008-0000-0900-00001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38" name="Rectangle 1298">
          <a:extLst>
            <a:ext uri="{FF2B5EF4-FFF2-40B4-BE49-F238E27FC236}">
              <a16:creationId xmlns:a16="http://schemas.microsoft.com/office/drawing/2014/main" id="{00000000-0008-0000-0900-00001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41" name="Rectangle 1301">
          <a:extLst>
            <a:ext uri="{FF2B5EF4-FFF2-40B4-BE49-F238E27FC236}">
              <a16:creationId xmlns:a16="http://schemas.microsoft.com/office/drawing/2014/main" id="{00000000-0008-0000-0900-00001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42" name="Rectangle 1302">
          <a:extLst>
            <a:ext uri="{FF2B5EF4-FFF2-40B4-BE49-F238E27FC236}">
              <a16:creationId xmlns:a16="http://schemas.microsoft.com/office/drawing/2014/main" id="{00000000-0008-0000-0900-00001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45" name="Rectangle 1305">
          <a:extLst>
            <a:ext uri="{FF2B5EF4-FFF2-40B4-BE49-F238E27FC236}">
              <a16:creationId xmlns:a16="http://schemas.microsoft.com/office/drawing/2014/main" id="{00000000-0008-0000-0900-00001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46" name="Rectangle 1306">
          <a:extLst>
            <a:ext uri="{FF2B5EF4-FFF2-40B4-BE49-F238E27FC236}">
              <a16:creationId xmlns:a16="http://schemas.microsoft.com/office/drawing/2014/main" id="{00000000-0008-0000-0900-00001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49" name="Rectangle 1309">
          <a:extLst>
            <a:ext uri="{FF2B5EF4-FFF2-40B4-BE49-F238E27FC236}">
              <a16:creationId xmlns:a16="http://schemas.microsoft.com/office/drawing/2014/main" id="{00000000-0008-0000-0900-00001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50" name="Rectangle 1310">
          <a:extLst>
            <a:ext uri="{FF2B5EF4-FFF2-40B4-BE49-F238E27FC236}">
              <a16:creationId xmlns:a16="http://schemas.microsoft.com/office/drawing/2014/main" id="{00000000-0008-0000-0900-00001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53" name="Rectangle 1313">
          <a:extLst>
            <a:ext uri="{FF2B5EF4-FFF2-40B4-BE49-F238E27FC236}">
              <a16:creationId xmlns:a16="http://schemas.microsoft.com/office/drawing/2014/main" id="{00000000-0008-0000-0900-00002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54" name="Rectangle 1314">
          <a:extLst>
            <a:ext uri="{FF2B5EF4-FFF2-40B4-BE49-F238E27FC236}">
              <a16:creationId xmlns:a16="http://schemas.microsoft.com/office/drawing/2014/main" id="{00000000-0008-0000-0900-00002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57" name="Rectangle 1317">
          <a:extLst>
            <a:ext uri="{FF2B5EF4-FFF2-40B4-BE49-F238E27FC236}">
              <a16:creationId xmlns:a16="http://schemas.microsoft.com/office/drawing/2014/main" id="{00000000-0008-0000-0900-00002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58" name="Rectangle 1318">
          <a:extLst>
            <a:ext uri="{FF2B5EF4-FFF2-40B4-BE49-F238E27FC236}">
              <a16:creationId xmlns:a16="http://schemas.microsoft.com/office/drawing/2014/main" id="{00000000-0008-0000-0900-00002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61" name="Rectangle 1321">
          <a:extLst>
            <a:ext uri="{FF2B5EF4-FFF2-40B4-BE49-F238E27FC236}">
              <a16:creationId xmlns:a16="http://schemas.microsoft.com/office/drawing/2014/main" id="{00000000-0008-0000-0900-00002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62" name="Rectangle 1322">
          <a:extLst>
            <a:ext uri="{FF2B5EF4-FFF2-40B4-BE49-F238E27FC236}">
              <a16:creationId xmlns:a16="http://schemas.microsoft.com/office/drawing/2014/main" id="{00000000-0008-0000-0900-00002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65" name="Rectangle 1325">
          <a:extLst>
            <a:ext uri="{FF2B5EF4-FFF2-40B4-BE49-F238E27FC236}">
              <a16:creationId xmlns:a16="http://schemas.microsoft.com/office/drawing/2014/main" id="{00000000-0008-0000-0900-00002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66" name="Rectangle 1326">
          <a:extLst>
            <a:ext uri="{FF2B5EF4-FFF2-40B4-BE49-F238E27FC236}">
              <a16:creationId xmlns:a16="http://schemas.microsoft.com/office/drawing/2014/main" id="{00000000-0008-0000-0900-00002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69" name="Rectangle 1329">
          <a:extLst>
            <a:ext uri="{FF2B5EF4-FFF2-40B4-BE49-F238E27FC236}">
              <a16:creationId xmlns:a16="http://schemas.microsoft.com/office/drawing/2014/main" id="{00000000-0008-0000-0900-00003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70" name="Rectangle 1330">
          <a:extLst>
            <a:ext uri="{FF2B5EF4-FFF2-40B4-BE49-F238E27FC236}">
              <a16:creationId xmlns:a16="http://schemas.microsoft.com/office/drawing/2014/main" id="{00000000-0008-0000-0900-00003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73" name="Rectangle 1333">
          <a:extLst>
            <a:ext uri="{FF2B5EF4-FFF2-40B4-BE49-F238E27FC236}">
              <a16:creationId xmlns:a16="http://schemas.microsoft.com/office/drawing/2014/main" id="{00000000-0008-0000-0900-00003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74" name="Rectangle 1334">
          <a:extLst>
            <a:ext uri="{FF2B5EF4-FFF2-40B4-BE49-F238E27FC236}">
              <a16:creationId xmlns:a16="http://schemas.microsoft.com/office/drawing/2014/main" id="{00000000-0008-0000-0900-00003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77" name="Rectangle 1337">
          <a:extLst>
            <a:ext uri="{FF2B5EF4-FFF2-40B4-BE49-F238E27FC236}">
              <a16:creationId xmlns:a16="http://schemas.microsoft.com/office/drawing/2014/main" id="{00000000-0008-0000-0900-00003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78" name="Rectangle 1338">
          <a:extLst>
            <a:ext uri="{FF2B5EF4-FFF2-40B4-BE49-F238E27FC236}">
              <a16:creationId xmlns:a16="http://schemas.microsoft.com/office/drawing/2014/main" id="{00000000-0008-0000-0900-00003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81" name="Rectangle 1341">
          <a:extLst>
            <a:ext uri="{FF2B5EF4-FFF2-40B4-BE49-F238E27FC236}">
              <a16:creationId xmlns:a16="http://schemas.microsoft.com/office/drawing/2014/main" id="{00000000-0008-0000-0900-00003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82" name="Rectangle 1342">
          <a:extLst>
            <a:ext uri="{FF2B5EF4-FFF2-40B4-BE49-F238E27FC236}">
              <a16:creationId xmlns:a16="http://schemas.microsoft.com/office/drawing/2014/main" id="{00000000-0008-0000-0900-00003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85" name="Rectangle 1345">
          <a:extLst>
            <a:ext uri="{FF2B5EF4-FFF2-40B4-BE49-F238E27FC236}">
              <a16:creationId xmlns:a16="http://schemas.microsoft.com/office/drawing/2014/main" id="{00000000-0008-0000-0900-00004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86" name="Rectangle 1346">
          <a:extLst>
            <a:ext uri="{FF2B5EF4-FFF2-40B4-BE49-F238E27FC236}">
              <a16:creationId xmlns:a16="http://schemas.microsoft.com/office/drawing/2014/main" id="{00000000-0008-0000-0900-00004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89" name="Rectangle 1349">
          <a:extLst>
            <a:ext uri="{FF2B5EF4-FFF2-40B4-BE49-F238E27FC236}">
              <a16:creationId xmlns:a16="http://schemas.microsoft.com/office/drawing/2014/main" id="{00000000-0008-0000-0900-00004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90" name="Rectangle 1350">
          <a:extLst>
            <a:ext uri="{FF2B5EF4-FFF2-40B4-BE49-F238E27FC236}">
              <a16:creationId xmlns:a16="http://schemas.microsoft.com/office/drawing/2014/main" id="{00000000-0008-0000-0900-00004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93" name="Rectangle 1353">
          <a:extLst>
            <a:ext uri="{FF2B5EF4-FFF2-40B4-BE49-F238E27FC236}">
              <a16:creationId xmlns:a16="http://schemas.microsoft.com/office/drawing/2014/main" id="{00000000-0008-0000-0900-00004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94" name="Rectangle 1354">
          <a:extLst>
            <a:ext uri="{FF2B5EF4-FFF2-40B4-BE49-F238E27FC236}">
              <a16:creationId xmlns:a16="http://schemas.microsoft.com/office/drawing/2014/main" id="{00000000-0008-0000-0900-00004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97" name="Rectangle 1357">
          <a:extLst>
            <a:ext uri="{FF2B5EF4-FFF2-40B4-BE49-F238E27FC236}">
              <a16:creationId xmlns:a16="http://schemas.microsoft.com/office/drawing/2014/main" id="{00000000-0008-0000-0900-00004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398" name="Rectangle 1358">
          <a:extLst>
            <a:ext uri="{FF2B5EF4-FFF2-40B4-BE49-F238E27FC236}">
              <a16:creationId xmlns:a16="http://schemas.microsoft.com/office/drawing/2014/main" id="{00000000-0008-0000-0900-00004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01" name="Rectangle 1361">
          <a:extLst>
            <a:ext uri="{FF2B5EF4-FFF2-40B4-BE49-F238E27FC236}">
              <a16:creationId xmlns:a16="http://schemas.microsoft.com/office/drawing/2014/main" id="{00000000-0008-0000-0900-00005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02" name="Rectangle 1362">
          <a:extLst>
            <a:ext uri="{FF2B5EF4-FFF2-40B4-BE49-F238E27FC236}">
              <a16:creationId xmlns:a16="http://schemas.microsoft.com/office/drawing/2014/main" id="{00000000-0008-0000-0900-00005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05" name="Rectangle 1365">
          <a:extLst>
            <a:ext uri="{FF2B5EF4-FFF2-40B4-BE49-F238E27FC236}">
              <a16:creationId xmlns:a16="http://schemas.microsoft.com/office/drawing/2014/main" id="{00000000-0008-0000-0900-00005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06" name="Rectangle 1366">
          <a:extLst>
            <a:ext uri="{FF2B5EF4-FFF2-40B4-BE49-F238E27FC236}">
              <a16:creationId xmlns:a16="http://schemas.microsoft.com/office/drawing/2014/main" id="{00000000-0008-0000-0900-00005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09" name="Rectangle 1369">
          <a:extLst>
            <a:ext uri="{FF2B5EF4-FFF2-40B4-BE49-F238E27FC236}">
              <a16:creationId xmlns:a16="http://schemas.microsoft.com/office/drawing/2014/main" id="{00000000-0008-0000-0900-00005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10" name="Rectangle 1370">
          <a:extLst>
            <a:ext uri="{FF2B5EF4-FFF2-40B4-BE49-F238E27FC236}">
              <a16:creationId xmlns:a16="http://schemas.microsoft.com/office/drawing/2014/main" id="{00000000-0008-0000-0900-00005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13" name="Rectangle 1373">
          <a:extLst>
            <a:ext uri="{FF2B5EF4-FFF2-40B4-BE49-F238E27FC236}">
              <a16:creationId xmlns:a16="http://schemas.microsoft.com/office/drawing/2014/main" id="{00000000-0008-0000-0900-00005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14" name="Rectangle 1374">
          <a:extLst>
            <a:ext uri="{FF2B5EF4-FFF2-40B4-BE49-F238E27FC236}">
              <a16:creationId xmlns:a16="http://schemas.microsoft.com/office/drawing/2014/main" id="{00000000-0008-0000-0900-00005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17" name="Rectangle 1377">
          <a:extLst>
            <a:ext uri="{FF2B5EF4-FFF2-40B4-BE49-F238E27FC236}">
              <a16:creationId xmlns:a16="http://schemas.microsoft.com/office/drawing/2014/main" id="{00000000-0008-0000-0900-00006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18" name="Rectangle 1378">
          <a:extLst>
            <a:ext uri="{FF2B5EF4-FFF2-40B4-BE49-F238E27FC236}">
              <a16:creationId xmlns:a16="http://schemas.microsoft.com/office/drawing/2014/main" id="{00000000-0008-0000-0900-00006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21" name="Rectangle 1381">
          <a:extLst>
            <a:ext uri="{FF2B5EF4-FFF2-40B4-BE49-F238E27FC236}">
              <a16:creationId xmlns:a16="http://schemas.microsoft.com/office/drawing/2014/main" id="{00000000-0008-0000-0900-00006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22" name="Rectangle 1382">
          <a:extLst>
            <a:ext uri="{FF2B5EF4-FFF2-40B4-BE49-F238E27FC236}">
              <a16:creationId xmlns:a16="http://schemas.microsoft.com/office/drawing/2014/main" id="{00000000-0008-0000-0900-00006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25" name="Rectangle 1385">
          <a:extLst>
            <a:ext uri="{FF2B5EF4-FFF2-40B4-BE49-F238E27FC236}">
              <a16:creationId xmlns:a16="http://schemas.microsoft.com/office/drawing/2014/main" id="{00000000-0008-0000-0900-00006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26" name="Rectangle 1386">
          <a:extLst>
            <a:ext uri="{FF2B5EF4-FFF2-40B4-BE49-F238E27FC236}">
              <a16:creationId xmlns:a16="http://schemas.microsoft.com/office/drawing/2014/main" id="{00000000-0008-0000-0900-00006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29" name="Rectangle 1389">
          <a:extLst>
            <a:ext uri="{FF2B5EF4-FFF2-40B4-BE49-F238E27FC236}">
              <a16:creationId xmlns:a16="http://schemas.microsoft.com/office/drawing/2014/main" id="{00000000-0008-0000-0900-00006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30" name="Rectangle 1390">
          <a:extLst>
            <a:ext uri="{FF2B5EF4-FFF2-40B4-BE49-F238E27FC236}">
              <a16:creationId xmlns:a16="http://schemas.microsoft.com/office/drawing/2014/main" id="{00000000-0008-0000-0900-00006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33" name="Rectangle 1393">
          <a:extLst>
            <a:ext uri="{FF2B5EF4-FFF2-40B4-BE49-F238E27FC236}">
              <a16:creationId xmlns:a16="http://schemas.microsoft.com/office/drawing/2014/main" id="{00000000-0008-0000-0900-00007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34" name="Rectangle 1394">
          <a:extLst>
            <a:ext uri="{FF2B5EF4-FFF2-40B4-BE49-F238E27FC236}">
              <a16:creationId xmlns:a16="http://schemas.microsoft.com/office/drawing/2014/main" id="{00000000-0008-0000-0900-00007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37" name="Rectangle 1397">
          <a:extLst>
            <a:ext uri="{FF2B5EF4-FFF2-40B4-BE49-F238E27FC236}">
              <a16:creationId xmlns:a16="http://schemas.microsoft.com/office/drawing/2014/main" id="{00000000-0008-0000-0900-00007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38" name="Rectangle 1398">
          <a:extLst>
            <a:ext uri="{FF2B5EF4-FFF2-40B4-BE49-F238E27FC236}">
              <a16:creationId xmlns:a16="http://schemas.microsoft.com/office/drawing/2014/main" id="{00000000-0008-0000-0900-00007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41" name="Rectangle 1401">
          <a:extLst>
            <a:ext uri="{FF2B5EF4-FFF2-40B4-BE49-F238E27FC236}">
              <a16:creationId xmlns:a16="http://schemas.microsoft.com/office/drawing/2014/main" id="{00000000-0008-0000-0900-00007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42" name="Rectangle 1402">
          <a:extLst>
            <a:ext uri="{FF2B5EF4-FFF2-40B4-BE49-F238E27FC236}">
              <a16:creationId xmlns:a16="http://schemas.microsoft.com/office/drawing/2014/main" id="{00000000-0008-0000-0900-00007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45" name="Rectangle 1405">
          <a:extLst>
            <a:ext uri="{FF2B5EF4-FFF2-40B4-BE49-F238E27FC236}">
              <a16:creationId xmlns:a16="http://schemas.microsoft.com/office/drawing/2014/main" id="{00000000-0008-0000-0900-00007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46" name="Rectangle 1406">
          <a:extLst>
            <a:ext uri="{FF2B5EF4-FFF2-40B4-BE49-F238E27FC236}">
              <a16:creationId xmlns:a16="http://schemas.microsoft.com/office/drawing/2014/main" id="{00000000-0008-0000-0900-00007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49" name="Rectangle 1409">
          <a:extLst>
            <a:ext uri="{FF2B5EF4-FFF2-40B4-BE49-F238E27FC236}">
              <a16:creationId xmlns:a16="http://schemas.microsoft.com/office/drawing/2014/main" id="{00000000-0008-0000-0900-00008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50" name="Rectangle 1410">
          <a:extLst>
            <a:ext uri="{FF2B5EF4-FFF2-40B4-BE49-F238E27FC236}">
              <a16:creationId xmlns:a16="http://schemas.microsoft.com/office/drawing/2014/main" id="{00000000-0008-0000-0900-00008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53" name="Rectangle 1413">
          <a:extLst>
            <a:ext uri="{FF2B5EF4-FFF2-40B4-BE49-F238E27FC236}">
              <a16:creationId xmlns:a16="http://schemas.microsoft.com/office/drawing/2014/main" id="{00000000-0008-0000-0900-00008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54" name="Rectangle 1414">
          <a:extLst>
            <a:ext uri="{FF2B5EF4-FFF2-40B4-BE49-F238E27FC236}">
              <a16:creationId xmlns:a16="http://schemas.microsoft.com/office/drawing/2014/main" id="{00000000-0008-0000-0900-00008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57" name="Rectangle 1417">
          <a:extLst>
            <a:ext uri="{FF2B5EF4-FFF2-40B4-BE49-F238E27FC236}">
              <a16:creationId xmlns:a16="http://schemas.microsoft.com/office/drawing/2014/main" id="{00000000-0008-0000-0900-00008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58" name="Rectangle 1418">
          <a:extLst>
            <a:ext uri="{FF2B5EF4-FFF2-40B4-BE49-F238E27FC236}">
              <a16:creationId xmlns:a16="http://schemas.microsoft.com/office/drawing/2014/main" id="{00000000-0008-0000-0900-00008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61" name="Rectangle 1421">
          <a:extLst>
            <a:ext uri="{FF2B5EF4-FFF2-40B4-BE49-F238E27FC236}">
              <a16:creationId xmlns:a16="http://schemas.microsoft.com/office/drawing/2014/main" id="{00000000-0008-0000-0900-00008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62" name="Rectangle 1422">
          <a:extLst>
            <a:ext uri="{FF2B5EF4-FFF2-40B4-BE49-F238E27FC236}">
              <a16:creationId xmlns:a16="http://schemas.microsoft.com/office/drawing/2014/main" id="{00000000-0008-0000-0900-00008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65" name="Rectangle 1425">
          <a:extLst>
            <a:ext uri="{FF2B5EF4-FFF2-40B4-BE49-F238E27FC236}">
              <a16:creationId xmlns:a16="http://schemas.microsoft.com/office/drawing/2014/main" id="{00000000-0008-0000-0900-00009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66" name="Rectangle 1426">
          <a:extLst>
            <a:ext uri="{FF2B5EF4-FFF2-40B4-BE49-F238E27FC236}">
              <a16:creationId xmlns:a16="http://schemas.microsoft.com/office/drawing/2014/main" id="{00000000-0008-0000-0900-00009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69" name="Rectangle 1429">
          <a:extLst>
            <a:ext uri="{FF2B5EF4-FFF2-40B4-BE49-F238E27FC236}">
              <a16:creationId xmlns:a16="http://schemas.microsoft.com/office/drawing/2014/main" id="{00000000-0008-0000-0900-00009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70" name="Rectangle 1430">
          <a:extLst>
            <a:ext uri="{FF2B5EF4-FFF2-40B4-BE49-F238E27FC236}">
              <a16:creationId xmlns:a16="http://schemas.microsoft.com/office/drawing/2014/main" id="{00000000-0008-0000-0900-00009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73" name="Rectangle 1433">
          <a:extLst>
            <a:ext uri="{FF2B5EF4-FFF2-40B4-BE49-F238E27FC236}">
              <a16:creationId xmlns:a16="http://schemas.microsoft.com/office/drawing/2014/main" id="{00000000-0008-0000-0900-00009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74" name="Rectangle 1434">
          <a:extLst>
            <a:ext uri="{FF2B5EF4-FFF2-40B4-BE49-F238E27FC236}">
              <a16:creationId xmlns:a16="http://schemas.microsoft.com/office/drawing/2014/main" id="{00000000-0008-0000-0900-00009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77" name="Rectangle 1437">
          <a:extLst>
            <a:ext uri="{FF2B5EF4-FFF2-40B4-BE49-F238E27FC236}">
              <a16:creationId xmlns:a16="http://schemas.microsoft.com/office/drawing/2014/main" id="{00000000-0008-0000-0900-00009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78" name="Rectangle 1438">
          <a:extLst>
            <a:ext uri="{FF2B5EF4-FFF2-40B4-BE49-F238E27FC236}">
              <a16:creationId xmlns:a16="http://schemas.microsoft.com/office/drawing/2014/main" id="{00000000-0008-0000-0900-00009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81" name="Rectangle 1441">
          <a:extLst>
            <a:ext uri="{FF2B5EF4-FFF2-40B4-BE49-F238E27FC236}">
              <a16:creationId xmlns:a16="http://schemas.microsoft.com/office/drawing/2014/main" id="{00000000-0008-0000-0900-0000A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82" name="Rectangle 1442">
          <a:extLst>
            <a:ext uri="{FF2B5EF4-FFF2-40B4-BE49-F238E27FC236}">
              <a16:creationId xmlns:a16="http://schemas.microsoft.com/office/drawing/2014/main" id="{00000000-0008-0000-0900-0000A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85" name="Rectangle 1445">
          <a:extLst>
            <a:ext uri="{FF2B5EF4-FFF2-40B4-BE49-F238E27FC236}">
              <a16:creationId xmlns:a16="http://schemas.microsoft.com/office/drawing/2014/main" id="{00000000-0008-0000-0900-0000A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86" name="Rectangle 1446">
          <a:extLst>
            <a:ext uri="{FF2B5EF4-FFF2-40B4-BE49-F238E27FC236}">
              <a16:creationId xmlns:a16="http://schemas.microsoft.com/office/drawing/2014/main" id="{00000000-0008-0000-0900-0000A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89" name="Rectangle 1449">
          <a:extLst>
            <a:ext uri="{FF2B5EF4-FFF2-40B4-BE49-F238E27FC236}">
              <a16:creationId xmlns:a16="http://schemas.microsoft.com/office/drawing/2014/main" id="{00000000-0008-0000-0900-0000A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90" name="Rectangle 1450">
          <a:extLst>
            <a:ext uri="{FF2B5EF4-FFF2-40B4-BE49-F238E27FC236}">
              <a16:creationId xmlns:a16="http://schemas.microsoft.com/office/drawing/2014/main" id="{00000000-0008-0000-0900-0000A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93" name="Rectangle 1453">
          <a:extLst>
            <a:ext uri="{FF2B5EF4-FFF2-40B4-BE49-F238E27FC236}">
              <a16:creationId xmlns:a16="http://schemas.microsoft.com/office/drawing/2014/main" id="{00000000-0008-0000-0900-0000A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94" name="Rectangle 1454">
          <a:extLst>
            <a:ext uri="{FF2B5EF4-FFF2-40B4-BE49-F238E27FC236}">
              <a16:creationId xmlns:a16="http://schemas.microsoft.com/office/drawing/2014/main" id="{00000000-0008-0000-0900-0000A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97" name="Rectangle 1457">
          <a:extLst>
            <a:ext uri="{FF2B5EF4-FFF2-40B4-BE49-F238E27FC236}">
              <a16:creationId xmlns:a16="http://schemas.microsoft.com/office/drawing/2014/main" id="{00000000-0008-0000-0900-0000B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498" name="Rectangle 1458">
          <a:extLst>
            <a:ext uri="{FF2B5EF4-FFF2-40B4-BE49-F238E27FC236}">
              <a16:creationId xmlns:a16="http://schemas.microsoft.com/office/drawing/2014/main" id="{00000000-0008-0000-0900-0000B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01" name="Rectangle 1461">
          <a:extLst>
            <a:ext uri="{FF2B5EF4-FFF2-40B4-BE49-F238E27FC236}">
              <a16:creationId xmlns:a16="http://schemas.microsoft.com/office/drawing/2014/main" id="{00000000-0008-0000-0900-0000B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02" name="Rectangle 1462">
          <a:extLst>
            <a:ext uri="{FF2B5EF4-FFF2-40B4-BE49-F238E27FC236}">
              <a16:creationId xmlns:a16="http://schemas.microsoft.com/office/drawing/2014/main" id="{00000000-0008-0000-0900-0000B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05" name="Rectangle 1465">
          <a:extLst>
            <a:ext uri="{FF2B5EF4-FFF2-40B4-BE49-F238E27FC236}">
              <a16:creationId xmlns:a16="http://schemas.microsoft.com/office/drawing/2014/main" id="{00000000-0008-0000-0900-0000B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06" name="Rectangle 1466">
          <a:extLst>
            <a:ext uri="{FF2B5EF4-FFF2-40B4-BE49-F238E27FC236}">
              <a16:creationId xmlns:a16="http://schemas.microsoft.com/office/drawing/2014/main" id="{00000000-0008-0000-0900-0000B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09" name="Rectangle 1469">
          <a:extLst>
            <a:ext uri="{FF2B5EF4-FFF2-40B4-BE49-F238E27FC236}">
              <a16:creationId xmlns:a16="http://schemas.microsoft.com/office/drawing/2014/main" id="{00000000-0008-0000-0900-0000B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10" name="Rectangle 1470">
          <a:extLst>
            <a:ext uri="{FF2B5EF4-FFF2-40B4-BE49-F238E27FC236}">
              <a16:creationId xmlns:a16="http://schemas.microsoft.com/office/drawing/2014/main" id="{00000000-0008-0000-0900-0000B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13" name="Rectangle 1473">
          <a:extLst>
            <a:ext uri="{FF2B5EF4-FFF2-40B4-BE49-F238E27FC236}">
              <a16:creationId xmlns:a16="http://schemas.microsoft.com/office/drawing/2014/main" id="{00000000-0008-0000-0900-0000C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14" name="Rectangle 1474">
          <a:extLst>
            <a:ext uri="{FF2B5EF4-FFF2-40B4-BE49-F238E27FC236}">
              <a16:creationId xmlns:a16="http://schemas.microsoft.com/office/drawing/2014/main" id="{00000000-0008-0000-0900-0000C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17" name="Rectangle 1477">
          <a:extLst>
            <a:ext uri="{FF2B5EF4-FFF2-40B4-BE49-F238E27FC236}">
              <a16:creationId xmlns:a16="http://schemas.microsoft.com/office/drawing/2014/main" id="{00000000-0008-0000-0900-0000C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18" name="Rectangle 1478">
          <a:extLst>
            <a:ext uri="{FF2B5EF4-FFF2-40B4-BE49-F238E27FC236}">
              <a16:creationId xmlns:a16="http://schemas.microsoft.com/office/drawing/2014/main" id="{00000000-0008-0000-0900-0000C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21" name="Rectangle 1481">
          <a:extLst>
            <a:ext uri="{FF2B5EF4-FFF2-40B4-BE49-F238E27FC236}">
              <a16:creationId xmlns:a16="http://schemas.microsoft.com/office/drawing/2014/main" id="{00000000-0008-0000-0900-0000C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22" name="Rectangle 1482">
          <a:extLst>
            <a:ext uri="{FF2B5EF4-FFF2-40B4-BE49-F238E27FC236}">
              <a16:creationId xmlns:a16="http://schemas.microsoft.com/office/drawing/2014/main" id="{00000000-0008-0000-0900-0000C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25" name="Rectangle 1485">
          <a:extLst>
            <a:ext uri="{FF2B5EF4-FFF2-40B4-BE49-F238E27FC236}">
              <a16:creationId xmlns:a16="http://schemas.microsoft.com/office/drawing/2014/main" id="{00000000-0008-0000-0900-0000C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26" name="Rectangle 1486">
          <a:extLst>
            <a:ext uri="{FF2B5EF4-FFF2-40B4-BE49-F238E27FC236}">
              <a16:creationId xmlns:a16="http://schemas.microsoft.com/office/drawing/2014/main" id="{00000000-0008-0000-0900-0000C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29" name="Rectangle 1489">
          <a:extLst>
            <a:ext uri="{FF2B5EF4-FFF2-40B4-BE49-F238E27FC236}">
              <a16:creationId xmlns:a16="http://schemas.microsoft.com/office/drawing/2014/main" id="{00000000-0008-0000-0900-0000D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30" name="Rectangle 1490">
          <a:extLst>
            <a:ext uri="{FF2B5EF4-FFF2-40B4-BE49-F238E27FC236}">
              <a16:creationId xmlns:a16="http://schemas.microsoft.com/office/drawing/2014/main" id="{00000000-0008-0000-0900-0000D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33" name="Rectangle 1493">
          <a:extLst>
            <a:ext uri="{FF2B5EF4-FFF2-40B4-BE49-F238E27FC236}">
              <a16:creationId xmlns:a16="http://schemas.microsoft.com/office/drawing/2014/main" id="{00000000-0008-0000-0900-0000D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34" name="Rectangle 1494">
          <a:extLst>
            <a:ext uri="{FF2B5EF4-FFF2-40B4-BE49-F238E27FC236}">
              <a16:creationId xmlns:a16="http://schemas.microsoft.com/office/drawing/2014/main" id="{00000000-0008-0000-0900-0000D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37" name="Rectangle 1497">
          <a:extLst>
            <a:ext uri="{FF2B5EF4-FFF2-40B4-BE49-F238E27FC236}">
              <a16:creationId xmlns:a16="http://schemas.microsoft.com/office/drawing/2014/main" id="{00000000-0008-0000-0900-0000D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38" name="Rectangle 1498">
          <a:extLst>
            <a:ext uri="{FF2B5EF4-FFF2-40B4-BE49-F238E27FC236}">
              <a16:creationId xmlns:a16="http://schemas.microsoft.com/office/drawing/2014/main" id="{00000000-0008-0000-0900-0000D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41" name="Rectangle 1501">
          <a:extLst>
            <a:ext uri="{FF2B5EF4-FFF2-40B4-BE49-F238E27FC236}">
              <a16:creationId xmlns:a16="http://schemas.microsoft.com/office/drawing/2014/main" id="{00000000-0008-0000-0900-0000D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42" name="Rectangle 1502">
          <a:extLst>
            <a:ext uri="{FF2B5EF4-FFF2-40B4-BE49-F238E27FC236}">
              <a16:creationId xmlns:a16="http://schemas.microsoft.com/office/drawing/2014/main" id="{00000000-0008-0000-0900-0000D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45" name="Rectangle 1505">
          <a:extLst>
            <a:ext uri="{FF2B5EF4-FFF2-40B4-BE49-F238E27FC236}">
              <a16:creationId xmlns:a16="http://schemas.microsoft.com/office/drawing/2014/main" id="{00000000-0008-0000-0900-0000E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46" name="Rectangle 1506">
          <a:extLst>
            <a:ext uri="{FF2B5EF4-FFF2-40B4-BE49-F238E27FC236}">
              <a16:creationId xmlns:a16="http://schemas.microsoft.com/office/drawing/2014/main" id="{00000000-0008-0000-0900-0000E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49" name="Rectangle 1509">
          <a:extLst>
            <a:ext uri="{FF2B5EF4-FFF2-40B4-BE49-F238E27FC236}">
              <a16:creationId xmlns:a16="http://schemas.microsoft.com/office/drawing/2014/main" id="{00000000-0008-0000-0900-0000E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50" name="Rectangle 1510">
          <a:extLst>
            <a:ext uri="{FF2B5EF4-FFF2-40B4-BE49-F238E27FC236}">
              <a16:creationId xmlns:a16="http://schemas.microsoft.com/office/drawing/2014/main" id="{00000000-0008-0000-0900-0000E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53" name="Rectangle 1513">
          <a:extLst>
            <a:ext uri="{FF2B5EF4-FFF2-40B4-BE49-F238E27FC236}">
              <a16:creationId xmlns:a16="http://schemas.microsoft.com/office/drawing/2014/main" id="{00000000-0008-0000-0900-0000E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54" name="Rectangle 1514">
          <a:extLst>
            <a:ext uri="{FF2B5EF4-FFF2-40B4-BE49-F238E27FC236}">
              <a16:creationId xmlns:a16="http://schemas.microsoft.com/office/drawing/2014/main" id="{00000000-0008-0000-0900-0000E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57" name="Rectangle 1517">
          <a:extLst>
            <a:ext uri="{FF2B5EF4-FFF2-40B4-BE49-F238E27FC236}">
              <a16:creationId xmlns:a16="http://schemas.microsoft.com/office/drawing/2014/main" id="{00000000-0008-0000-0900-0000E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58" name="Rectangle 1518">
          <a:extLst>
            <a:ext uri="{FF2B5EF4-FFF2-40B4-BE49-F238E27FC236}">
              <a16:creationId xmlns:a16="http://schemas.microsoft.com/office/drawing/2014/main" id="{00000000-0008-0000-0900-0000E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61" name="Rectangle 1521">
          <a:extLst>
            <a:ext uri="{FF2B5EF4-FFF2-40B4-BE49-F238E27FC236}">
              <a16:creationId xmlns:a16="http://schemas.microsoft.com/office/drawing/2014/main" id="{00000000-0008-0000-0900-0000F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62" name="Rectangle 1522">
          <a:extLst>
            <a:ext uri="{FF2B5EF4-FFF2-40B4-BE49-F238E27FC236}">
              <a16:creationId xmlns:a16="http://schemas.microsoft.com/office/drawing/2014/main" id="{00000000-0008-0000-0900-0000F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65" name="Rectangle 1525">
          <a:extLst>
            <a:ext uri="{FF2B5EF4-FFF2-40B4-BE49-F238E27FC236}">
              <a16:creationId xmlns:a16="http://schemas.microsoft.com/office/drawing/2014/main" id="{00000000-0008-0000-0900-0000F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66" name="Rectangle 1526">
          <a:extLst>
            <a:ext uri="{FF2B5EF4-FFF2-40B4-BE49-F238E27FC236}">
              <a16:creationId xmlns:a16="http://schemas.microsoft.com/office/drawing/2014/main" id="{00000000-0008-0000-0900-0000F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69" name="Rectangle 1529">
          <a:extLst>
            <a:ext uri="{FF2B5EF4-FFF2-40B4-BE49-F238E27FC236}">
              <a16:creationId xmlns:a16="http://schemas.microsoft.com/office/drawing/2014/main" id="{00000000-0008-0000-0900-0000F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70" name="Rectangle 1530">
          <a:extLst>
            <a:ext uri="{FF2B5EF4-FFF2-40B4-BE49-F238E27FC236}">
              <a16:creationId xmlns:a16="http://schemas.microsoft.com/office/drawing/2014/main" id="{00000000-0008-0000-0900-0000F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73" name="Rectangle 1533">
          <a:extLst>
            <a:ext uri="{FF2B5EF4-FFF2-40B4-BE49-F238E27FC236}">
              <a16:creationId xmlns:a16="http://schemas.microsoft.com/office/drawing/2014/main" id="{00000000-0008-0000-0900-0000F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74" name="Rectangle 1534">
          <a:extLst>
            <a:ext uri="{FF2B5EF4-FFF2-40B4-BE49-F238E27FC236}">
              <a16:creationId xmlns:a16="http://schemas.microsoft.com/office/drawing/2014/main" id="{00000000-0008-0000-0900-0000F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77" name="Rectangle 1537">
          <a:extLst>
            <a:ext uri="{FF2B5EF4-FFF2-40B4-BE49-F238E27FC236}">
              <a16:creationId xmlns:a16="http://schemas.microsoft.com/office/drawing/2014/main" id="{00000000-0008-0000-0900-00000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78" name="Rectangle 1538">
          <a:extLst>
            <a:ext uri="{FF2B5EF4-FFF2-40B4-BE49-F238E27FC236}">
              <a16:creationId xmlns:a16="http://schemas.microsoft.com/office/drawing/2014/main" id="{00000000-0008-0000-0900-00000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81" name="Rectangle 1541">
          <a:extLst>
            <a:ext uri="{FF2B5EF4-FFF2-40B4-BE49-F238E27FC236}">
              <a16:creationId xmlns:a16="http://schemas.microsoft.com/office/drawing/2014/main" id="{00000000-0008-0000-0900-00000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82" name="Rectangle 1542">
          <a:extLst>
            <a:ext uri="{FF2B5EF4-FFF2-40B4-BE49-F238E27FC236}">
              <a16:creationId xmlns:a16="http://schemas.microsoft.com/office/drawing/2014/main" id="{00000000-0008-0000-0900-00000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85" name="Rectangle 1545">
          <a:extLst>
            <a:ext uri="{FF2B5EF4-FFF2-40B4-BE49-F238E27FC236}">
              <a16:creationId xmlns:a16="http://schemas.microsoft.com/office/drawing/2014/main" id="{00000000-0008-0000-0900-00000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86" name="Rectangle 1546">
          <a:extLst>
            <a:ext uri="{FF2B5EF4-FFF2-40B4-BE49-F238E27FC236}">
              <a16:creationId xmlns:a16="http://schemas.microsoft.com/office/drawing/2014/main" id="{00000000-0008-0000-0900-00000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89" name="Rectangle 1549">
          <a:extLst>
            <a:ext uri="{FF2B5EF4-FFF2-40B4-BE49-F238E27FC236}">
              <a16:creationId xmlns:a16="http://schemas.microsoft.com/office/drawing/2014/main" id="{00000000-0008-0000-0900-00000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90" name="Rectangle 1550">
          <a:extLst>
            <a:ext uri="{FF2B5EF4-FFF2-40B4-BE49-F238E27FC236}">
              <a16:creationId xmlns:a16="http://schemas.microsoft.com/office/drawing/2014/main" id="{00000000-0008-0000-0900-00000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93" name="Rectangle 1553">
          <a:extLst>
            <a:ext uri="{FF2B5EF4-FFF2-40B4-BE49-F238E27FC236}">
              <a16:creationId xmlns:a16="http://schemas.microsoft.com/office/drawing/2014/main" id="{00000000-0008-0000-0900-00001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94" name="Rectangle 1554">
          <a:extLst>
            <a:ext uri="{FF2B5EF4-FFF2-40B4-BE49-F238E27FC236}">
              <a16:creationId xmlns:a16="http://schemas.microsoft.com/office/drawing/2014/main" id="{00000000-0008-0000-0900-00001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97" name="Rectangle 1557">
          <a:extLst>
            <a:ext uri="{FF2B5EF4-FFF2-40B4-BE49-F238E27FC236}">
              <a16:creationId xmlns:a16="http://schemas.microsoft.com/office/drawing/2014/main" id="{00000000-0008-0000-0900-00001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598" name="Rectangle 1558">
          <a:extLst>
            <a:ext uri="{FF2B5EF4-FFF2-40B4-BE49-F238E27FC236}">
              <a16:creationId xmlns:a16="http://schemas.microsoft.com/office/drawing/2014/main" id="{00000000-0008-0000-0900-00001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01" name="Rectangle 1561">
          <a:extLst>
            <a:ext uri="{FF2B5EF4-FFF2-40B4-BE49-F238E27FC236}">
              <a16:creationId xmlns:a16="http://schemas.microsoft.com/office/drawing/2014/main" id="{00000000-0008-0000-0900-00001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02" name="Rectangle 1562">
          <a:extLst>
            <a:ext uri="{FF2B5EF4-FFF2-40B4-BE49-F238E27FC236}">
              <a16:creationId xmlns:a16="http://schemas.microsoft.com/office/drawing/2014/main" id="{00000000-0008-0000-0900-00001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05" name="Rectangle 1565">
          <a:extLst>
            <a:ext uri="{FF2B5EF4-FFF2-40B4-BE49-F238E27FC236}">
              <a16:creationId xmlns:a16="http://schemas.microsoft.com/office/drawing/2014/main" id="{00000000-0008-0000-0900-00001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06" name="Rectangle 1566">
          <a:extLst>
            <a:ext uri="{FF2B5EF4-FFF2-40B4-BE49-F238E27FC236}">
              <a16:creationId xmlns:a16="http://schemas.microsoft.com/office/drawing/2014/main" id="{00000000-0008-0000-0900-00001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09" name="Rectangle 1569">
          <a:extLst>
            <a:ext uri="{FF2B5EF4-FFF2-40B4-BE49-F238E27FC236}">
              <a16:creationId xmlns:a16="http://schemas.microsoft.com/office/drawing/2014/main" id="{00000000-0008-0000-0900-00002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10" name="Rectangle 1570">
          <a:extLst>
            <a:ext uri="{FF2B5EF4-FFF2-40B4-BE49-F238E27FC236}">
              <a16:creationId xmlns:a16="http://schemas.microsoft.com/office/drawing/2014/main" id="{00000000-0008-0000-0900-00002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13" name="Rectangle 1573">
          <a:extLst>
            <a:ext uri="{FF2B5EF4-FFF2-40B4-BE49-F238E27FC236}">
              <a16:creationId xmlns:a16="http://schemas.microsoft.com/office/drawing/2014/main" id="{00000000-0008-0000-0900-00002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14" name="Rectangle 1574">
          <a:extLst>
            <a:ext uri="{FF2B5EF4-FFF2-40B4-BE49-F238E27FC236}">
              <a16:creationId xmlns:a16="http://schemas.microsoft.com/office/drawing/2014/main" id="{00000000-0008-0000-0900-00002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17" name="Rectangle 1577">
          <a:extLst>
            <a:ext uri="{FF2B5EF4-FFF2-40B4-BE49-F238E27FC236}">
              <a16:creationId xmlns:a16="http://schemas.microsoft.com/office/drawing/2014/main" id="{00000000-0008-0000-0900-00002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18" name="Rectangle 1578">
          <a:extLst>
            <a:ext uri="{FF2B5EF4-FFF2-40B4-BE49-F238E27FC236}">
              <a16:creationId xmlns:a16="http://schemas.microsoft.com/office/drawing/2014/main" id="{00000000-0008-0000-0900-00002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21" name="Rectangle 1581">
          <a:extLst>
            <a:ext uri="{FF2B5EF4-FFF2-40B4-BE49-F238E27FC236}">
              <a16:creationId xmlns:a16="http://schemas.microsoft.com/office/drawing/2014/main" id="{00000000-0008-0000-0900-00002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22" name="Rectangle 1582">
          <a:extLst>
            <a:ext uri="{FF2B5EF4-FFF2-40B4-BE49-F238E27FC236}">
              <a16:creationId xmlns:a16="http://schemas.microsoft.com/office/drawing/2014/main" id="{00000000-0008-0000-0900-00002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25" name="Rectangle 1585">
          <a:extLst>
            <a:ext uri="{FF2B5EF4-FFF2-40B4-BE49-F238E27FC236}">
              <a16:creationId xmlns:a16="http://schemas.microsoft.com/office/drawing/2014/main" id="{00000000-0008-0000-0900-00003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26" name="Rectangle 1586">
          <a:extLst>
            <a:ext uri="{FF2B5EF4-FFF2-40B4-BE49-F238E27FC236}">
              <a16:creationId xmlns:a16="http://schemas.microsoft.com/office/drawing/2014/main" id="{00000000-0008-0000-0900-00003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29" name="Rectangle 1589">
          <a:extLst>
            <a:ext uri="{FF2B5EF4-FFF2-40B4-BE49-F238E27FC236}">
              <a16:creationId xmlns:a16="http://schemas.microsoft.com/office/drawing/2014/main" id="{00000000-0008-0000-0900-00003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30" name="Rectangle 1590">
          <a:extLst>
            <a:ext uri="{FF2B5EF4-FFF2-40B4-BE49-F238E27FC236}">
              <a16:creationId xmlns:a16="http://schemas.microsoft.com/office/drawing/2014/main" id="{00000000-0008-0000-0900-00003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33" name="Rectangle 1593">
          <a:extLst>
            <a:ext uri="{FF2B5EF4-FFF2-40B4-BE49-F238E27FC236}">
              <a16:creationId xmlns:a16="http://schemas.microsoft.com/office/drawing/2014/main" id="{00000000-0008-0000-0900-00003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34" name="Rectangle 1594">
          <a:extLst>
            <a:ext uri="{FF2B5EF4-FFF2-40B4-BE49-F238E27FC236}">
              <a16:creationId xmlns:a16="http://schemas.microsoft.com/office/drawing/2014/main" id="{00000000-0008-0000-0900-00003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37" name="Rectangle 1597">
          <a:extLst>
            <a:ext uri="{FF2B5EF4-FFF2-40B4-BE49-F238E27FC236}">
              <a16:creationId xmlns:a16="http://schemas.microsoft.com/office/drawing/2014/main" id="{00000000-0008-0000-0900-00003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38" name="Rectangle 1598">
          <a:extLst>
            <a:ext uri="{FF2B5EF4-FFF2-40B4-BE49-F238E27FC236}">
              <a16:creationId xmlns:a16="http://schemas.microsoft.com/office/drawing/2014/main" id="{00000000-0008-0000-0900-00003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41" name="Rectangle 1601">
          <a:extLst>
            <a:ext uri="{FF2B5EF4-FFF2-40B4-BE49-F238E27FC236}">
              <a16:creationId xmlns:a16="http://schemas.microsoft.com/office/drawing/2014/main" id="{00000000-0008-0000-0900-00004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42" name="Rectangle 1602">
          <a:extLst>
            <a:ext uri="{FF2B5EF4-FFF2-40B4-BE49-F238E27FC236}">
              <a16:creationId xmlns:a16="http://schemas.microsoft.com/office/drawing/2014/main" id="{00000000-0008-0000-0900-00004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45" name="Rectangle 1605">
          <a:extLst>
            <a:ext uri="{FF2B5EF4-FFF2-40B4-BE49-F238E27FC236}">
              <a16:creationId xmlns:a16="http://schemas.microsoft.com/office/drawing/2014/main" id="{00000000-0008-0000-0900-00004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46" name="Rectangle 1606">
          <a:extLst>
            <a:ext uri="{FF2B5EF4-FFF2-40B4-BE49-F238E27FC236}">
              <a16:creationId xmlns:a16="http://schemas.microsoft.com/office/drawing/2014/main" id="{00000000-0008-0000-0900-00004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49" name="Rectangle 1609">
          <a:extLst>
            <a:ext uri="{FF2B5EF4-FFF2-40B4-BE49-F238E27FC236}">
              <a16:creationId xmlns:a16="http://schemas.microsoft.com/office/drawing/2014/main" id="{00000000-0008-0000-0900-00004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50" name="Rectangle 1610">
          <a:extLst>
            <a:ext uri="{FF2B5EF4-FFF2-40B4-BE49-F238E27FC236}">
              <a16:creationId xmlns:a16="http://schemas.microsoft.com/office/drawing/2014/main" id="{00000000-0008-0000-0900-00004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53" name="Rectangle 1613">
          <a:extLst>
            <a:ext uri="{FF2B5EF4-FFF2-40B4-BE49-F238E27FC236}">
              <a16:creationId xmlns:a16="http://schemas.microsoft.com/office/drawing/2014/main" id="{00000000-0008-0000-0900-00004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54" name="Rectangle 1614">
          <a:extLst>
            <a:ext uri="{FF2B5EF4-FFF2-40B4-BE49-F238E27FC236}">
              <a16:creationId xmlns:a16="http://schemas.microsoft.com/office/drawing/2014/main" id="{00000000-0008-0000-0900-00004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57" name="Rectangle 1617">
          <a:extLst>
            <a:ext uri="{FF2B5EF4-FFF2-40B4-BE49-F238E27FC236}">
              <a16:creationId xmlns:a16="http://schemas.microsoft.com/office/drawing/2014/main" id="{00000000-0008-0000-0900-00005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58" name="Rectangle 1618">
          <a:extLst>
            <a:ext uri="{FF2B5EF4-FFF2-40B4-BE49-F238E27FC236}">
              <a16:creationId xmlns:a16="http://schemas.microsoft.com/office/drawing/2014/main" id="{00000000-0008-0000-0900-00005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61" name="Rectangle 1621">
          <a:extLst>
            <a:ext uri="{FF2B5EF4-FFF2-40B4-BE49-F238E27FC236}">
              <a16:creationId xmlns:a16="http://schemas.microsoft.com/office/drawing/2014/main" id="{00000000-0008-0000-0900-00005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62" name="Rectangle 1622">
          <a:extLst>
            <a:ext uri="{FF2B5EF4-FFF2-40B4-BE49-F238E27FC236}">
              <a16:creationId xmlns:a16="http://schemas.microsoft.com/office/drawing/2014/main" id="{00000000-0008-0000-0900-00005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65" name="Rectangle 1625">
          <a:extLst>
            <a:ext uri="{FF2B5EF4-FFF2-40B4-BE49-F238E27FC236}">
              <a16:creationId xmlns:a16="http://schemas.microsoft.com/office/drawing/2014/main" id="{00000000-0008-0000-0900-00005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66" name="Rectangle 1626">
          <a:extLst>
            <a:ext uri="{FF2B5EF4-FFF2-40B4-BE49-F238E27FC236}">
              <a16:creationId xmlns:a16="http://schemas.microsoft.com/office/drawing/2014/main" id="{00000000-0008-0000-0900-00005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69" name="Rectangle 1629">
          <a:extLst>
            <a:ext uri="{FF2B5EF4-FFF2-40B4-BE49-F238E27FC236}">
              <a16:creationId xmlns:a16="http://schemas.microsoft.com/office/drawing/2014/main" id="{00000000-0008-0000-0900-00005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70" name="Rectangle 1630">
          <a:extLst>
            <a:ext uri="{FF2B5EF4-FFF2-40B4-BE49-F238E27FC236}">
              <a16:creationId xmlns:a16="http://schemas.microsoft.com/office/drawing/2014/main" id="{00000000-0008-0000-0900-00005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73" name="Rectangle 1633">
          <a:extLst>
            <a:ext uri="{FF2B5EF4-FFF2-40B4-BE49-F238E27FC236}">
              <a16:creationId xmlns:a16="http://schemas.microsoft.com/office/drawing/2014/main" id="{00000000-0008-0000-0900-00006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74" name="Rectangle 1634">
          <a:extLst>
            <a:ext uri="{FF2B5EF4-FFF2-40B4-BE49-F238E27FC236}">
              <a16:creationId xmlns:a16="http://schemas.microsoft.com/office/drawing/2014/main" id="{00000000-0008-0000-0900-00006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77" name="Rectangle 1637">
          <a:extLst>
            <a:ext uri="{FF2B5EF4-FFF2-40B4-BE49-F238E27FC236}">
              <a16:creationId xmlns:a16="http://schemas.microsoft.com/office/drawing/2014/main" id="{00000000-0008-0000-0900-00006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78" name="Rectangle 1638">
          <a:extLst>
            <a:ext uri="{FF2B5EF4-FFF2-40B4-BE49-F238E27FC236}">
              <a16:creationId xmlns:a16="http://schemas.microsoft.com/office/drawing/2014/main" id="{00000000-0008-0000-0900-00006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81" name="Rectangle 1641">
          <a:extLst>
            <a:ext uri="{FF2B5EF4-FFF2-40B4-BE49-F238E27FC236}">
              <a16:creationId xmlns:a16="http://schemas.microsoft.com/office/drawing/2014/main" id="{00000000-0008-0000-0900-00006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82" name="Rectangle 1642">
          <a:extLst>
            <a:ext uri="{FF2B5EF4-FFF2-40B4-BE49-F238E27FC236}">
              <a16:creationId xmlns:a16="http://schemas.microsoft.com/office/drawing/2014/main" id="{00000000-0008-0000-0900-00006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85" name="Rectangle 1645">
          <a:extLst>
            <a:ext uri="{FF2B5EF4-FFF2-40B4-BE49-F238E27FC236}">
              <a16:creationId xmlns:a16="http://schemas.microsoft.com/office/drawing/2014/main" id="{00000000-0008-0000-0900-00006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86" name="Rectangle 1646">
          <a:extLst>
            <a:ext uri="{FF2B5EF4-FFF2-40B4-BE49-F238E27FC236}">
              <a16:creationId xmlns:a16="http://schemas.microsoft.com/office/drawing/2014/main" id="{00000000-0008-0000-0900-00006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89" name="Rectangle 1649">
          <a:extLst>
            <a:ext uri="{FF2B5EF4-FFF2-40B4-BE49-F238E27FC236}">
              <a16:creationId xmlns:a16="http://schemas.microsoft.com/office/drawing/2014/main" id="{00000000-0008-0000-0900-00007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90" name="Rectangle 1650">
          <a:extLst>
            <a:ext uri="{FF2B5EF4-FFF2-40B4-BE49-F238E27FC236}">
              <a16:creationId xmlns:a16="http://schemas.microsoft.com/office/drawing/2014/main" id="{00000000-0008-0000-0900-00007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93" name="Rectangle 1653">
          <a:extLst>
            <a:ext uri="{FF2B5EF4-FFF2-40B4-BE49-F238E27FC236}">
              <a16:creationId xmlns:a16="http://schemas.microsoft.com/office/drawing/2014/main" id="{00000000-0008-0000-0900-00007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94" name="Rectangle 1654">
          <a:extLst>
            <a:ext uri="{FF2B5EF4-FFF2-40B4-BE49-F238E27FC236}">
              <a16:creationId xmlns:a16="http://schemas.microsoft.com/office/drawing/2014/main" id="{00000000-0008-0000-0900-00007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97" name="Rectangle 1657">
          <a:extLst>
            <a:ext uri="{FF2B5EF4-FFF2-40B4-BE49-F238E27FC236}">
              <a16:creationId xmlns:a16="http://schemas.microsoft.com/office/drawing/2014/main" id="{00000000-0008-0000-0900-00007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698" name="Rectangle 1658">
          <a:extLst>
            <a:ext uri="{FF2B5EF4-FFF2-40B4-BE49-F238E27FC236}">
              <a16:creationId xmlns:a16="http://schemas.microsoft.com/office/drawing/2014/main" id="{00000000-0008-0000-0900-00007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01" name="Rectangle 1661">
          <a:extLst>
            <a:ext uri="{FF2B5EF4-FFF2-40B4-BE49-F238E27FC236}">
              <a16:creationId xmlns:a16="http://schemas.microsoft.com/office/drawing/2014/main" id="{00000000-0008-0000-0900-00007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02" name="Rectangle 1662">
          <a:extLst>
            <a:ext uri="{FF2B5EF4-FFF2-40B4-BE49-F238E27FC236}">
              <a16:creationId xmlns:a16="http://schemas.microsoft.com/office/drawing/2014/main" id="{00000000-0008-0000-0900-00007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05" name="Rectangle 1665">
          <a:extLst>
            <a:ext uri="{FF2B5EF4-FFF2-40B4-BE49-F238E27FC236}">
              <a16:creationId xmlns:a16="http://schemas.microsoft.com/office/drawing/2014/main" id="{00000000-0008-0000-0900-00008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06" name="Rectangle 1666">
          <a:extLst>
            <a:ext uri="{FF2B5EF4-FFF2-40B4-BE49-F238E27FC236}">
              <a16:creationId xmlns:a16="http://schemas.microsoft.com/office/drawing/2014/main" id="{00000000-0008-0000-0900-00008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09" name="Rectangle 1669">
          <a:extLst>
            <a:ext uri="{FF2B5EF4-FFF2-40B4-BE49-F238E27FC236}">
              <a16:creationId xmlns:a16="http://schemas.microsoft.com/office/drawing/2014/main" id="{00000000-0008-0000-0900-00008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10" name="Rectangle 1670">
          <a:extLst>
            <a:ext uri="{FF2B5EF4-FFF2-40B4-BE49-F238E27FC236}">
              <a16:creationId xmlns:a16="http://schemas.microsoft.com/office/drawing/2014/main" id="{00000000-0008-0000-0900-00008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13" name="Rectangle 1673">
          <a:extLst>
            <a:ext uri="{FF2B5EF4-FFF2-40B4-BE49-F238E27FC236}">
              <a16:creationId xmlns:a16="http://schemas.microsoft.com/office/drawing/2014/main" id="{00000000-0008-0000-0900-00008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14" name="Rectangle 1674">
          <a:extLst>
            <a:ext uri="{FF2B5EF4-FFF2-40B4-BE49-F238E27FC236}">
              <a16:creationId xmlns:a16="http://schemas.microsoft.com/office/drawing/2014/main" id="{00000000-0008-0000-0900-00008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17" name="Rectangle 1677">
          <a:extLst>
            <a:ext uri="{FF2B5EF4-FFF2-40B4-BE49-F238E27FC236}">
              <a16:creationId xmlns:a16="http://schemas.microsoft.com/office/drawing/2014/main" id="{00000000-0008-0000-0900-00008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18" name="Rectangle 1678">
          <a:extLst>
            <a:ext uri="{FF2B5EF4-FFF2-40B4-BE49-F238E27FC236}">
              <a16:creationId xmlns:a16="http://schemas.microsoft.com/office/drawing/2014/main" id="{00000000-0008-0000-0900-00008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21" name="Rectangle 1681">
          <a:extLst>
            <a:ext uri="{FF2B5EF4-FFF2-40B4-BE49-F238E27FC236}">
              <a16:creationId xmlns:a16="http://schemas.microsoft.com/office/drawing/2014/main" id="{00000000-0008-0000-0900-00009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22" name="Rectangle 1682">
          <a:extLst>
            <a:ext uri="{FF2B5EF4-FFF2-40B4-BE49-F238E27FC236}">
              <a16:creationId xmlns:a16="http://schemas.microsoft.com/office/drawing/2014/main" id="{00000000-0008-0000-0900-00009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25" name="Rectangle 1685">
          <a:extLst>
            <a:ext uri="{FF2B5EF4-FFF2-40B4-BE49-F238E27FC236}">
              <a16:creationId xmlns:a16="http://schemas.microsoft.com/office/drawing/2014/main" id="{00000000-0008-0000-0900-00009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26" name="Rectangle 1686">
          <a:extLst>
            <a:ext uri="{FF2B5EF4-FFF2-40B4-BE49-F238E27FC236}">
              <a16:creationId xmlns:a16="http://schemas.microsoft.com/office/drawing/2014/main" id="{00000000-0008-0000-0900-00009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29" name="Rectangle 1689">
          <a:extLst>
            <a:ext uri="{FF2B5EF4-FFF2-40B4-BE49-F238E27FC236}">
              <a16:creationId xmlns:a16="http://schemas.microsoft.com/office/drawing/2014/main" id="{00000000-0008-0000-0900-00009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30" name="Rectangle 1690">
          <a:extLst>
            <a:ext uri="{FF2B5EF4-FFF2-40B4-BE49-F238E27FC236}">
              <a16:creationId xmlns:a16="http://schemas.microsoft.com/office/drawing/2014/main" id="{00000000-0008-0000-0900-00009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33" name="Rectangle 1693">
          <a:extLst>
            <a:ext uri="{FF2B5EF4-FFF2-40B4-BE49-F238E27FC236}">
              <a16:creationId xmlns:a16="http://schemas.microsoft.com/office/drawing/2014/main" id="{00000000-0008-0000-0900-00009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34" name="Rectangle 1694">
          <a:extLst>
            <a:ext uri="{FF2B5EF4-FFF2-40B4-BE49-F238E27FC236}">
              <a16:creationId xmlns:a16="http://schemas.microsoft.com/office/drawing/2014/main" id="{00000000-0008-0000-0900-00009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37" name="Rectangle 1697">
          <a:extLst>
            <a:ext uri="{FF2B5EF4-FFF2-40B4-BE49-F238E27FC236}">
              <a16:creationId xmlns:a16="http://schemas.microsoft.com/office/drawing/2014/main" id="{00000000-0008-0000-0900-0000A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38" name="Rectangle 1698">
          <a:extLst>
            <a:ext uri="{FF2B5EF4-FFF2-40B4-BE49-F238E27FC236}">
              <a16:creationId xmlns:a16="http://schemas.microsoft.com/office/drawing/2014/main" id="{00000000-0008-0000-0900-0000A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41" name="Rectangle 1701">
          <a:extLst>
            <a:ext uri="{FF2B5EF4-FFF2-40B4-BE49-F238E27FC236}">
              <a16:creationId xmlns:a16="http://schemas.microsoft.com/office/drawing/2014/main" id="{00000000-0008-0000-0900-0000A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42" name="Rectangle 1702">
          <a:extLst>
            <a:ext uri="{FF2B5EF4-FFF2-40B4-BE49-F238E27FC236}">
              <a16:creationId xmlns:a16="http://schemas.microsoft.com/office/drawing/2014/main" id="{00000000-0008-0000-0900-0000A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45" name="Rectangle 1705">
          <a:extLst>
            <a:ext uri="{FF2B5EF4-FFF2-40B4-BE49-F238E27FC236}">
              <a16:creationId xmlns:a16="http://schemas.microsoft.com/office/drawing/2014/main" id="{00000000-0008-0000-0900-0000A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46" name="Rectangle 1706">
          <a:extLst>
            <a:ext uri="{FF2B5EF4-FFF2-40B4-BE49-F238E27FC236}">
              <a16:creationId xmlns:a16="http://schemas.microsoft.com/office/drawing/2014/main" id="{00000000-0008-0000-0900-0000A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49" name="Rectangle 1709">
          <a:extLst>
            <a:ext uri="{FF2B5EF4-FFF2-40B4-BE49-F238E27FC236}">
              <a16:creationId xmlns:a16="http://schemas.microsoft.com/office/drawing/2014/main" id="{00000000-0008-0000-0900-0000A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50" name="Rectangle 1710">
          <a:extLst>
            <a:ext uri="{FF2B5EF4-FFF2-40B4-BE49-F238E27FC236}">
              <a16:creationId xmlns:a16="http://schemas.microsoft.com/office/drawing/2014/main" id="{00000000-0008-0000-0900-0000A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53" name="Rectangle 1713">
          <a:extLst>
            <a:ext uri="{FF2B5EF4-FFF2-40B4-BE49-F238E27FC236}">
              <a16:creationId xmlns:a16="http://schemas.microsoft.com/office/drawing/2014/main" id="{00000000-0008-0000-0900-0000B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54" name="Rectangle 1714">
          <a:extLst>
            <a:ext uri="{FF2B5EF4-FFF2-40B4-BE49-F238E27FC236}">
              <a16:creationId xmlns:a16="http://schemas.microsoft.com/office/drawing/2014/main" id="{00000000-0008-0000-0900-0000B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57" name="Rectangle 1717">
          <a:extLst>
            <a:ext uri="{FF2B5EF4-FFF2-40B4-BE49-F238E27FC236}">
              <a16:creationId xmlns:a16="http://schemas.microsoft.com/office/drawing/2014/main" id="{00000000-0008-0000-0900-0000B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58" name="Rectangle 1718">
          <a:extLst>
            <a:ext uri="{FF2B5EF4-FFF2-40B4-BE49-F238E27FC236}">
              <a16:creationId xmlns:a16="http://schemas.microsoft.com/office/drawing/2014/main" id="{00000000-0008-0000-0900-0000B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61" name="Rectangle 1721">
          <a:extLst>
            <a:ext uri="{FF2B5EF4-FFF2-40B4-BE49-F238E27FC236}">
              <a16:creationId xmlns:a16="http://schemas.microsoft.com/office/drawing/2014/main" id="{00000000-0008-0000-0900-0000B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62" name="Rectangle 1722">
          <a:extLst>
            <a:ext uri="{FF2B5EF4-FFF2-40B4-BE49-F238E27FC236}">
              <a16:creationId xmlns:a16="http://schemas.microsoft.com/office/drawing/2014/main" id="{00000000-0008-0000-0900-0000B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65" name="Rectangle 1725">
          <a:extLst>
            <a:ext uri="{FF2B5EF4-FFF2-40B4-BE49-F238E27FC236}">
              <a16:creationId xmlns:a16="http://schemas.microsoft.com/office/drawing/2014/main" id="{00000000-0008-0000-0900-0000B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66" name="Rectangle 1726">
          <a:extLst>
            <a:ext uri="{FF2B5EF4-FFF2-40B4-BE49-F238E27FC236}">
              <a16:creationId xmlns:a16="http://schemas.microsoft.com/office/drawing/2014/main" id="{00000000-0008-0000-0900-0000B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69" name="Rectangle 1729">
          <a:extLst>
            <a:ext uri="{FF2B5EF4-FFF2-40B4-BE49-F238E27FC236}">
              <a16:creationId xmlns:a16="http://schemas.microsoft.com/office/drawing/2014/main" id="{00000000-0008-0000-0900-0000C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70" name="Rectangle 1730">
          <a:extLst>
            <a:ext uri="{FF2B5EF4-FFF2-40B4-BE49-F238E27FC236}">
              <a16:creationId xmlns:a16="http://schemas.microsoft.com/office/drawing/2014/main" id="{00000000-0008-0000-0900-0000C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73" name="Rectangle 1733">
          <a:extLst>
            <a:ext uri="{FF2B5EF4-FFF2-40B4-BE49-F238E27FC236}">
              <a16:creationId xmlns:a16="http://schemas.microsoft.com/office/drawing/2014/main" id="{00000000-0008-0000-0900-0000C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74" name="Rectangle 1734">
          <a:extLst>
            <a:ext uri="{FF2B5EF4-FFF2-40B4-BE49-F238E27FC236}">
              <a16:creationId xmlns:a16="http://schemas.microsoft.com/office/drawing/2014/main" id="{00000000-0008-0000-0900-0000C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77" name="Rectangle 1737">
          <a:extLst>
            <a:ext uri="{FF2B5EF4-FFF2-40B4-BE49-F238E27FC236}">
              <a16:creationId xmlns:a16="http://schemas.microsoft.com/office/drawing/2014/main" id="{00000000-0008-0000-0900-0000C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78" name="Rectangle 1738">
          <a:extLst>
            <a:ext uri="{FF2B5EF4-FFF2-40B4-BE49-F238E27FC236}">
              <a16:creationId xmlns:a16="http://schemas.microsoft.com/office/drawing/2014/main" id="{00000000-0008-0000-0900-0000C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81" name="Rectangle 1741">
          <a:extLst>
            <a:ext uri="{FF2B5EF4-FFF2-40B4-BE49-F238E27FC236}">
              <a16:creationId xmlns:a16="http://schemas.microsoft.com/office/drawing/2014/main" id="{00000000-0008-0000-0900-0000C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82" name="Rectangle 1742">
          <a:extLst>
            <a:ext uri="{FF2B5EF4-FFF2-40B4-BE49-F238E27FC236}">
              <a16:creationId xmlns:a16="http://schemas.microsoft.com/office/drawing/2014/main" id="{00000000-0008-0000-0900-0000C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85" name="Rectangle 1745">
          <a:extLst>
            <a:ext uri="{FF2B5EF4-FFF2-40B4-BE49-F238E27FC236}">
              <a16:creationId xmlns:a16="http://schemas.microsoft.com/office/drawing/2014/main" id="{00000000-0008-0000-0900-0000D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86" name="Rectangle 1746">
          <a:extLst>
            <a:ext uri="{FF2B5EF4-FFF2-40B4-BE49-F238E27FC236}">
              <a16:creationId xmlns:a16="http://schemas.microsoft.com/office/drawing/2014/main" id="{00000000-0008-0000-0900-0000D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89" name="Rectangle 1749">
          <a:extLst>
            <a:ext uri="{FF2B5EF4-FFF2-40B4-BE49-F238E27FC236}">
              <a16:creationId xmlns:a16="http://schemas.microsoft.com/office/drawing/2014/main" id="{00000000-0008-0000-0900-0000D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90" name="Rectangle 1750">
          <a:extLst>
            <a:ext uri="{FF2B5EF4-FFF2-40B4-BE49-F238E27FC236}">
              <a16:creationId xmlns:a16="http://schemas.microsoft.com/office/drawing/2014/main" id="{00000000-0008-0000-0900-0000D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93" name="Rectangle 1753">
          <a:extLst>
            <a:ext uri="{FF2B5EF4-FFF2-40B4-BE49-F238E27FC236}">
              <a16:creationId xmlns:a16="http://schemas.microsoft.com/office/drawing/2014/main" id="{00000000-0008-0000-0900-0000D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94" name="Rectangle 1754">
          <a:extLst>
            <a:ext uri="{FF2B5EF4-FFF2-40B4-BE49-F238E27FC236}">
              <a16:creationId xmlns:a16="http://schemas.microsoft.com/office/drawing/2014/main" id="{00000000-0008-0000-0900-0000D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97" name="Rectangle 1757">
          <a:extLst>
            <a:ext uri="{FF2B5EF4-FFF2-40B4-BE49-F238E27FC236}">
              <a16:creationId xmlns:a16="http://schemas.microsoft.com/office/drawing/2014/main" id="{00000000-0008-0000-0900-0000D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798" name="Rectangle 1758">
          <a:extLst>
            <a:ext uri="{FF2B5EF4-FFF2-40B4-BE49-F238E27FC236}">
              <a16:creationId xmlns:a16="http://schemas.microsoft.com/office/drawing/2014/main" id="{00000000-0008-0000-0900-0000D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403</xdr:row>
      <xdr:rowOff>0</xdr:rowOff>
    </xdr:from>
    <xdr:to>
      <xdr:col>0</xdr:col>
      <xdr:colOff>0</xdr:colOff>
      <xdr:row>403</xdr:row>
      <xdr:rowOff>0</xdr:rowOff>
    </xdr:to>
    <xdr:sp macro="" textlink="">
      <xdr:nvSpPr>
        <xdr:cNvPr id="1080799" name="Rectangle 1759">
          <a:extLst>
            <a:ext uri="{FF2B5EF4-FFF2-40B4-BE49-F238E27FC236}">
              <a16:creationId xmlns:a16="http://schemas.microsoft.com/office/drawing/2014/main" id="{00000000-0008-0000-0900-0000DF7D1000}"/>
            </a:ext>
          </a:extLst>
        </xdr:cNvPr>
        <xdr:cNvSpPr>
          <a:spLocks noChangeArrowheads="1"/>
        </xdr:cNvSpPr>
      </xdr:nvSpPr>
      <xdr:spPr bwMode="auto">
        <a:xfrm>
          <a:off x="0" y="385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1080800" name="Rectangle 1760">
          <a:extLst>
            <a:ext uri="{FF2B5EF4-FFF2-40B4-BE49-F238E27FC236}">
              <a16:creationId xmlns:a16="http://schemas.microsoft.com/office/drawing/2014/main" id="{00000000-0008-0000-0900-0000E07D1000}"/>
            </a:ext>
          </a:extLst>
        </xdr:cNvPr>
        <xdr:cNvSpPr>
          <a:spLocks noChangeArrowheads="1"/>
        </xdr:cNvSpPr>
      </xdr:nvSpPr>
      <xdr:spPr bwMode="auto">
        <a:xfrm>
          <a:off x="0" y="13896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0</xdr:colOff>
      <xdr:row>143</xdr:row>
      <xdr:rowOff>0</xdr:rowOff>
    </xdr:to>
    <xdr:sp macro="" textlink="">
      <xdr:nvSpPr>
        <xdr:cNvPr id="1080801" name="Rectangle 1761">
          <a:extLst>
            <a:ext uri="{FF2B5EF4-FFF2-40B4-BE49-F238E27FC236}">
              <a16:creationId xmlns:a16="http://schemas.microsoft.com/office/drawing/2014/main" id="{00000000-0008-0000-0900-0000E17D1000}"/>
            </a:ext>
          </a:extLst>
        </xdr:cNvPr>
        <xdr:cNvSpPr>
          <a:spLocks noChangeArrowheads="1"/>
        </xdr:cNvSpPr>
      </xdr:nvSpPr>
      <xdr:spPr bwMode="auto">
        <a:xfrm>
          <a:off x="0" y="22659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0802" name="Rectangle 1762">
          <a:extLst>
            <a:ext uri="{FF2B5EF4-FFF2-40B4-BE49-F238E27FC236}">
              <a16:creationId xmlns:a16="http://schemas.microsoft.com/office/drawing/2014/main" id="{00000000-0008-0000-0900-0000E27D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05" name="Rectangle 1765">
          <a:extLst>
            <a:ext uri="{FF2B5EF4-FFF2-40B4-BE49-F238E27FC236}">
              <a16:creationId xmlns:a16="http://schemas.microsoft.com/office/drawing/2014/main" id="{00000000-0008-0000-0900-0000E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06" name="Rectangle 1766">
          <a:extLst>
            <a:ext uri="{FF2B5EF4-FFF2-40B4-BE49-F238E27FC236}">
              <a16:creationId xmlns:a16="http://schemas.microsoft.com/office/drawing/2014/main" id="{00000000-0008-0000-0900-0000E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09" name="Rectangle 1769">
          <a:extLst>
            <a:ext uri="{FF2B5EF4-FFF2-40B4-BE49-F238E27FC236}">
              <a16:creationId xmlns:a16="http://schemas.microsoft.com/office/drawing/2014/main" id="{00000000-0008-0000-0900-0000E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10" name="Rectangle 1770">
          <a:extLst>
            <a:ext uri="{FF2B5EF4-FFF2-40B4-BE49-F238E27FC236}">
              <a16:creationId xmlns:a16="http://schemas.microsoft.com/office/drawing/2014/main" id="{00000000-0008-0000-0900-0000E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13" name="Rectangle 1773">
          <a:extLst>
            <a:ext uri="{FF2B5EF4-FFF2-40B4-BE49-F238E27FC236}">
              <a16:creationId xmlns:a16="http://schemas.microsoft.com/office/drawing/2014/main" id="{00000000-0008-0000-0900-0000E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14" name="Rectangle 1774">
          <a:extLst>
            <a:ext uri="{FF2B5EF4-FFF2-40B4-BE49-F238E27FC236}">
              <a16:creationId xmlns:a16="http://schemas.microsoft.com/office/drawing/2014/main" id="{00000000-0008-0000-0900-0000E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17" name="Rectangle 1777">
          <a:extLst>
            <a:ext uri="{FF2B5EF4-FFF2-40B4-BE49-F238E27FC236}">
              <a16:creationId xmlns:a16="http://schemas.microsoft.com/office/drawing/2014/main" id="{00000000-0008-0000-0900-0000F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18" name="Rectangle 1778">
          <a:extLst>
            <a:ext uri="{FF2B5EF4-FFF2-40B4-BE49-F238E27FC236}">
              <a16:creationId xmlns:a16="http://schemas.microsoft.com/office/drawing/2014/main" id="{00000000-0008-0000-0900-0000F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21" name="Rectangle 1781">
          <a:extLst>
            <a:ext uri="{FF2B5EF4-FFF2-40B4-BE49-F238E27FC236}">
              <a16:creationId xmlns:a16="http://schemas.microsoft.com/office/drawing/2014/main" id="{00000000-0008-0000-0900-0000F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22" name="Rectangle 1782">
          <a:extLst>
            <a:ext uri="{FF2B5EF4-FFF2-40B4-BE49-F238E27FC236}">
              <a16:creationId xmlns:a16="http://schemas.microsoft.com/office/drawing/2014/main" id="{00000000-0008-0000-0900-0000F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25" name="Rectangle 1785">
          <a:extLst>
            <a:ext uri="{FF2B5EF4-FFF2-40B4-BE49-F238E27FC236}">
              <a16:creationId xmlns:a16="http://schemas.microsoft.com/office/drawing/2014/main" id="{00000000-0008-0000-0900-0000F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26" name="Rectangle 1786">
          <a:extLst>
            <a:ext uri="{FF2B5EF4-FFF2-40B4-BE49-F238E27FC236}">
              <a16:creationId xmlns:a16="http://schemas.microsoft.com/office/drawing/2014/main" id="{00000000-0008-0000-0900-0000F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29" name="Rectangle 1789">
          <a:extLst>
            <a:ext uri="{FF2B5EF4-FFF2-40B4-BE49-F238E27FC236}">
              <a16:creationId xmlns:a16="http://schemas.microsoft.com/office/drawing/2014/main" id="{00000000-0008-0000-0900-0000F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30" name="Rectangle 1790">
          <a:extLst>
            <a:ext uri="{FF2B5EF4-FFF2-40B4-BE49-F238E27FC236}">
              <a16:creationId xmlns:a16="http://schemas.microsoft.com/office/drawing/2014/main" id="{00000000-0008-0000-0900-0000F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33" name="Rectangle 1793">
          <a:extLst>
            <a:ext uri="{FF2B5EF4-FFF2-40B4-BE49-F238E27FC236}">
              <a16:creationId xmlns:a16="http://schemas.microsoft.com/office/drawing/2014/main" id="{00000000-0008-0000-0900-00000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34" name="Rectangle 1794">
          <a:extLst>
            <a:ext uri="{FF2B5EF4-FFF2-40B4-BE49-F238E27FC236}">
              <a16:creationId xmlns:a16="http://schemas.microsoft.com/office/drawing/2014/main" id="{00000000-0008-0000-0900-00000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37" name="Rectangle 1797">
          <a:extLst>
            <a:ext uri="{FF2B5EF4-FFF2-40B4-BE49-F238E27FC236}">
              <a16:creationId xmlns:a16="http://schemas.microsoft.com/office/drawing/2014/main" id="{00000000-0008-0000-0900-00000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38" name="Rectangle 1798">
          <a:extLst>
            <a:ext uri="{FF2B5EF4-FFF2-40B4-BE49-F238E27FC236}">
              <a16:creationId xmlns:a16="http://schemas.microsoft.com/office/drawing/2014/main" id="{00000000-0008-0000-0900-00000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41" name="Rectangle 1801">
          <a:extLst>
            <a:ext uri="{FF2B5EF4-FFF2-40B4-BE49-F238E27FC236}">
              <a16:creationId xmlns:a16="http://schemas.microsoft.com/office/drawing/2014/main" id="{00000000-0008-0000-0900-00000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42" name="Rectangle 1802">
          <a:extLst>
            <a:ext uri="{FF2B5EF4-FFF2-40B4-BE49-F238E27FC236}">
              <a16:creationId xmlns:a16="http://schemas.microsoft.com/office/drawing/2014/main" id="{00000000-0008-0000-0900-00000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45" name="Rectangle 1805">
          <a:extLst>
            <a:ext uri="{FF2B5EF4-FFF2-40B4-BE49-F238E27FC236}">
              <a16:creationId xmlns:a16="http://schemas.microsoft.com/office/drawing/2014/main" id="{00000000-0008-0000-0900-00000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46" name="Rectangle 1806">
          <a:extLst>
            <a:ext uri="{FF2B5EF4-FFF2-40B4-BE49-F238E27FC236}">
              <a16:creationId xmlns:a16="http://schemas.microsoft.com/office/drawing/2014/main" id="{00000000-0008-0000-0900-00000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49" name="Rectangle 1809">
          <a:extLst>
            <a:ext uri="{FF2B5EF4-FFF2-40B4-BE49-F238E27FC236}">
              <a16:creationId xmlns:a16="http://schemas.microsoft.com/office/drawing/2014/main" id="{00000000-0008-0000-0900-00001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50" name="Rectangle 1810">
          <a:extLst>
            <a:ext uri="{FF2B5EF4-FFF2-40B4-BE49-F238E27FC236}">
              <a16:creationId xmlns:a16="http://schemas.microsoft.com/office/drawing/2014/main" id="{00000000-0008-0000-0900-00001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53" name="Rectangle 1813">
          <a:extLst>
            <a:ext uri="{FF2B5EF4-FFF2-40B4-BE49-F238E27FC236}">
              <a16:creationId xmlns:a16="http://schemas.microsoft.com/office/drawing/2014/main" id="{00000000-0008-0000-0900-00001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54" name="Rectangle 1814">
          <a:extLst>
            <a:ext uri="{FF2B5EF4-FFF2-40B4-BE49-F238E27FC236}">
              <a16:creationId xmlns:a16="http://schemas.microsoft.com/office/drawing/2014/main" id="{00000000-0008-0000-0900-00001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57" name="Rectangle 1817">
          <a:extLst>
            <a:ext uri="{FF2B5EF4-FFF2-40B4-BE49-F238E27FC236}">
              <a16:creationId xmlns:a16="http://schemas.microsoft.com/office/drawing/2014/main" id="{00000000-0008-0000-0900-00001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58" name="Rectangle 1818">
          <a:extLst>
            <a:ext uri="{FF2B5EF4-FFF2-40B4-BE49-F238E27FC236}">
              <a16:creationId xmlns:a16="http://schemas.microsoft.com/office/drawing/2014/main" id="{00000000-0008-0000-0900-00001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61" name="Rectangle 1821">
          <a:extLst>
            <a:ext uri="{FF2B5EF4-FFF2-40B4-BE49-F238E27FC236}">
              <a16:creationId xmlns:a16="http://schemas.microsoft.com/office/drawing/2014/main" id="{00000000-0008-0000-0900-00001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62" name="Rectangle 1822">
          <a:extLst>
            <a:ext uri="{FF2B5EF4-FFF2-40B4-BE49-F238E27FC236}">
              <a16:creationId xmlns:a16="http://schemas.microsoft.com/office/drawing/2014/main" id="{00000000-0008-0000-0900-00001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65" name="Rectangle 1825">
          <a:extLst>
            <a:ext uri="{FF2B5EF4-FFF2-40B4-BE49-F238E27FC236}">
              <a16:creationId xmlns:a16="http://schemas.microsoft.com/office/drawing/2014/main" id="{00000000-0008-0000-0900-00002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866" name="Rectangle 1826">
          <a:extLst>
            <a:ext uri="{FF2B5EF4-FFF2-40B4-BE49-F238E27FC236}">
              <a16:creationId xmlns:a16="http://schemas.microsoft.com/office/drawing/2014/main" id="{00000000-0008-0000-0900-00002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488</xdr:row>
      <xdr:rowOff>0</xdr:rowOff>
    </xdr:from>
    <xdr:to>
      <xdr:col>9</xdr:col>
      <xdr:colOff>0</xdr:colOff>
      <xdr:row>488</xdr:row>
      <xdr:rowOff>0</xdr:rowOff>
    </xdr:to>
    <xdr:sp macro="" textlink="">
      <xdr:nvSpPr>
        <xdr:cNvPr id="1080867" name="Rectangle 1829">
          <a:extLst>
            <a:ext uri="{FF2B5EF4-FFF2-40B4-BE49-F238E27FC236}">
              <a16:creationId xmlns:a16="http://schemas.microsoft.com/office/drawing/2014/main" id="{00000000-0008-0000-0900-000023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488</xdr:row>
      <xdr:rowOff>0</xdr:rowOff>
    </xdr:from>
    <xdr:to>
      <xdr:col>9</xdr:col>
      <xdr:colOff>0</xdr:colOff>
      <xdr:row>488</xdr:row>
      <xdr:rowOff>0</xdr:rowOff>
    </xdr:to>
    <xdr:sp macro="" textlink="">
      <xdr:nvSpPr>
        <xdr:cNvPr id="1080868" name="Rectangle 1830">
          <a:extLst>
            <a:ext uri="{FF2B5EF4-FFF2-40B4-BE49-F238E27FC236}">
              <a16:creationId xmlns:a16="http://schemas.microsoft.com/office/drawing/2014/main" id="{00000000-0008-0000-0900-000024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0869" name="Rectangle 1831">
          <a:extLst>
            <a:ext uri="{FF2B5EF4-FFF2-40B4-BE49-F238E27FC236}">
              <a16:creationId xmlns:a16="http://schemas.microsoft.com/office/drawing/2014/main" id="{00000000-0008-0000-0900-0000257E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0870" name="Rectangle 1832">
          <a:extLst>
            <a:ext uri="{FF2B5EF4-FFF2-40B4-BE49-F238E27FC236}">
              <a16:creationId xmlns:a16="http://schemas.microsoft.com/office/drawing/2014/main" id="{00000000-0008-0000-0900-0000267E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0871" name="Rectangle 1833">
          <a:extLst>
            <a:ext uri="{FF2B5EF4-FFF2-40B4-BE49-F238E27FC236}">
              <a16:creationId xmlns:a16="http://schemas.microsoft.com/office/drawing/2014/main" id="{00000000-0008-0000-0900-000027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0872" name="Rectangle 1834">
          <a:extLst>
            <a:ext uri="{FF2B5EF4-FFF2-40B4-BE49-F238E27FC236}">
              <a16:creationId xmlns:a16="http://schemas.microsoft.com/office/drawing/2014/main" id="{00000000-0008-0000-0900-000028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0873" name="Rectangle 1835">
          <a:extLst>
            <a:ext uri="{FF2B5EF4-FFF2-40B4-BE49-F238E27FC236}">
              <a16:creationId xmlns:a16="http://schemas.microsoft.com/office/drawing/2014/main" id="{00000000-0008-0000-0900-000029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0874" name="Rectangle 1836">
          <a:extLst>
            <a:ext uri="{FF2B5EF4-FFF2-40B4-BE49-F238E27FC236}">
              <a16:creationId xmlns:a16="http://schemas.microsoft.com/office/drawing/2014/main" id="{00000000-0008-0000-0900-00002A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875" name="Rectangle 1837">
          <a:extLst>
            <a:ext uri="{FF2B5EF4-FFF2-40B4-BE49-F238E27FC236}">
              <a16:creationId xmlns:a16="http://schemas.microsoft.com/office/drawing/2014/main" id="{00000000-0008-0000-0900-00002B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878" name="Rectangle 1840">
          <a:extLst>
            <a:ext uri="{FF2B5EF4-FFF2-40B4-BE49-F238E27FC236}">
              <a16:creationId xmlns:a16="http://schemas.microsoft.com/office/drawing/2014/main" id="{00000000-0008-0000-0900-00002E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879" name="Rectangle 1841">
          <a:extLst>
            <a:ext uri="{FF2B5EF4-FFF2-40B4-BE49-F238E27FC236}">
              <a16:creationId xmlns:a16="http://schemas.microsoft.com/office/drawing/2014/main" id="{00000000-0008-0000-0900-00002F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0880" name="Rectangle 1842">
          <a:extLst>
            <a:ext uri="{FF2B5EF4-FFF2-40B4-BE49-F238E27FC236}">
              <a16:creationId xmlns:a16="http://schemas.microsoft.com/office/drawing/2014/main" id="{00000000-0008-0000-0900-000030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0881" name="Rectangle 1843">
          <a:extLst>
            <a:ext uri="{FF2B5EF4-FFF2-40B4-BE49-F238E27FC236}">
              <a16:creationId xmlns:a16="http://schemas.microsoft.com/office/drawing/2014/main" id="{00000000-0008-0000-0900-000031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0882" name="Rectangle 1844">
          <a:extLst>
            <a:ext uri="{FF2B5EF4-FFF2-40B4-BE49-F238E27FC236}">
              <a16:creationId xmlns:a16="http://schemas.microsoft.com/office/drawing/2014/main" id="{00000000-0008-0000-0900-000032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0883" name="Rectangle 1845">
          <a:extLst>
            <a:ext uri="{FF2B5EF4-FFF2-40B4-BE49-F238E27FC236}">
              <a16:creationId xmlns:a16="http://schemas.microsoft.com/office/drawing/2014/main" id="{00000000-0008-0000-0900-000033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886" name="Rectangle 1848">
          <a:extLst>
            <a:ext uri="{FF2B5EF4-FFF2-40B4-BE49-F238E27FC236}">
              <a16:creationId xmlns:a16="http://schemas.microsoft.com/office/drawing/2014/main" id="{00000000-0008-0000-0900-000036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887" name="Rectangle 1849">
          <a:extLst>
            <a:ext uri="{FF2B5EF4-FFF2-40B4-BE49-F238E27FC236}">
              <a16:creationId xmlns:a16="http://schemas.microsoft.com/office/drawing/2014/main" id="{00000000-0008-0000-0900-000037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0890" name="Rectangle 1852">
          <a:extLst>
            <a:ext uri="{FF2B5EF4-FFF2-40B4-BE49-F238E27FC236}">
              <a16:creationId xmlns:a16="http://schemas.microsoft.com/office/drawing/2014/main" id="{00000000-0008-0000-0900-00003A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0891" name="Rectangle 1853">
          <a:extLst>
            <a:ext uri="{FF2B5EF4-FFF2-40B4-BE49-F238E27FC236}">
              <a16:creationId xmlns:a16="http://schemas.microsoft.com/office/drawing/2014/main" id="{00000000-0008-0000-0900-00003B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892" name="Rectangle 1854">
          <a:extLst>
            <a:ext uri="{FF2B5EF4-FFF2-40B4-BE49-F238E27FC236}">
              <a16:creationId xmlns:a16="http://schemas.microsoft.com/office/drawing/2014/main" id="{00000000-0008-0000-0900-00003C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893" name="Rectangle 1855">
          <a:extLst>
            <a:ext uri="{FF2B5EF4-FFF2-40B4-BE49-F238E27FC236}">
              <a16:creationId xmlns:a16="http://schemas.microsoft.com/office/drawing/2014/main" id="{00000000-0008-0000-0900-00003D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0894" name="Rectangle 1856">
          <a:extLst>
            <a:ext uri="{FF2B5EF4-FFF2-40B4-BE49-F238E27FC236}">
              <a16:creationId xmlns:a16="http://schemas.microsoft.com/office/drawing/2014/main" id="{00000000-0008-0000-0900-00003E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0895" name="Rectangle 1857">
          <a:extLst>
            <a:ext uri="{FF2B5EF4-FFF2-40B4-BE49-F238E27FC236}">
              <a16:creationId xmlns:a16="http://schemas.microsoft.com/office/drawing/2014/main" id="{00000000-0008-0000-0900-00003F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896" name="Rectangle 1858">
          <a:extLst>
            <a:ext uri="{FF2B5EF4-FFF2-40B4-BE49-F238E27FC236}">
              <a16:creationId xmlns:a16="http://schemas.microsoft.com/office/drawing/2014/main" id="{00000000-0008-0000-0900-000040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897" name="Rectangle 1859">
          <a:extLst>
            <a:ext uri="{FF2B5EF4-FFF2-40B4-BE49-F238E27FC236}">
              <a16:creationId xmlns:a16="http://schemas.microsoft.com/office/drawing/2014/main" id="{00000000-0008-0000-0900-000041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0898" name="Rectangle 1860">
          <a:extLst>
            <a:ext uri="{FF2B5EF4-FFF2-40B4-BE49-F238E27FC236}">
              <a16:creationId xmlns:a16="http://schemas.microsoft.com/office/drawing/2014/main" id="{00000000-0008-0000-0900-000042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0899" name="Rectangle 1861">
          <a:extLst>
            <a:ext uri="{FF2B5EF4-FFF2-40B4-BE49-F238E27FC236}">
              <a16:creationId xmlns:a16="http://schemas.microsoft.com/office/drawing/2014/main" id="{00000000-0008-0000-0900-000043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0902" name="Rectangle 1864">
          <a:extLst>
            <a:ext uri="{FF2B5EF4-FFF2-40B4-BE49-F238E27FC236}">
              <a16:creationId xmlns:a16="http://schemas.microsoft.com/office/drawing/2014/main" id="{00000000-0008-0000-0900-0000467E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0903" name="Rectangle 1865">
          <a:extLst>
            <a:ext uri="{FF2B5EF4-FFF2-40B4-BE49-F238E27FC236}">
              <a16:creationId xmlns:a16="http://schemas.microsoft.com/office/drawing/2014/main" id="{00000000-0008-0000-0900-0000477E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04" name="Rectangle 1866">
          <a:extLst>
            <a:ext uri="{FF2B5EF4-FFF2-40B4-BE49-F238E27FC236}">
              <a16:creationId xmlns:a16="http://schemas.microsoft.com/office/drawing/2014/main" id="{00000000-0008-0000-0900-000048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05" name="Rectangle 1867">
          <a:extLst>
            <a:ext uri="{FF2B5EF4-FFF2-40B4-BE49-F238E27FC236}">
              <a16:creationId xmlns:a16="http://schemas.microsoft.com/office/drawing/2014/main" id="{00000000-0008-0000-0900-000049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06" name="Rectangle 1868">
          <a:extLst>
            <a:ext uri="{FF2B5EF4-FFF2-40B4-BE49-F238E27FC236}">
              <a16:creationId xmlns:a16="http://schemas.microsoft.com/office/drawing/2014/main" id="{00000000-0008-0000-0900-00004A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07" name="Rectangle 1869">
          <a:extLst>
            <a:ext uri="{FF2B5EF4-FFF2-40B4-BE49-F238E27FC236}">
              <a16:creationId xmlns:a16="http://schemas.microsoft.com/office/drawing/2014/main" id="{00000000-0008-0000-0900-00004B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08" name="Rectangle 1870">
          <a:extLst>
            <a:ext uri="{FF2B5EF4-FFF2-40B4-BE49-F238E27FC236}">
              <a16:creationId xmlns:a16="http://schemas.microsoft.com/office/drawing/2014/main" id="{00000000-0008-0000-0900-00004C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09" name="Rectangle 1871">
          <a:extLst>
            <a:ext uri="{FF2B5EF4-FFF2-40B4-BE49-F238E27FC236}">
              <a16:creationId xmlns:a16="http://schemas.microsoft.com/office/drawing/2014/main" id="{00000000-0008-0000-0900-00004D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10" name="Rectangle 1872">
          <a:extLst>
            <a:ext uri="{FF2B5EF4-FFF2-40B4-BE49-F238E27FC236}">
              <a16:creationId xmlns:a16="http://schemas.microsoft.com/office/drawing/2014/main" id="{00000000-0008-0000-0900-00004E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11" name="Rectangle 1873">
          <a:extLst>
            <a:ext uri="{FF2B5EF4-FFF2-40B4-BE49-F238E27FC236}">
              <a16:creationId xmlns:a16="http://schemas.microsoft.com/office/drawing/2014/main" id="{00000000-0008-0000-0900-00004F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0912" name="Rectangle 1874">
          <a:extLst>
            <a:ext uri="{FF2B5EF4-FFF2-40B4-BE49-F238E27FC236}">
              <a16:creationId xmlns:a16="http://schemas.microsoft.com/office/drawing/2014/main" id="{00000000-0008-0000-0900-0000507E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0913" name="Rectangle 1875">
          <a:extLst>
            <a:ext uri="{FF2B5EF4-FFF2-40B4-BE49-F238E27FC236}">
              <a16:creationId xmlns:a16="http://schemas.microsoft.com/office/drawing/2014/main" id="{00000000-0008-0000-0900-0000517E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0914" name="Rectangle 1876">
          <a:extLst>
            <a:ext uri="{FF2B5EF4-FFF2-40B4-BE49-F238E27FC236}">
              <a16:creationId xmlns:a16="http://schemas.microsoft.com/office/drawing/2014/main" id="{00000000-0008-0000-0900-0000527E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0915" name="Rectangle 1877">
          <a:extLst>
            <a:ext uri="{FF2B5EF4-FFF2-40B4-BE49-F238E27FC236}">
              <a16:creationId xmlns:a16="http://schemas.microsoft.com/office/drawing/2014/main" id="{00000000-0008-0000-0900-0000537E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16" name="Rectangle 1878">
          <a:extLst>
            <a:ext uri="{FF2B5EF4-FFF2-40B4-BE49-F238E27FC236}">
              <a16:creationId xmlns:a16="http://schemas.microsoft.com/office/drawing/2014/main" id="{00000000-0008-0000-0900-000054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17" name="Rectangle 1879">
          <a:extLst>
            <a:ext uri="{FF2B5EF4-FFF2-40B4-BE49-F238E27FC236}">
              <a16:creationId xmlns:a16="http://schemas.microsoft.com/office/drawing/2014/main" id="{00000000-0008-0000-0900-000055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18" name="Rectangle 1880">
          <a:extLst>
            <a:ext uri="{FF2B5EF4-FFF2-40B4-BE49-F238E27FC236}">
              <a16:creationId xmlns:a16="http://schemas.microsoft.com/office/drawing/2014/main" id="{00000000-0008-0000-0900-000056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19" name="Rectangle 1881">
          <a:extLst>
            <a:ext uri="{FF2B5EF4-FFF2-40B4-BE49-F238E27FC236}">
              <a16:creationId xmlns:a16="http://schemas.microsoft.com/office/drawing/2014/main" id="{00000000-0008-0000-0900-000057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20" name="Rectangle 1882">
          <a:extLst>
            <a:ext uri="{FF2B5EF4-FFF2-40B4-BE49-F238E27FC236}">
              <a16:creationId xmlns:a16="http://schemas.microsoft.com/office/drawing/2014/main" id="{00000000-0008-0000-0900-000058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21" name="Rectangle 1883">
          <a:extLst>
            <a:ext uri="{FF2B5EF4-FFF2-40B4-BE49-F238E27FC236}">
              <a16:creationId xmlns:a16="http://schemas.microsoft.com/office/drawing/2014/main" id="{00000000-0008-0000-0900-000059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22" name="Rectangle 1884">
          <a:extLst>
            <a:ext uri="{FF2B5EF4-FFF2-40B4-BE49-F238E27FC236}">
              <a16:creationId xmlns:a16="http://schemas.microsoft.com/office/drawing/2014/main" id="{00000000-0008-0000-0900-00005A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23" name="Rectangle 1885">
          <a:extLst>
            <a:ext uri="{FF2B5EF4-FFF2-40B4-BE49-F238E27FC236}">
              <a16:creationId xmlns:a16="http://schemas.microsoft.com/office/drawing/2014/main" id="{00000000-0008-0000-0900-00005B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24" name="Rectangle 1886">
          <a:extLst>
            <a:ext uri="{FF2B5EF4-FFF2-40B4-BE49-F238E27FC236}">
              <a16:creationId xmlns:a16="http://schemas.microsoft.com/office/drawing/2014/main" id="{00000000-0008-0000-0900-00005C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0925" name="Rectangle 1887">
          <a:extLst>
            <a:ext uri="{FF2B5EF4-FFF2-40B4-BE49-F238E27FC236}">
              <a16:creationId xmlns:a16="http://schemas.microsoft.com/office/drawing/2014/main" id="{00000000-0008-0000-0900-00005D7E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26" name="Rectangle 1888">
          <a:extLst>
            <a:ext uri="{FF2B5EF4-FFF2-40B4-BE49-F238E27FC236}">
              <a16:creationId xmlns:a16="http://schemas.microsoft.com/office/drawing/2014/main" id="{00000000-0008-0000-0900-00005E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0927" name="Rectangle 1889">
          <a:extLst>
            <a:ext uri="{FF2B5EF4-FFF2-40B4-BE49-F238E27FC236}">
              <a16:creationId xmlns:a16="http://schemas.microsoft.com/office/drawing/2014/main" id="{00000000-0008-0000-0900-00005F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0" name="Rectangle 1892">
          <a:extLst>
            <a:ext uri="{FF2B5EF4-FFF2-40B4-BE49-F238E27FC236}">
              <a16:creationId xmlns:a16="http://schemas.microsoft.com/office/drawing/2014/main" id="{00000000-0008-0000-0900-000062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1" name="Rectangle 1893">
          <a:extLst>
            <a:ext uri="{FF2B5EF4-FFF2-40B4-BE49-F238E27FC236}">
              <a16:creationId xmlns:a16="http://schemas.microsoft.com/office/drawing/2014/main" id="{00000000-0008-0000-0900-000063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4" name="Rectangle 1896">
          <a:extLst>
            <a:ext uri="{FF2B5EF4-FFF2-40B4-BE49-F238E27FC236}">
              <a16:creationId xmlns:a16="http://schemas.microsoft.com/office/drawing/2014/main" id="{00000000-0008-0000-0900-000066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5" name="Rectangle 1897">
          <a:extLst>
            <a:ext uri="{FF2B5EF4-FFF2-40B4-BE49-F238E27FC236}">
              <a16:creationId xmlns:a16="http://schemas.microsoft.com/office/drawing/2014/main" id="{00000000-0008-0000-0900-000067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8" name="Rectangle 1900">
          <a:extLst>
            <a:ext uri="{FF2B5EF4-FFF2-40B4-BE49-F238E27FC236}">
              <a16:creationId xmlns:a16="http://schemas.microsoft.com/office/drawing/2014/main" id="{00000000-0008-0000-0900-00006A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0939" name="Rectangle 1901">
          <a:extLst>
            <a:ext uri="{FF2B5EF4-FFF2-40B4-BE49-F238E27FC236}">
              <a16:creationId xmlns:a16="http://schemas.microsoft.com/office/drawing/2014/main" id="{00000000-0008-0000-0900-00006B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40" name="Rectangle 1902">
          <a:extLst>
            <a:ext uri="{FF2B5EF4-FFF2-40B4-BE49-F238E27FC236}">
              <a16:creationId xmlns:a16="http://schemas.microsoft.com/office/drawing/2014/main" id="{00000000-0008-0000-0900-00006C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0941" name="Rectangle 1903">
          <a:extLst>
            <a:ext uri="{FF2B5EF4-FFF2-40B4-BE49-F238E27FC236}">
              <a16:creationId xmlns:a16="http://schemas.microsoft.com/office/drawing/2014/main" id="{00000000-0008-0000-0900-00006D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42" name="Rectangle 1904">
          <a:extLst>
            <a:ext uri="{FF2B5EF4-FFF2-40B4-BE49-F238E27FC236}">
              <a16:creationId xmlns:a16="http://schemas.microsoft.com/office/drawing/2014/main" id="{00000000-0008-0000-0900-00006E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0943" name="Rectangle 1905">
          <a:extLst>
            <a:ext uri="{FF2B5EF4-FFF2-40B4-BE49-F238E27FC236}">
              <a16:creationId xmlns:a16="http://schemas.microsoft.com/office/drawing/2014/main" id="{00000000-0008-0000-0900-00006F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46" name="Rectangle 1908">
          <a:extLst>
            <a:ext uri="{FF2B5EF4-FFF2-40B4-BE49-F238E27FC236}">
              <a16:creationId xmlns:a16="http://schemas.microsoft.com/office/drawing/2014/main" id="{00000000-0008-0000-0900-00007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47" name="Rectangle 1909">
          <a:extLst>
            <a:ext uri="{FF2B5EF4-FFF2-40B4-BE49-F238E27FC236}">
              <a16:creationId xmlns:a16="http://schemas.microsoft.com/office/drawing/2014/main" id="{00000000-0008-0000-0900-00007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50" name="Rectangle 1912">
          <a:extLst>
            <a:ext uri="{FF2B5EF4-FFF2-40B4-BE49-F238E27FC236}">
              <a16:creationId xmlns:a16="http://schemas.microsoft.com/office/drawing/2014/main" id="{00000000-0008-0000-0900-00007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51" name="Rectangle 1913">
          <a:extLst>
            <a:ext uri="{FF2B5EF4-FFF2-40B4-BE49-F238E27FC236}">
              <a16:creationId xmlns:a16="http://schemas.microsoft.com/office/drawing/2014/main" id="{00000000-0008-0000-0900-00007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0952" name="Rectangle 1914">
          <a:extLst>
            <a:ext uri="{FF2B5EF4-FFF2-40B4-BE49-F238E27FC236}">
              <a16:creationId xmlns:a16="http://schemas.microsoft.com/office/drawing/2014/main" id="{00000000-0008-0000-0900-0000787E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0953" name="Rectangle 1915">
          <a:extLst>
            <a:ext uri="{FF2B5EF4-FFF2-40B4-BE49-F238E27FC236}">
              <a16:creationId xmlns:a16="http://schemas.microsoft.com/office/drawing/2014/main" id="{00000000-0008-0000-0900-0000797E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0954" name="Rectangle 1916">
          <a:extLst>
            <a:ext uri="{FF2B5EF4-FFF2-40B4-BE49-F238E27FC236}">
              <a16:creationId xmlns:a16="http://schemas.microsoft.com/office/drawing/2014/main" id="{00000000-0008-0000-0900-00007A7E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0955" name="Rectangle 1917">
          <a:extLst>
            <a:ext uri="{FF2B5EF4-FFF2-40B4-BE49-F238E27FC236}">
              <a16:creationId xmlns:a16="http://schemas.microsoft.com/office/drawing/2014/main" id="{00000000-0008-0000-0900-00007B7E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0956" name="Rectangle 1918">
          <a:extLst>
            <a:ext uri="{FF2B5EF4-FFF2-40B4-BE49-F238E27FC236}">
              <a16:creationId xmlns:a16="http://schemas.microsoft.com/office/drawing/2014/main" id="{00000000-0008-0000-0900-00007C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0957" name="Rectangle 1919">
          <a:extLst>
            <a:ext uri="{FF2B5EF4-FFF2-40B4-BE49-F238E27FC236}">
              <a16:creationId xmlns:a16="http://schemas.microsoft.com/office/drawing/2014/main" id="{00000000-0008-0000-0900-00007D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0958" name="Rectangle 1920">
          <a:extLst>
            <a:ext uri="{FF2B5EF4-FFF2-40B4-BE49-F238E27FC236}">
              <a16:creationId xmlns:a16="http://schemas.microsoft.com/office/drawing/2014/main" id="{00000000-0008-0000-0900-00007E7E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0959" name="Rectangle 1921">
          <a:extLst>
            <a:ext uri="{FF2B5EF4-FFF2-40B4-BE49-F238E27FC236}">
              <a16:creationId xmlns:a16="http://schemas.microsoft.com/office/drawing/2014/main" id="{00000000-0008-0000-0900-00007F7E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62" name="Rectangle 1924">
          <a:extLst>
            <a:ext uri="{FF2B5EF4-FFF2-40B4-BE49-F238E27FC236}">
              <a16:creationId xmlns:a16="http://schemas.microsoft.com/office/drawing/2014/main" id="{00000000-0008-0000-0900-00008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63" name="Rectangle 1925">
          <a:extLst>
            <a:ext uri="{FF2B5EF4-FFF2-40B4-BE49-F238E27FC236}">
              <a16:creationId xmlns:a16="http://schemas.microsoft.com/office/drawing/2014/main" id="{00000000-0008-0000-0900-00008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66" name="Rectangle 1928">
          <a:extLst>
            <a:ext uri="{FF2B5EF4-FFF2-40B4-BE49-F238E27FC236}">
              <a16:creationId xmlns:a16="http://schemas.microsoft.com/office/drawing/2014/main" id="{00000000-0008-0000-0900-00008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67" name="Rectangle 1929">
          <a:extLst>
            <a:ext uri="{FF2B5EF4-FFF2-40B4-BE49-F238E27FC236}">
              <a16:creationId xmlns:a16="http://schemas.microsoft.com/office/drawing/2014/main" id="{00000000-0008-0000-0900-00008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0" name="Rectangle 1932">
          <a:extLst>
            <a:ext uri="{FF2B5EF4-FFF2-40B4-BE49-F238E27FC236}">
              <a16:creationId xmlns:a16="http://schemas.microsoft.com/office/drawing/2014/main" id="{00000000-0008-0000-0900-00008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1" name="Rectangle 1933">
          <a:extLst>
            <a:ext uri="{FF2B5EF4-FFF2-40B4-BE49-F238E27FC236}">
              <a16:creationId xmlns:a16="http://schemas.microsoft.com/office/drawing/2014/main" id="{00000000-0008-0000-0900-00008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4" name="Rectangle 1936">
          <a:extLst>
            <a:ext uri="{FF2B5EF4-FFF2-40B4-BE49-F238E27FC236}">
              <a16:creationId xmlns:a16="http://schemas.microsoft.com/office/drawing/2014/main" id="{00000000-0008-0000-0900-00008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5" name="Rectangle 1937">
          <a:extLst>
            <a:ext uri="{FF2B5EF4-FFF2-40B4-BE49-F238E27FC236}">
              <a16:creationId xmlns:a16="http://schemas.microsoft.com/office/drawing/2014/main" id="{00000000-0008-0000-0900-00008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8" name="Rectangle 1940">
          <a:extLst>
            <a:ext uri="{FF2B5EF4-FFF2-40B4-BE49-F238E27FC236}">
              <a16:creationId xmlns:a16="http://schemas.microsoft.com/office/drawing/2014/main" id="{00000000-0008-0000-0900-00009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79" name="Rectangle 1941">
          <a:extLst>
            <a:ext uri="{FF2B5EF4-FFF2-40B4-BE49-F238E27FC236}">
              <a16:creationId xmlns:a16="http://schemas.microsoft.com/office/drawing/2014/main" id="{00000000-0008-0000-0900-00009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82" name="Rectangle 1944">
          <a:extLst>
            <a:ext uri="{FF2B5EF4-FFF2-40B4-BE49-F238E27FC236}">
              <a16:creationId xmlns:a16="http://schemas.microsoft.com/office/drawing/2014/main" id="{00000000-0008-0000-0900-00009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83" name="Rectangle 1945">
          <a:extLst>
            <a:ext uri="{FF2B5EF4-FFF2-40B4-BE49-F238E27FC236}">
              <a16:creationId xmlns:a16="http://schemas.microsoft.com/office/drawing/2014/main" id="{00000000-0008-0000-0900-00009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86" name="Rectangle 1948">
          <a:extLst>
            <a:ext uri="{FF2B5EF4-FFF2-40B4-BE49-F238E27FC236}">
              <a16:creationId xmlns:a16="http://schemas.microsoft.com/office/drawing/2014/main" id="{00000000-0008-0000-0900-00009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87" name="Rectangle 1949">
          <a:extLst>
            <a:ext uri="{FF2B5EF4-FFF2-40B4-BE49-F238E27FC236}">
              <a16:creationId xmlns:a16="http://schemas.microsoft.com/office/drawing/2014/main" id="{00000000-0008-0000-0900-00009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90" name="Rectangle 1952">
          <a:extLst>
            <a:ext uri="{FF2B5EF4-FFF2-40B4-BE49-F238E27FC236}">
              <a16:creationId xmlns:a16="http://schemas.microsoft.com/office/drawing/2014/main" id="{00000000-0008-0000-0900-00009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91" name="Rectangle 1953">
          <a:extLst>
            <a:ext uri="{FF2B5EF4-FFF2-40B4-BE49-F238E27FC236}">
              <a16:creationId xmlns:a16="http://schemas.microsoft.com/office/drawing/2014/main" id="{00000000-0008-0000-0900-00009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0992" name="Rectangle 1954">
          <a:extLst>
            <a:ext uri="{FF2B5EF4-FFF2-40B4-BE49-F238E27FC236}">
              <a16:creationId xmlns:a16="http://schemas.microsoft.com/office/drawing/2014/main" id="{00000000-0008-0000-0900-0000A07E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0993" name="Rectangle 1955">
          <a:extLst>
            <a:ext uri="{FF2B5EF4-FFF2-40B4-BE49-F238E27FC236}">
              <a16:creationId xmlns:a16="http://schemas.microsoft.com/office/drawing/2014/main" id="{00000000-0008-0000-0900-0000A17E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0994" name="Rectangle 1956">
          <a:extLst>
            <a:ext uri="{FF2B5EF4-FFF2-40B4-BE49-F238E27FC236}">
              <a16:creationId xmlns:a16="http://schemas.microsoft.com/office/drawing/2014/main" id="{00000000-0008-0000-0900-0000A27E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0995" name="Rectangle 1957">
          <a:extLst>
            <a:ext uri="{FF2B5EF4-FFF2-40B4-BE49-F238E27FC236}">
              <a16:creationId xmlns:a16="http://schemas.microsoft.com/office/drawing/2014/main" id="{00000000-0008-0000-0900-0000A37E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98" name="Rectangle 1960">
          <a:extLst>
            <a:ext uri="{FF2B5EF4-FFF2-40B4-BE49-F238E27FC236}">
              <a16:creationId xmlns:a16="http://schemas.microsoft.com/office/drawing/2014/main" id="{00000000-0008-0000-0900-0000A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0999" name="Rectangle 1961">
          <a:extLst>
            <a:ext uri="{FF2B5EF4-FFF2-40B4-BE49-F238E27FC236}">
              <a16:creationId xmlns:a16="http://schemas.microsoft.com/office/drawing/2014/main" id="{00000000-0008-0000-0900-0000A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02" name="Rectangle 1964">
          <a:extLst>
            <a:ext uri="{FF2B5EF4-FFF2-40B4-BE49-F238E27FC236}">
              <a16:creationId xmlns:a16="http://schemas.microsoft.com/office/drawing/2014/main" id="{00000000-0008-0000-0900-0000A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03" name="Rectangle 1965">
          <a:extLst>
            <a:ext uri="{FF2B5EF4-FFF2-40B4-BE49-F238E27FC236}">
              <a16:creationId xmlns:a16="http://schemas.microsoft.com/office/drawing/2014/main" id="{00000000-0008-0000-0900-0000A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06" name="Rectangle 1968">
          <a:extLst>
            <a:ext uri="{FF2B5EF4-FFF2-40B4-BE49-F238E27FC236}">
              <a16:creationId xmlns:a16="http://schemas.microsoft.com/office/drawing/2014/main" id="{00000000-0008-0000-0900-0000A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07" name="Rectangle 1969">
          <a:extLst>
            <a:ext uri="{FF2B5EF4-FFF2-40B4-BE49-F238E27FC236}">
              <a16:creationId xmlns:a16="http://schemas.microsoft.com/office/drawing/2014/main" id="{00000000-0008-0000-0900-0000A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0" name="Rectangle 1972">
          <a:extLst>
            <a:ext uri="{FF2B5EF4-FFF2-40B4-BE49-F238E27FC236}">
              <a16:creationId xmlns:a16="http://schemas.microsoft.com/office/drawing/2014/main" id="{00000000-0008-0000-0900-0000B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1" name="Rectangle 1973">
          <a:extLst>
            <a:ext uri="{FF2B5EF4-FFF2-40B4-BE49-F238E27FC236}">
              <a16:creationId xmlns:a16="http://schemas.microsoft.com/office/drawing/2014/main" id="{00000000-0008-0000-0900-0000B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4" name="Rectangle 1976">
          <a:extLst>
            <a:ext uri="{FF2B5EF4-FFF2-40B4-BE49-F238E27FC236}">
              <a16:creationId xmlns:a16="http://schemas.microsoft.com/office/drawing/2014/main" id="{00000000-0008-0000-0900-0000B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5" name="Rectangle 1977">
          <a:extLst>
            <a:ext uri="{FF2B5EF4-FFF2-40B4-BE49-F238E27FC236}">
              <a16:creationId xmlns:a16="http://schemas.microsoft.com/office/drawing/2014/main" id="{00000000-0008-0000-0900-0000B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8" name="Rectangle 1980">
          <a:extLst>
            <a:ext uri="{FF2B5EF4-FFF2-40B4-BE49-F238E27FC236}">
              <a16:creationId xmlns:a16="http://schemas.microsoft.com/office/drawing/2014/main" id="{00000000-0008-0000-0900-0000B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19" name="Rectangle 1981">
          <a:extLst>
            <a:ext uri="{FF2B5EF4-FFF2-40B4-BE49-F238E27FC236}">
              <a16:creationId xmlns:a16="http://schemas.microsoft.com/office/drawing/2014/main" id="{00000000-0008-0000-0900-0000B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22" name="Rectangle 1984">
          <a:extLst>
            <a:ext uri="{FF2B5EF4-FFF2-40B4-BE49-F238E27FC236}">
              <a16:creationId xmlns:a16="http://schemas.microsoft.com/office/drawing/2014/main" id="{00000000-0008-0000-0900-0000B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23" name="Rectangle 1985">
          <a:extLst>
            <a:ext uri="{FF2B5EF4-FFF2-40B4-BE49-F238E27FC236}">
              <a16:creationId xmlns:a16="http://schemas.microsoft.com/office/drawing/2014/main" id="{00000000-0008-0000-0900-0000B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26" name="Rectangle 1988">
          <a:extLst>
            <a:ext uri="{FF2B5EF4-FFF2-40B4-BE49-F238E27FC236}">
              <a16:creationId xmlns:a16="http://schemas.microsoft.com/office/drawing/2014/main" id="{00000000-0008-0000-0900-0000C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27" name="Rectangle 1989">
          <a:extLst>
            <a:ext uri="{FF2B5EF4-FFF2-40B4-BE49-F238E27FC236}">
              <a16:creationId xmlns:a16="http://schemas.microsoft.com/office/drawing/2014/main" id="{00000000-0008-0000-0900-0000C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30" name="Rectangle 1992">
          <a:extLst>
            <a:ext uri="{FF2B5EF4-FFF2-40B4-BE49-F238E27FC236}">
              <a16:creationId xmlns:a16="http://schemas.microsoft.com/office/drawing/2014/main" id="{00000000-0008-0000-0900-0000C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31" name="Rectangle 1993">
          <a:extLst>
            <a:ext uri="{FF2B5EF4-FFF2-40B4-BE49-F238E27FC236}">
              <a16:creationId xmlns:a16="http://schemas.microsoft.com/office/drawing/2014/main" id="{00000000-0008-0000-0900-0000C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34" name="Rectangle 1996">
          <a:extLst>
            <a:ext uri="{FF2B5EF4-FFF2-40B4-BE49-F238E27FC236}">
              <a16:creationId xmlns:a16="http://schemas.microsoft.com/office/drawing/2014/main" id="{00000000-0008-0000-0900-0000C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35" name="Rectangle 1997">
          <a:extLst>
            <a:ext uri="{FF2B5EF4-FFF2-40B4-BE49-F238E27FC236}">
              <a16:creationId xmlns:a16="http://schemas.microsoft.com/office/drawing/2014/main" id="{00000000-0008-0000-0900-0000C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37" name="Rectangle 1999">
          <a:extLst>
            <a:ext uri="{FF2B5EF4-FFF2-40B4-BE49-F238E27FC236}">
              <a16:creationId xmlns:a16="http://schemas.microsoft.com/office/drawing/2014/main" id="{00000000-0008-0000-0900-0000C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0" name="Rectangle 2002">
          <a:extLst>
            <a:ext uri="{FF2B5EF4-FFF2-40B4-BE49-F238E27FC236}">
              <a16:creationId xmlns:a16="http://schemas.microsoft.com/office/drawing/2014/main" id="{00000000-0008-0000-0900-0000D0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1" name="Rectangle 2003">
          <a:extLst>
            <a:ext uri="{FF2B5EF4-FFF2-40B4-BE49-F238E27FC236}">
              <a16:creationId xmlns:a16="http://schemas.microsoft.com/office/drawing/2014/main" id="{00000000-0008-0000-0900-0000D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4" name="Rectangle 2006">
          <a:extLst>
            <a:ext uri="{FF2B5EF4-FFF2-40B4-BE49-F238E27FC236}">
              <a16:creationId xmlns:a16="http://schemas.microsoft.com/office/drawing/2014/main" id="{00000000-0008-0000-0900-0000D4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5" name="Rectangle 2007">
          <a:extLst>
            <a:ext uri="{FF2B5EF4-FFF2-40B4-BE49-F238E27FC236}">
              <a16:creationId xmlns:a16="http://schemas.microsoft.com/office/drawing/2014/main" id="{00000000-0008-0000-0900-0000D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8" name="Rectangle 2010">
          <a:extLst>
            <a:ext uri="{FF2B5EF4-FFF2-40B4-BE49-F238E27FC236}">
              <a16:creationId xmlns:a16="http://schemas.microsoft.com/office/drawing/2014/main" id="{00000000-0008-0000-0900-0000D8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49" name="Rectangle 2011">
          <a:extLst>
            <a:ext uri="{FF2B5EF4-FFF2-40B4-BE49-F238E27FC236}">
              <a16:creationId xmlns:a16="http://schemas.microsoft.com/office/drawing/2014/main" id="{00000000-0008-0000-0900-0000D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52" name="Rectangle 2014">
          <a:extLst>
            <a:ext uri="{FF2B5EF4-FFF2-40B4-BE49-F238E27FC236}">
              <a16:creationId xmlns:a16="http://schemas.microsoft.com/office/drawing/2014/main" id="{00000000-0008-0000-0900-0000DC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53" name="Rectangle 2015">
          <a:extLst>
            <a:ext uri="{FF2B5EF4-FFF2-40B4-BE49-F238E27FC236}">
              <a16:creationId xmlns:a16="http://schemas.microsoft.com/office/drawing/2014/main" id="{00000000-0008-0000-0900-0000D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54" name="Rectangle 2016">
          <a:extLst>
            <a:ext uri="{FF2B5EF4-FFF2-40B4-BE49-F238E27FC236}">
              <a16:creationId xmlns:a16="http://schemas.microsoft.com/office/drawing/2014/main" id="{00000000-0008-0000-0900-0000DE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57" name="Rectangle 2019">
          <a:extLst>
            <a:ext uri="{FF2B5EF4-FFF2-40B4-BE49-F238E27FC236}">
              <a16:creationId xmlns:a16="http://schemas.microsoft.com/office/drawing/2014/main" id="{00000000-0008-0000-0900-0000E1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58" name="Rectangle 2020">
          <a:extLst>
            <a:ext uri="{FF2B5EF4-FFF2-40B4-BE49-F238E27FC236}">
              <a16:creationId xmlns:a16="http://schemas.microsoft.com/office/drawing/2014/main" id="{00000000-0008-0000-0900-0000E2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59" name="Rectangle 2021">
          <a:extLst>
            <a:ext uri="{FF2B5EF4-FFF2-40B4-BE49-F238E27FC236}">
              <a16:creationId xmlns:a16="http://schemas.microsoft.com/office/drawing/2014/main" id="{00000000-0008-0000-0900-0000E3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62" name="Rectangle 2024">
          <a:extLst>
            <a:ext uri="{FF2B5EF4-FFF2-40B4-BE49-F238E27FC236}">
              <a16:creationId xmlns:a16="http://schemas.microsoft.com/office/drawing/2014/main" id="{00000000-0008-0000-0900-0000E6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63" name="Rectangle 2025">
          <a:extLst>
            <a:ext uri="{FF2B5EF4-FFF2-40B4-BE49-F238E27FC236}">
              <a16:creationId xmlns:a16="http://schemas.microsoft.com/office/drawing/2014/main" id="{00000000-0008-0000-0900-0000E7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66" name="Rectangle 2028">
          <a:extLst>
            <a:ext uri="{FF2B5EF4-FFF2-40B4-BE49-F238E27FC236}">
              <a16:creationId xmlns:a16="http://schemas.microsoft.com/office/drawing/2014/main" id="{00000000-0008-0000-0900-0000EA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1067" name="Rectangle 2029">
          <a:extLst>
            <a:ext uri="{FF2B5EF4-FFF2-40B4-BE49-F238E27FC236}">
              <a16:creationId xmlns:a16="http://schemas.microsoft.com/office/drawing/2014/main" id="{00000000-0008-0000-0900-0000EB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1068" name="Rectangle 2030">
          <a:extLst>
            <a:ext uri="{FF2B5EF4-FFF2-40B4-BE49-F238E27FC236}">
              <a16:creationId xmlns:a16="http://schemas.microsoft.com/office/drawing/2014/main" id="{00000000-0008-0000-0900-0000EC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1069" name="Rectangle 2031">
          <a:extLst>
            <a:ext uri="{FF2B5EF4-FFF2-40B4-BE49-F238E27FC236}">
              <a16:creationId xmlns:a16="http://schemas.microsoft.com/office/drawing/2014/main" id="{00000000-0008-0000-0900-0000ED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1070" name="Rectangle 2032">
          <a:extLst>
            <a:ext uri="{FF2B5EF4-FFF2-40B4-BE49-F238E27FC236}">
              <a16:creationId xmlns:a16="http://schemas.microsoft.com/office/drawing/2014/main" id="{00000000-0008-0000-0900-0000EE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1071" name="Rectangle 2033">
          <a:extLst>
            <a:ext uri="{FF2B5EF4-FFF2-40B4-BE49-F238E27FC236}">
              <a16:creationId xmlns:a16="http://schemas.microsoft.com/office/drawing/2014/main" id="{00000000-0008-0000-0900-0000EF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74" name="Rectangle 2036">
          <a:extLst>
            <a:ext uri="{FF2B5EF4-FFF2-40B4-BE49-F238E27FC236}">
              <a16:creationId xmlns:a16="http://schemas.microsoft.com/office/drawing/2014/main" id="{00000000-0008-0000-0900-0000F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75" name="Rectangle 2037">
          <a:extLst>
            <a:ext uri="{FF2B5EF4-FFF2-40B4-BE49-F238E27FC236}">
              <a16:creationId xmlns:a16="http://schemas.microsoft.com/office/drawing/2014/main" id="{00000000-0008-0000-0900-0000F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78" name="Rectangle 2040">
          <a:extLst>
            <a:ext uri="{FF2B5EF4-FFF2-40B4-BE49-F238E27FC236}">
              <a16:creationId xmlns:a16="http://schemas.microsoft.com/office/drawing/2014/main" id="{00000000-0008-0000-0900-0000F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79" name="Rectangle 2041">
          <a:extLst>
            <a:ext uri="{FF2B5EF4-FFF2-40B4-BE49-F238E27FC236}">
              <a16:creationId xmlns:a16="http://schemas.microsoft.com/office/drawing/2014/main" id="{00000000-0008-0000-0900-0000F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0" name="Rectangle 2042">
          <a:extLst>
            <a:ext uri="{FF2B5EF4-FFF2-40B4-BE49-F238E27FC236}">
              <a16:creationId xmlns:a16="http://schemas.microsoft.com/office/drawing/2014/main" id="{00000000-0008-0000-0900-0000F8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1" name="Rectangle 2043">
          <a:extLst>
            <a:ext uri="{FF2B5EF4-FFF2-40B4-BE49-F238E27FC236}">
              <a16:creationId xmlns:a16="http://schemas.microsoft.com/office/drawing/2014/main" id="{00000000-0008-0000-0900-0000F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4" name="Rectangle 2046">
          <a:extLst>
            <a:ext uri="{FF2B5EF4-FFF2-40B4-BE49-F238E27FC236}">
              <a16:creationId xmlns:a16="http://schemas.microsoft.com/office/drawing/2014/main" id="{00000000-0008-0000-0900-0000FC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5" name="Rectangle 2047">
          <a:extLst>
            <a:ext uri="{FF2B5EF4-FFF2-40B4-BE49-F238E27FC236}">
              <a16:creationId xmlns:a16="http://schemas.microsoft.com/office/drawing/2014/main" id="{00000000-0008-0000-0900-0000F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8" name="Rectangle 2050">
          <a:extLst>
            <a:ext uri="{FF2B5EF4-FFF2-40B4-BE49-F238E27FC236}">
              <a16:creationId xmlns:a16="http://schemas.microsoft.com/office/drawing/2014/main" id="{00000000-0008-0000-0900-00000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89" name="Rectangle 2051">
          <a:extLst>
            <a:ext uri="{FF2B5EF4-FFF2-40B4-BE49-F238E27FC236}">
              <a16:creationId xmlns:a16="http://schemas.microsoft.com/office/drawing/2014/main" id="{00000000-0008-0000-0900-00000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92" name="Rectangle 2054">
          <a:extLst>
            <a:ext uri="{FF2B5EF4-FFF2-40B4-BE49-F238E27FC236}">
              <a16:creationId xmlns:a16="http://schemas.microsoft.com/office/drawing/2014/main" id="{00000000-0008-0000-0900-00000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93" name="Rectangle 2055">
          <a:extLst>
            <a:ext uri="{FF2B5EF4-FFF2-40B4-BE49-F238E27FC236}">
              <a16:creationId xmlns:a16="http://schemas.microsoft.com/office/drawing/2014/main" id="{00000000-0008-0000-0900-00000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96" name="Rectangle 2058">
          <a:extLst>
            <a:ext uri="{FF2B5EF4-FFF2-40B4-BE49-F238E27FC236}">
              <a16:creationId xmlns:a16="http://schemas.microsoft.com/office/drawing/2014/main" id="{00000000-0008-0000-0900-00000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097" name="Rectangle 2059">
          <a:extLst>
            <a:ext uri="{FF2B5EF4-FFF2-40B4-BE49-F238E27FC236}">
              <a16:creationId xmlns:a16="http://schemas.microsoft.com/office/drawing/2014/main" id="{00000000-0008-0000-0900-00000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098" name="Rectangle 2060">
          <a:extLst>
            <a:ext uri="{FF2B5EF4-FFF2-40B4-BE49-F238E27FC236}">
              <a16:creationId xmlns:a16="http://schemas.microsoft.com/office/drawing/2014/main" id="{00000000-0008-0000-0900-00000A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099" name="Rectangle 2061">
          <a:extLst>
            <a:ext uri="{FF2B5EF4-FFF2-40B4-BE49-F238E27FC236}">
              <a16:creationId xmlns:a16="http://schemas.microsoft.com/office/drawing/2014/main" id="{00000000-0008-0000-0900-00000B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0" name="Rectangle 2062">
          <a:extLst>
            <a:ext uri="{FF2B5EF4-FFF2-40B4-BE49-F238E27FC236}">
              <a16:creationId xmlns:a16="http://schemas.microsoft.com/office/drawing/2014/main" id="{00000000-0008-0000-0900-00000C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1" name="Rectangle 2063">
          <a:extLst>
            <a:ext uri="{FF2B5EF4-FFF2-40B4-BE49-F238E27FC236}">
              <a16:creationId xmlns:a16="http://schemas.microsoft.com/office/drawing/2014/main" id="{00000000-0008-0000-0900-00000D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02" name="Rectangle 2064">
          <a:extLst>
            <a:ext uri="{FF2B5EF4-FFF2-40B4-BE49-F238E27FC236}">
              <a16:creationId xmlns:a16="http://schemas.microsoft.com/office/drawing/2014/main" id="{00000000-0008-0000-0900-00000E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03" name="Rectangle 2065">
          <a:extLst>
            <a:ext uri="{FF2B5EF4-FFF2-40B4-BE49-F238E27FC236}">
              <a16:creationId xmlns:a16="http://schemas.microsoft.com/office/drawing/2014/main" id="{00000000-0008-0000-0900-00000F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4" name="Rectangle 2066">
          <a:extLst>
            <a:ext uri="{FF2B5EF4-FFF2-40B4-BE49-F238E27FC236}">
              <a16:creationId xmlns:a16="http://schemas.microsoft.com/office/drawing/2014/main" id="{00000000-0008-0000-0900-000010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5" name="Rectangle 2067">
          <a:extLst>
            <a:ext uri="{FF2B5EF4-FFF2-40B4-BE49-F238E27FC236}">
              <a16:creationId xmlns:a16="http://schemas.microsoft.com/office/drawing/2014/main" id="{00000000-0008-0000-0900-000011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06" name="Rectangle 2068">
          <a:extLst>
            <a:ext uri="{FF2B5EF4-FFF2-40B4-BE49-F238E27FC236}">
              <a16:creationId xmlns:a16="http://schemas.microsoft.com/office/drawing/2014/main" id="{00000000-0008-0000-0900-000012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07" name="Rectangle 2069">
          <a:extLst>
            <a:ext uri="{FF2B5EF4-FFF2-40B4-BE49-F238E27FC236}">
              <a16:creationId xmlns:a16="http://schemas.microsoft.com/office/drawing/2014/main" id="{00000000-0008-0000-0900-000013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8" name="Rectangle 2070">
          <a:extLst>
            <a:ext uri="{FF2B5EF4-FFF2-40B4-BE49-F238E27FC236}">
              <a16:creationId xmlns:a16="http://schemas.microsoft.com/office/drawing/2014/main" id="{00000000-0008-0000-0900-000014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09" name="Rectangle 2071">
          <a:extLst>
            <a:ext uri="{FF2B5EF4-FFF2-40B4-BE49-F238E27FC236}">
              <a16:creationId xmlns:a16="http://schemas.microsoft.com/office/drawing/2014/main" id="{00000000-0008-0000-0900-000015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0" name="Rectangle 2072">
          <a:extLst>
            <a:ext uri="{FF2B5EF4-FFF2-40B4-BE49-F238E27FC236}">
              <a16:creationId xmlns:a16="http://schemas.microsoft.com/office/drawing/2014/main" id="{00000000-0008-0000-0900-000016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1" name="Rectangle 2073">
          <a:extLst>
            <a:ext uri="{FF2B5EF4-FFF2-40B4-BE49-F238E27FC236}">
              <a16:creationId xmlns:a16="http://schemas.microsoft.com/office/drawing/2014/main" id="{00000000-0008-0000-0900-000017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12" name="Rectangle 2074">
          <a:extLst>
            <a:ext uri="{FF2B5EF4-FFF2-40B4-BE49-F238E27FC236}">
              <a16:creationId xmlns:a16="http://schemas.microsoft.com/office/drawing/2014/main" id="{00000000-0008-0000-0900-000018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13" name="Rectangle 2075">
          <a:extLst>
            <a:ext uri="{FF2B5EF4-FFF2-40B4-BE49-F238E27FC236}">
              <a16:creationId xmlns:a16="http://schemas.microsoft.com/office/drawing/2014/main" id="{00000000-0008-0000-0900-000019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4" name="Rectangle 2076">
          <a:extLst>
            <a:ext uri="{FF2B5EF4-FFF2-40B4-BE49-F238E27FC236}">
              <a16:creationId xmlns:a16="http://schemas.microsoft.com/office/drawing/2014/main" id="{00000000-0008-0000-0900-00001A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5" name="Rectangle 2077">
          <a:extLst>
            <a:ext uri="{FF2B5EF4-FFF2-40B4-BE49-F238E27FC236}">
              <a16:creationId xmlns:a16="http://schemas.microsoft.com/office/drawing/2014/main" id="{00000000-0008-0000-0900-00001B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16" name="Rectangle 2078">
          <a:extLst>
            <a:ext uri="{FF2B5EF4-FFF2-40B4-BE49-F238E27FC236}">
              <a16:creationId xmlns:a16="http://schemas.microsoft.com/office/drawing/2014/main" id="{00000000-0008-0000-0900-00001C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17" name="Rectangle 2079">
          <a:extLst>
            <a:ext uri="{FF2B5EF4-FFF2-40B4-BE49-F238E27FC236}">
              <a16:creationId xmlns:a16="http://schemas.microsoft.com/office/drawing/2014/main" id="{00000000-0008-0000-0900-00001D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8" name="Rectangle 2080">
          <a:extLst>
            <a:ext uri="{FF2B5EF4-FFF2-40B4-BE49-F238E27FC236}">
              <a16:creationId xmlns:a16="http://schemas.microsoft.com/office/drawing/2014/main" id="{00000000-0008-0000-0900-00001E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19" name="Rectangle 2081">
          <a:extLst>
            <a:ext uri="{FF2B5EF4-FFF2-40B4-BE49-F238E27FC236}">
              <a16:creationId xmlns:a16="http://schemas.microsoft.com/office/drawing/2014/main" id="{00000000-0008-0000-0900-00001F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0" name="Rectangle 2082">
          <a:extLst>
            <a:ext uri="{FF2B5EF4-FFF2-40B4-BE49-F238E27FC236}">
              <a16:creationId xmlns:a16="http://schemas.microsoft.com/office/drawing/2014/main" id="{00000000-0008-0000-0900-000020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1" name="Rectangle 2083">
          <a:extLst>
            <a:ext uri="{FF2B5EF4-FFF2-40B4-BE49-F238E27FC236}">
              <a16:creationId xmlns:a16="http://schemas.microsoft.com/office/drawing/2014/main" id="{00000000-0008-0000-0900-000021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22" name="Rectangle 2084">
          <a:extLst>
            <a:ext uri="{FF2B5EF4-FFF2-40B4-BE49-F238E27FC236}">
              <a16:creationId xmlns:a16="http://schemas.microsoft.com/office/drawing/2014/main" id="{00000000-0008-0000-0900-000022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23" name="Rectangle 2085">
          <a:extLst>
            <a:ext uri="{FF2B5EF4-FFF2-40B4-BE49-F238E27FC236}">
              <a16:creationId xmlns:a16="http://schemas.microsoft.com/office/drawing/2014/main" id="{00000000-0008-0000-0900-000023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4" name="Rectangle 2086">
          <a:extLst>
            <a:ext uri="{FF2B5EF4-FFF2-40B4-BE49-F238E27FC236}">
              <a16:creationId xmlns:a16="http://schemas.microsoft.com/office/drawing/2014/main" id="{00000000-0008-0000-0900-000024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5" name="Rectangle 2087">
          <a:extLst>
            <a:ext uri="{FF2B5EF4-FFF2-40B4-BE49-F238E27FC236}">
              <a16:creationId xmlns:a16="http://schemas.microsoft.com/office/drawing/2014/main" id="{00000000-0008-0000-0900-000025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26" name="Rectangle 2088">
          <a:extLst>
            <a:ext uri="{FF2B5EF4-FFF2-40B4-BE49-F238E27FC236}">
              <a16:creationId xmlns:a16="http://schemas.microsoft.com/office/drawing/2014/main" id="{00000000-0008-0000-0900-000026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1127" name="Rectangle 2089">
          <a:extLst>
            <a:ext uri="{FF2B5EF4-FFF2-40B4-BE49-F238E27FC236}">
              <a16:creationId xmlns:a16="http://schemas.microsoft.com/office/drawing/2014/main" id="{00000000-0008-0000-0900-000027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8" name="Rectangle 2090">
          <a:extLst>
            <a:ext uri="{FF2B5EF4-FFF2-40B4-BE49-F238E27FC236}">
              <a16:creationId xmlns:a16="http://schemas.microsoft.com/office/drawing/2014/main" id="{00000000-0008-0000-0900-000028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1129" name="Rectangle 2091">
          <a:extLst>
            <a:ext uri="{FF2B5EF4-FFF2-40B4-BE49-F238E27FC236}">
              <a16:creationId xmlns:a16="http://schemas.microsoft.com/office/drawing/2014/main" id="{00000000-0008-0000-0900-000029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32" name="Rectangle 2094">
          <a:extLst>
            <a:ext uri="{FF2B5EF4-FFF2-40B4-BE49-F238E27FC236}">
              <a16:creationId xmlns:a16="http://schemas.microsoft.com/office/drawing/2014/main" id="{00000000-0008-0000-0900-00002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33" name="Rectangle 2095">
          <a:extLst>
            <a:ext uri="{FF2B5EF4-FFF2-40B4-BE49-F238E27FC236}">
              <a16:creationId xmlns:a16="http://schemas.microsoft.com/office/drawing/2014/main" id="{00000000-0008-0000-0900-00002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36" name="Rectangle 2098">
          <a:extLst>
            <a:ext uri="{FF2B5EF4-FFF2-40B4-BE49-F238E27FC236}">
              <a16:creationId xmlns:a16="http://schemas.microsoft.com/office/drawing/2014/main" id="{00000000-0008-0000-0900-00003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37" name="Rectangle 2099">
          <a:extLst>
            <a:ext uri="{FF2B5EF4-FFF2-40B4-BE49-F238E27FC236}">
              <a16:creationId xmlns:a16="http://schemas.microsoft.com/office/drawing/2014/main" id="{00000000-0008-0000-0900-00003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0" name="Rectangle 2102">
          <a:extLst>
            <a:ext uri="{FF2B5EF4-FFF2-40B4-BE49-F238E27FC236}">
              <a16:creationId xmlns:a16="http://schemas.microsoft.com/office/drawing/2014/main" id="{00000000-0008-0000-0900-00003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1" name="Rectangle 2103">
          <a:extLst>
            <a:ext uri="{FF2B5EF4-FFF2-40B4-BE49-F238E27FC236}">
              <a16:creationId xmlns:a16="http://schemas.microsoft.com/office/drawing/2014/main" id="{00000000-0008-0000-0900-00003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4" name="Rectangle 2106">
          <a:extLst>
            <a:ext uri="{FF2B5EF4-FFF2-40B4-BE49-F238E27FC236}">
              <a16:creationId xmlns:a16="http://schemas.microsoft.com/office/drawing/2014/main" id="{00000000-0008-0000-0900-00003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5" name="Rectangle 2107">
          <a:extLst>
            <a:ext uri="{FF2B5EF4-FFF2-40B4-BE49-F238E27FC236}">
              <a16:creationId xmlns:a16="http://schemas.microsoft.com/office/drawing/2014/main" id="{00000000-0008-0000-0900-00003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8" name="Rectangle 2110">
          <a:extLst>
            <a:ext uri="{FF2B5EF4-FFF2-40B4-BE49-F238E27FC236}">
              <a16:creationId xmlns:a16="http://schemas.microsoft.com/office/drawing/2014/main" id="{00000000-0008-0000-0900-00003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49" name="Rectangle 2111">
          <a:extLst>
            <a:ext uri="{FF2B5EF4-FFF2-40B4-BE49-F238E27FC236}">
              <a16:creationId xmlns:a16="http://schemas.microsoft.com/office/drawing/2014/main" id="{00000000-0008-0000-0900-00003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52" name="Rectangle 2114">
          <a:extLst>
            <a:ext uri="{FF2B5EF4-FFF2-40B4-BE49-F238E27FC236}">
              <a16:creationId xmlns:a16="http://schemas.microsoft.com/office/drawing/2014/main" id="{00000000-0008-0000-0900-00004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53" name="Rectangle 2115">
          <a:extLst>
            <a:ext uri="{FF2B5EF4-FFF2-40B4-BE49-F238E27FC236}">
              <a16:creationId xmlns:a16="http://schemas.microsoft.com/office/drawing/2014/main" id="{00000000-0008-0000-0900-00004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56" name="Rectangle 2118">
          <a:extLst>
            <a:ext uri="{FF2B5EF4-FFF2-40B4-BE49-F238E27FC236}">
              <a16:creationId xmlns:a16="http://schemas.microsoft.com/office/drawing/2014/main" id="{00000000-0008-0000-0900-00004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57" name="Rectangle 2119">
          <a:extLst>
            <a:ext uri="{FF2B5EF4-FFF2-40B4-BE49-F238E27FC236}">
              <a16:creationId xmlns:a16="http://schemas.microsoft.com/office/drawing/2014/main" id="{00000000-0008-0000-0900-00004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0" name="Rectangle 2122">
          <a:extLst>
            <a:ext uri="{FF2B5EF4-FFF2-40B4-BE49-F238E27FC236}">
              <a16:creationId xmlns:a16="http://schemas.microsoft.com/office/drawing/2014/main" id="{00000000-0008-0000-0900-00004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1" name="Rectangle 2123">
          <a:extLst>
            <a:ext uri="{FF2B5EF4-FFF2-40B4-BE49-F238E27FC236}">
              <a16:creationId xmlns:a16="http://schemas.microsoft.com/office/drawing/2014/main" id="{00000000-0008-0000-0900-00004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4" name="Rectangle 2126">
          <a:extLst>
            <a:ext uri="{FF2B5EF4-FFF2-40B4-BE49-F238E27FC236}">
              <a16:creationId xmlns:a16="http://schemas.microsoft.com/office/drawing/2014/main" id="{00000000-0008-0000-0900-00004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5" name="Rectangle 2127">
          <a:extLst>
            <a:ext uri="{FF2B5EF4-FFF2-40B4-BE49-F238E27FC236}">
              <a16:creationId xmlns:a16="http://schemas.microsoft.com/office/drawing/2014/main" id="{00000000-0008-0000-0900-00004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8" name="Rectangle 2130">
          <a:extLst>
            <a:ext uri="{FF2B5EF4-FFF2-40B4-BE49-F238E27FC236}">
              <a16:creationId xmlns:a16="http://schemas.microsoft.com/office/drawing/2014/main" id="{00000000-0008-0000-0900-00005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69" name="Rectangle 2131">
          <a:extLst>
            <a:ext uri="{FF2B5EF4-FFF2-40B4-BE49-F238E27FC236}">
              <a16:creationId xmlns:a16="http://schemas.microsoft.com/office/drawing/2014/main" id="{00000000-0008-0000-0900-00005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72" name="Rectangle 2134">
          <a:extLst>
            <a:ext uri="{FF2B5EF4-FFF2-40B4-BE49-F238E27FC236}">
              <a16:creationId xmlns:a16="http://schemas.microsoft.com/office/drawing/2014/main" id="{00000000-0008-0000-0900-00005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73" name="Rectangle 2135">
          <a:extLst>
            <a:ext uri="{FF2B5EF4-FFF2-40B4-BE49-F238E27FC236}">
              <a16:creationId xmlns:a16="http://schemas.microsoft.com/office/drawing/2014/main" id="{00000000-0008-0000-0900-00005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76" name="Rectangle 2138">
          <a:extLst>
            <a:ext uri="{FF2B5EF4-FFF2-40B4-BE49-F238E27FC236}">
              <a16:creationId xmlns:a16="http://schemas.microsoft.com/office/drawing/2014/main" id="{00000000-0008-0000-0900-00005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77" name="Rectangle 2139">
          <a:extLst>
            <a:ext uri="{FF2B5EF4-FFF2-40B4-BE49-F238E27FC236}">
              <a16:creationId xmlns:a16="http://schemas.microsoft.com/office/drawing/2014/main" id="{00000000-0008-0000-0900-00005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0" name="Rectangle 2142">
          <a:extLst>
            <a:ext uri="{FF2B5EF4-FFF2-40B4-BE49-F238E27FC236}">
              <a16:creationId xmlns:a16="http://schemas.microsoft.com/office/drawing/2014/main" id="{00000000-0008-0000-0900-00005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1" name="Rectangle 2143">
          <a:extLst>
            <a:ext uri="{FF2B5EF4-FFF2-40B4-BE49-F238E27FC236}">
              <a16:creationId xmlns:a16="http://schemas.microsoft.com/office/drawing/2014/main" id="{00000000-0008-0000-0900-00005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4" name="Rectangle 2146">
          <a:extLst>
            <a:ext uri="{FF2B5EF4-FFF2-40B4-BE49-F238E27FC236}">
              <a16:creationId xmlns:a16="http://schemas.microsoft.com/office/drawing/2014/main" id="{00000000-0008-0000-0900-00006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5" name="Rectangle 2147">
          <a:extLst>
            <a:ext uri="{FF2B5EF4-FFF2-40B4-BE49-F238E27FC236}">
              <a16:creationId xmlns:a16="http://schemas.microsoft.com/office/drawing/2014/main" id="{00000000-0008-0000-0900-00006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8" name="Rectangle 2150">
          <a:extLst>
            <a:ext uri="{FF2B5EF4-FFF2-40B4-BE49-F238E27FC236}">
              <a16:creationId xmlns:a16="http://schemas.microsoft.com/office/drawing/2014/main" id="{00000000-0008-0000-0900-00006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89" name="Rectangle 2151">
          <a:extLst>
            <a:ext uri="{FF2B5EF4-FFF2-40B4-BE49-F238E27FC236}">
              <a16:creationId xmlns:a16="http://schemas.microsoft.com/office/drawing/2014/main" id="{00000000-0008-0000-0900-00006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92" name="Rectangle 2154">
          <a:extLst>
            <a:ext uri="{FF2B5EF4-FFF2-40B4-BE49-F238E27FC236}">
              <a16:creationId xmlns:a16="http://schemas.microsoft.com/office/drawing/2014/main" id="{00000000-0008-0000-0900-00006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93" name="Rectangle 2155">
          <a:extLst>
            <a:ext uri="{FF2B5EF4-FFF2-40B4-BE49-F238E27FC236}">
              <a16:creationId xmlns:a16="http://schemas.microsoft.com/office/drawing/2014/main" id="{00000000-0008-0000-0900-00006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96" name="Rectangle 2158">
          <a:extLst>
            <a:ext uri="{FF2B5EF4-FFF2-40B4-BE49-F238E27FC236}">
              <a16:creationId xmlns:a16="http://schemas.microsoft.com/office/drawing/2014/main" id="{00000000-0008-0000-0900-00006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197" name="Rectangle 2159">
          <a:extLst>
            <a:ext uri="{FF2B5EF4-FFF2-40B4-BE49-F238E27FC236}">
              <a16:creationId xmlns:a16="http://schemas.microsoft.com/office/drawing/2014/main" id="{00000000-0008-0000-0900-00006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0" name="Rectangle 2162">
          <a:extLst>
            <a:ext uri="{FF2B5EF4-FFF2-40B4-BE49-F238E27FC236}">
              <a16:creationId xmlns:a16="http://schemas.microsoft.com/office/drawing/2014/main" id="{00000000-0008-0000-0900-00007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1" name="Rectangle 2163">
          <a:extLst>
            <a:ext uri="{FF2B5EF4-FFF2-40B4-BE49-F238E27FC236}">
              <a16:creationId xmlns:a16="http://schemas.microsoft.com/office/drawing/2014/main" id="{00000000-0008-0000-0900-00007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4" name="Rectangle 2166">
          <a:extLst>
            <a:ext uri="{FF2B5EF4-FFF2-40B4-BE49-F238E27FC236}">
              <a16:creationId xmlns:a16="http://schemas.microsoft.com/office/drawing/2014/main" id="{00000000-0008-0000-0900-00007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5" name="Rectangle 2167">
          <a:extLst>
            <a:ext uri="{FF2B5EF4-FFF2-40B4-BE49-F238E27FC236}">
              <a16:creationId xmlns:a16="http://schemas.microsoft.com/office/drawing/2014/main" id="{00000000-0008-0000-0900-00007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8" name="Rectangle 2170">
          <a:extLst>
            <a:ext uri="{FF2B5EF4-FFF2-40B4-BE49-F238E27FC236}">
              <a16:creationId xmlns:a16="http://schemas.microsoft.com/office/drawing/2014/main" id="{00000000-0008-0000-0900-00007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09" name="Rectangle 2171">
          <a:extLst>
            <a:ext uri="{FF2B5EF4-FFF2-40B4-BE49-F238E27FC236}">
              <a16:creationId xmlns:a16="http://schemas.microsoft.com/office/drawing/2014/main" id="{00000000-0008-0000-0900-00007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12" name="Rectangle 2174">
          <a:extLst>
            <a:ext uri="{FF2B5EF4-FFF2-40B4-BE49-F238E27FC236}">
              <a16:creationId xmlns:a16="http://schemas.microsoft.com/office/drawing/2014/main" id="{00000000-0008-0000-0900-00007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13" name="Rectangle 2175">
          <a:extLst>
            <a:ext uri="{FF2B5EF4-FFF2-40B4-BE49-F238E27FC236}">
              <a16:creationId xmlns:a16="http://schemas.microsoft.com/office/drawing/2014/main" id="{00000000-0008-0000-0900-00007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16" name="Rectangle 2178">
          <a:extLst>
            <a:ext uri="{FF2B5EF4-FFF2-40B4-BE49-F238E27FC236}">
              <a16:creationId xmlns:a16="http://schemas.microsoft.com/office/drawing/2014/main" id="{00000000-0008-0000-0900-00008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17" name="Rectangle 2179">
          <a:extLst>
            <a:ext uri="{FF2B5EF4-FFF2-40B4-BE49-F238E27FC236}">
              <a16:creationId xmlns:a16="http://schemas.microsoft.com/office/drawing/2014/main" id="{00000000-0008-0000-0900-00008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0" name="Rectangle 2182">
          <a:extLst>
            <a:ext uri="{FF2B5EF4-FFF2-40B4-BE49-F238E27FC236}">
              <a16:creationId xmlns:a16="http://schemas.microsoft.com/office/drawing/2014/main" id="{00000000-0008-0000-0900-00008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1" name="Rectangle 2183">
          <a:extLst>
            <a:ext uri="{FF2B5EF4-FFF2-40B4-BE49-F238E27FC236}">
              <a16:creationId xmlns:a16="http://schemas.microsoft.com/office/drawing/2014/main" id="{00000000-0008-0000-0900-00008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4" name="Rectangle 2186">
          <a:extLst>
            <a:ext uri="{FF2B5EF4-FFF2-40B4-BE49-F238E27FC236}">
              <a16:creationId xmlns:a16="http://schemas.microsoft.com/office/drawing/2014/main" id="{00000000-0008-0000-0900-00008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5" name="Rectangle 2187">
          <a:extLst>
            <a:ext uri="{FF2B5EF4-FFF2-40B4-BE49-F238E27FC236}">
              <a16:creationId xmlns:a16="http://schemas.microsoft.com/office/drawing/2014/main" id="{00000000-0008-0000-0900-00008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8" name="Rectangle 2190">
          <a:extLst>
            <a:ext uri="{FF2B5EF4-FFF2-40B4-BE49-F238E27FC236}">
              <a16:creationId xmlns:a16="http://schemas.microsoft.com/office/drawing/2014/main" id="{00000000-0008-0000-0900-00008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29" name="Rectangle 2191">
          <a:extLst>
            <a:ext uri="{FF2B5EF4-FFF2-40B4-BE49-F238E27FC236}">
              <a16:creationId xmlns:a16="http://schemas.microsoft.com/office/drawing/2014/main" id="{00000000-0008-0000-0900-00008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32" name="Rectangle 2194">
          <a:extLst>
            <a:ext uri="{FF2B5EF4-FFF2-40B4-BE49-F238E27FC236}">
              <a16:creationId xmlns:a16="http://schemas.microsoft.com/office/drawing/2014/main" id="{00000000-0008-0000-0900-00009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33" name="Rectangle 2195">
          <a:extLst>
            <a:ext uri="{FF2B5EF4-FFF2-40B4-BE49-F238E27FC236}">
              <a16:creationId xmlns:a16="http://schemas.microsoft.com/office/drawing/2014/main" id="{00000000-0008-0000-0900-00009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36" name="Rectangle 2198">
          <a:extLst>
            <a:ext uri="{FF2B5EF4-FFF2-40B4-BE49-F238E27FC236}">
              <a16:creationId xmlns:a16="http://schemas.microsoft.com/office/drawing/2014/main" id="{00000000-0008-0000-0900-00009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37" name="Rectangle 2199">
          <a:extLst>
            <a:ext uri="{FF2B5EF4-FFF2-40B4-BE49-F238E27FC236}">
              <a16:creationId xmlns:a16="http://schemas.microsoft.com/office/drawing/2014/main" id="{00000000-0008-0000-0900-00009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0" name="Rectangle 2202">
          <a:extLst>
            <a:ext uri="{FF2B5EF4-FFF2-40B4-BE49-F238E27FC236}">
              <a16:creationId xmlns:a16="http://schemas.microsoft.com/office/drawing/2014/main" id="{00000000-0008-0000-0900-00009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1" name="Rectangle 2203">
          <a:extLst>
            <a:ext uri="{FF2B5EF4-FFF2-40B4-BE49-F238E27FC236}">
              <a16:creationId xmlns:a16="http://schemas.microsoft.com/office/drawing/2014/main" id="{00000000-0008-0000-0900-00009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4" name="Rectangle 2206">
          <a:extLst>
            <a:ext uri="{FF2B5EF4-FFF2-40B4-BE49-F238E27FC236}">
              <a16:creationId xmlns:a16="http://schemas.microsoft.com/office/drawing/2014/main" id="{00000000-0008-0000-0900-00009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5" name="Rectangle 2207">
          <a:extLst>
            <a:ext uri="{FF2B5EF4-FFF2-40B4-BE49-F238E27FC236}">
              <a16:creationId xmlns:a16="http://schemas.microsoft.com/office/drawing/2014/main" id="{00000000-0008-0000-0900-00009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8" name="Rectangle 2210">
          <a:extLst>
            <a:ext uri="{FF2B5EF4-FFF2-40B4-BE49-F238E27FC236}">
              <a16:creationId xmlns:a16="http://schemas.microsoft.com/office/drawing/2014/main" id="{00000000-0008-0000-0900-0000A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49" name="Rectangle 2211">
          <a:extLst>
            <a:ext uri="{FF2B5EF4-FFF2-40B4-BE49-F238E27FC236}">
              <a16:creationId xmlns:a16="http://schemas.microsoft.com/office/drawing/2014/main" id="{00000000-0008-0000-0900-0000A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52" name="Rectangle 2214">
          <a:extLst>
            <a:ext uri="{FF2B5EF4-FFF2-40B4-BE49-F238E27FC236}">
              <a16:creationId xmlns:a16="http://schemas.microsoft.com/office/drawing/2014/main" id="{00000000-0008-0000-0900-0000A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53" name="Rectangle 2215">
          <a:extLst>
            <a:ext uri="{FF2B5EF4-FFF2-40B4-BE49-F238E27FC236}">
              <a16:creationId xmlns:a16="http://schemas.microsoft.com/office/drawing/2014/main" id="{00000000-0008-0000-0900-0000A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56" name="Rectangle 2218">
          <a:extLst>
            <a:ext uri="{FF2B5EF4-FFF2-40B4-BE49-F238E27FC236}">
              <a16:creationId xmlns:a16="http://schemas.microsoft.com/office/drawing/2014/main" id="{00000000-0008-0000-0900-0000A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57" name="Rectangle 2219">
          <a:extLst>
            <a:ext uri="{FF2B5EF4-FFF2-40B4-BE49-F238E27FC236}">
              <a16:creationId xmlns:a16="http://schemas.microsoft.com/office/drawing/2014/main" id="{00000000-0008-0000-0900-0000A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0" name="Rectangle 2222">
          <a:extLst>
            <a:ext uri="{FF2B5EF4-FFF2-40B4-BE49-F238E27FC236}">
              <a16:creationId xmlns:a16="http://schemas.microsoft.com/office/drawing/2014/main" id="{00000000-0008-0000-0900-0000A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1" name="Rectangle 2223">
          <a:extLst>
            <a:ext uri="{FF2B5EF4-FFF2-40B4-BE49-F238E27FC236}">
              <a16:creationId xmlns:a16="http://schemas.microsoft.com/office/drawing/2014/main" id="{00000000-0008-0000-0900-0000A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4" name="Rectangle 2226">
          <a:extLst>
            <a:ext uri="{FF2B5EF4-FFF2-40B4-BE49-F238E27FC236}">
              <a16:creationId xmlns:a16="http://schemas.microsoft.com/office/drawing/2014/main" id="{00000000-0008-0000-0900-0000B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5" name="Rectangle 2227">
          <a:extLst>
            <a:ext uri="{FF2B5EF4-FFF2-40B4-BE49-F238E27FC236}">
              <a16:creationId xmlns:a16="http://schemas.microsoft.com/office/drawing/2014/main" id="{00000000-0008-0000-0900-0000B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8" name="Rectangle 2230">
          <a:extLst>
            <a:ext uri="{FF2B5EF4-FFF2-40B4-BE49-F238E27FC236}">
              <a16:creationId xmlns:a16="http://schemas.microsoft.com/office/drawing/2014/main" id="{00000000-0008-0000-0900-0000B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69" name="Rectangle 2231">
          <a:extLst>
            <a:ext uri="{FF2B5EF4-FFF2-40B4-BE49-F238E27FC236}">
              <a16:creationId xmlns:a16="http://schemas.microsoft.com/office/drawing/2014/main" id="{00000000-0008-0000-0900-0000B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72" name="Rectangle 2234">
          <a:extLst>
            <a:ext uri="{FF2B5EF4-FFF2-40B4-BE49-F238E27FC236}">
              <a16:creationId xmlns:a16="http://schemas.microsoft.com/office/drawing/2014/main" id="{00000000-0008-0000-0900-0000B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73" name="Rectangle 2235">
          <a:extLst>
            <a:ext uri="{FF2B5EF4-FFF2-40B4-BE49-F238E27FC236}">
              <a16:creationId xmlns:a16="http://schemas.microsoft.com/office/drawing/2014/main" id="{00000000-0008-0000-0900-0000B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76" name="Rectangle 2238">
          <a:extLst>
            <a:ext uri="{FF2B5EF4-FFF2-40B4-BE49-F238E27FC236}">
              <a16:creationId xmlns:a16="http://schemas.microsoft.com/office/drawing/2014/main" id="{00000000-0008-0000-0900-0000B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77" name="Rectangle 2239">
          <a:extLst>
            <a:ext uri="{FF2B5EF4-FFF2-40B4-BE49-F238E27FC236}">
              <a16:creationId xmlns:a16="http://schemas.microsoft.com/office/drawing/2014/main" id="{00000000-0008-0000-0900-0000B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0" name="Rectangle 2242">
          <a:extLst>
            <a:ext uri="{FF2B5EF4-FFF2-40B4-BE49-F238E27FC236}">
              <a16:creationId xmlns:a16="http://schemas.microsoft.com/office/drawing/2014/main" id="{00000000-0008-0000-0900-0000C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1" name="Rectangle 2243">
          <a:extLst>
            <a:ext uri="{FF2B5EF4-FFF2-40B4-BE49-F238E27FC236}">
              <a16:creationId xmlns:a16="http://schemas.microsoft.com/office/drawing/2014/main" id="{00000000-0008-0000-0900-0000C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4" name="Rectangle 2246">
          <a:extLst>
            <a:ext uri="{FF2B5EF4-FFF2-40B4-BE49-F238E27FC236}">
              <a16:creationId xmlns:a16="http://schemas.microsoft.com/office/drawing/2014/main" id="{00000000-0008-0000-0900-0000C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5" name="Rectangle 2247">
          <a:extLst>
            <a:ext uri="{FF2B5EF4-FFF2-40B4-BE49-F238E27FC236}">
              <a16:creationId xmlns:a16="http://schemas.microsoft.com/office/drawing/2014/main" id="{00000000-0008-0000-0900-0000C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8" name="Rectangle 2250">
          <a:extLst>
            <a:ext uri="{FF2B5EF4-FFF2-40B4-BE49-F238E27FC236}">
              <a16:creationId xmlns:a16="http://schemas.microsoft.com/office/drawing/2014/main" id="{00000000-0008-0000-0900-0000C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89" name="Rectangle 2251">
          <a:extLst>
            <a:ext uri="{FF2B5EF4-FFF2-40B4-BE49-F238E27FC236}">
              <a16:creationId xmlns:a16="http://schemas.microsoft.com/office/drawing/2014/main" id="{00000000-0008-0000-0900-0000C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92" name="Rectangle 2254">
          <a:extLst>
            <a:ext uri="{FF2B5EF4-FFF2-40B4-BE49-F238E27FC236}">
              <a16:creationId xmlns:a16="http://schemas.microsoft.com/office/drawing/2014/main" id="{00000000-0008-0000-0900-0000C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93" name="Rectangle 2255">
          <a:extLst>
            <a:ext uri="{FF2B5EF4-FFF2-40B4-BE49-F238E27FC236}">
              <a16:creationId xmlns:a16="http://schemas.microsoft.com/office/drawing/2014/main" id="{00000000-0008-0000-0900-0000C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96" name="Rectangle 2258">
          <a:extLst>
            <a:ext uri="{FF2B5EF4-FFF2-40B4-BE49-F238E27FC236}">
              <a16:creationId xmlns:a16="http://schemas.microsoft.com/office/drawing/2014/main" id="{00000000-0008-0000-0900-0000D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297" name="Rectangle 2259">
          <a:extLst>
            <a:ext uri="{FF2B5EF4-FFF2-40B4-BE49-F238E27FC236}">
              <a16:creationId xmlns:a16="http://schemas.microsoft.com/office/drawing/2014/main" id="{00000000-0008-0000-0900-0000D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0" name="Rectangle 2262">
          <a:extLst>
            <a:ext uri="{FF2B5EF4-FFF2-40B4-BE49-F238E27FC236}">
              <a16:creationId xmlns:a16="http://schemas.microsoft.com/office/drawing/2014/main" id="{00000000-0008-0000-0900-0000D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1" name="Rectangle 2263">
          <a:extLst>
            <a:ext uri="{FF2B5EF4-FFF2-40B4-BE49-F238E27FC236}">
              <a16:creationId xmlns:a16="http://schemas.microsoft.com/office/drawing/2014/main" id="{00000000-0008-0000-0900-0000D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4" name="Rectangle 2266">
          <a:extLst>
            <a:ext uri="{FF2B5EF4-FFF2-40B4-BE49-F238E27FC236}">
              <a16:creationId xmlns:a16="http://schemas.microsoft.com/office/drawing/2014/main" id="{00000000-0008-0000-0900-0000D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5" name="Rectangle 2267">
          <a:extLst>
            <a:ext uri="{FF2B5EF4-FFF2-40B4-BE49-F238E27FC236}">
              <a16:creationId xmlns:a16="http://schemas.microsoft.com/office/drawing/2014/main" id="{00000000-0008-0000-0900-0000D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8" name="Rectangle 2270">
          <a:extLst>
            <a:ext uri="{FF2B5EF4-FFF2-40B4-BE49-F238E27FC236}">
              <a16:creationId xmlns:a16="http://schemas.microsoft.com/office/drawing/2014/main" id="{00000000-0008-0000-0900-0000D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09" name="Rectangle 2271">
          <a:extLst>
            <a:ext uri="{FF2B5EF4-FFF2-40B4-BE49-F238E27FC236}">
              <a16:creationId xmlns:a16="http://schemas.microsoft.com/office/drawing/2014/main" id="{00000000-0008-0000-0900-0000D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12" name="Rectangle 2274">
          <a:extLst>
            <a:ext uri="{FF2B5EF4-FFF2-40B4-BE49-F238E27FC236}">
              <a16:creationId xmlns:a16="http://schemas.microsoft.com/office/drawing/2014/main" id="{00000000-0008-0000-0900-0000E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13" name="Rectangle 2275">
          <a:extLst>
            <a:ext uri="{FF2B5EF4-FFF2-40B4-BE49-F238E27FC236}">
              <a16:creationId xmlns:a16="http://schemas.microsoft.com/office/drawing/2014/main" id="{00000000-0008-0000-0900-0000E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16" name="Rectangle 2278">
          <a:extLst>
            <a:ext uri="{FF2B5EF4-FFF2-40B4-BE49-F238E27FC236}">
              <a16:creationId xmlns:a16="http://schemas.microsoft.com/office/drawing/2014/main" id="{00000000-0008-0000-0900-0000E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17" name="Rectangle 2279">
          <a:extLst>
            <a:ext uri="{FF2B5EF4-FFF2-40B4-BE49-F238E27FC236}">
              <a16:creationId xmlns:a16="http://schemas.microsoft.com/office/drawing/2014/main" id="{00000000-0008-0000-0900-0000E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0" name="Rectangle 2282">
          <a:extLst>
            <a:ext uri="{FF2B5EF4-FFF2-40B4-BE49-F238E27FC236}">
              <a16:creationId xmlns:a16="http://schemas.microsoft.com/office/drawing/2014/main" id="{00000000-0008-0000-0900-0000E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1" name="Rectangle 2283">
          <a:extLst>
            <a:ext uri="{FF2B5EF4-FFF2-40B4-BE49-F238E27FC236}">
              <a16:creationId xmlns:a16="http://schemas.microsoft.com/office/drawing/2014/main" id="{00000000-0008-0000-0900-0000E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4" name="Rectangle 2286">
          <a:extLst>
            <a:ext uri="{FF2B5EF4-FFF2-40B4-BE49-F238E27FC236}">
              <a16:creationId xmlns:a16="http://schemas.microsoft.com/office/drawing/2014/main" id="{00000000-0008-0000-0900-0000E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5" name="Rectangle 2287">
          <a:extLst>
            <a:ext uri="{FF2B5EF4-FFF2-40B4-BE49-F238E27FC236}">
              <a16:creationId xmlns:a16="http://schemas.microsoft.com/office/drawing/2014/main" id="{00000000-0008-0000-0900-0000E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8" name="Rectangle 2290">
          <a:extLst>
            <a:ext uri="{FF2B5EF4-FFF2-40B4-BE49-F238E27FC236}">
              <a16:creationId xmlns:a16="http://schemas.microsoft.com/office/drawing/2014/main" id="{00000000-0008-0000-0900-0000F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29" name="Rectangle 2291">
          <a:extLst>
            <a:ext uri="{FF2B5EF4-FFF2-40B4-BE49-F238E27FC236}">
              <a16:creationId xmlns:a16="http://schemas.microsoft.com/office/drawing/2014/main" id="{00000000-0008-0000-0900-0000F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32" name="Rectangle 2294">
          <a:extLst>
            <a:ext uri="{FF2B5EF4-FFF2-40B4-BE49-F238E27FC236}">
              <a16:creationId xmlns:a16="http://schemas.microsoft.com/office/drawing/2014/main" id="{00000000-0008-0000-0900-0000F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33" name="Rectangle 2295">
          <a:extLst>
            <a:ext uri="{FF2B5EF4-FFF2-40B4-BE49-F238E27FC236}">
              <a16:creationId xmlns:a16="http://schemas.microsoft.com/office/drawing/2014/main" id="{00000000-0008-0000-0900-0000F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36" name="Rectangle 2298">
          <a:extLst>
            <a:ext uri="{FF2B5EF4-FFF2-40B4-BE49-F238E27FC236}">
              <a16:creationId xmlns:a16="http://schemas.microsoft.com/office/drawing/2014/main" id="{00000000-0008-0000-0900-0000F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37" name="Rectangle 2299">
          <a:extLst>
            <a:ext uri="{FF2B5EF4-FFF2-40B4-BE49-F238E27FC236}">
              <a16:creationId xmlns:a16="http://schemas.microsoft.com/office/drawing/2014/main" id="{00000000-0008-0000-0900-0000F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0" name="Rectangle 2302">
          <a:extLst>
            <a:ext uri="{FF2B5EF4-FFF2-40B4-BE49-F238E27FC236}">
              <a16:creationId xmlns:a16="http://schemas.microsoft.com/office/drawing/2014/main" id="{00000000-0008-0000-0900-0000F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1" name="Rectangle 2303">
          <a:extLst>
            <a:ext uri="{FF2B5EF4-FFF2-40B4-BE49-F238E27FC236}">
              <a16:creationId xmlns:a16="http://schemas.microsoft.com/office/drawing/2014/main" id="{00000000-0008-0000-0900-0000F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4" name="Rectangle 2306">
          <a:extLst>
            <a:ext uri="{FF2B5EF4-FFF2-40B4-BE49-F238E27FC236}">
              <a16:creationId xmlns:a16="http://schemas.microsoft.com/office/drawing/2014/main" id="{00000000-0008-0000-0900-00000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5" name="Rectangle 2307">
          <a:extLst>
            <a:ext uri="{FF2B5EF4-FFF2-40B4-BE49-F238E27FC236}">
              <a16:creationId xmlns:a16="http://schemas.microsoft.com/office/drawing/2014/main" id="{00000000-0008-0000-0900-00000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8" name="Rectangle 2310">
          <a:extLst>
            <a:ext uri="{FF2B5EF4-FFF2-40B4-BE49-F238E27FC236}">
              <a16:creationId xmlns:a16="http://schemas.microsoft.com/office/drawing/2014/main" id="{00000000-0008-0000-0900-00000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49" name="Rectangle 2311">
          <a:extLst>
            <a:ext uri="{FF2B5EF4-FFF2-40B4-BE49-F238E27FC236}">
              <a16:creationId xmlns:a16="http://schemas.microsoft.com/office/drawing/2014/main" id="{00000000-0008-0000-0900-00000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52" name="Rectangle 2314">
          <a:extLst>
            <a:ext uri="{FF2B5EF4-FFF2-40B4-BE49-F238E27FC236}">
              <a16:creationId xmlns:a16="http://schemas.microsoft.com/office/drawing/2014/main" id="{00000000-0008-0000-0900-00000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53" name="Rectangle 2315">
          <a:extLst>
            <a:ext uri="{FF2B5EF4-FFF2-40B4-BE49-F238E27FC236}">
              <a16:creationId xmlns:a16="http://schemas.microsoft.com/office/drawing/2014/main" id="{00000000-0008-0000-0900-00000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56" name="Rectangle 2318">
          <a:extLst>
            <a:ext uri="{FF2B5EF4-FFF2-40B4-BE49-F238E27FC236}">
              <a16:creationId xmlns:a16="http://schemas.microsoft.com/office/drawing/2014/main" id="{00000000-0008-0000-0900-00000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57" name="Rectangle 2319">
          <a:extLst>
            <a:ext uri="{FF2B5EF4-FFF2-40B4-BE49-F238E27FC236}">
              <a16:creationId xmlns:a16="http://schemas.microsoft.com/office/drawing/2014/main" id="{00000000-0008-0000-0900-00000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0" name="Rectangle 2322">
          <a:extLst>
            <a:ext uri="{FF2B5EF4-FFF2-40B4-BE49-F238E27FC236}">
              <a16:creationId xmlns:a16="http://schemas.microsoft.com/office/drawing/2014/main" id="{00000000-0008-0000-0900-00001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1" name="Rectangle 2323">
          <a:extLst>
            <a:ext uri="{FF2B5EF4-FFF2-40B4-BE49-F238E27FC236}">
              <a16:creationId xmlns:a16="http://schemas.microsoft.com/office/drawing/2014/main" id="{00000000-0008-0000-0900-00001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4" name="Rectangle 2326">
          <a:extLst>
            <a:ext uri="{FF2B5EF4-FFF2-40B4-BE49-F238E27FC236}">
              <a16:creationId xmlns:a16="http://schemas.microsoft.com/office/drawing/2014/main" id="{00000000-0008-0000-0900-00001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5" name="Rectangle 2327">
          <a:extLst>
            <a:ext uri="{FF2B5EF4-FFF2-40B4-BE49-F238E27FC236}">
              <a16:creationId xmlns:a16="http://schemas.microsoft.com/office/drawing/2014/main" id="{00000000-0008-0000-0900-00001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8" name="Rectangle 2330">
          <a:extLst>
            <a:ext uri="{FF2B5EF4-FFF2-40B4-BE49-F238E27FC236}">
              <a16:creationId xmlns:a16="http://schemas.microsoft.com/office/drawing/2014/main" id="{00000000-0008-0000-0900-00001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69" name="Rectangle 2331">
          <a:extLst>
            <a:ext uri="{FF2B5EF4-FFF2-40B4-BE49-F238E27FC236}">
              <a16:creationId xmlns:a16="http://schemas.microsoft.com/office/drawing/2014/main" id="{00000000-0008-0000-0900-00001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72" name="Rectangle 2334">
          <a:extLst>
            <a:ext uri="{FF2B5EF4-FFF2-40B4-BE49-F238E27FC236}">
              <a16:creationId xmlns:a16="http://schemas.microsoft.com/office/drawing/2014/main" id="{00000000-0008-0000-0900-00001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73" name="Rectangle 2335">
          <a:extLst>
            <a:ext uri="{FF2B5EF4-FFF2-40B4-BE49-F238E27FC236}">
              <a16:creationId xmlns:a16="http://schemas.microsoft.com/office/drawing/2014/main" id="{00000000-0008-0000-0900-00001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76" name="Rectangle 2338">
          <a:extLst>
            <a:ext uri="{FF2B5EF4-FFF2-40B4-BE49-F238E27FC236}">
              <a16:creationId xmlns:a16="http://schemas.microsoft.com/office/drawing/2014/main" id="{00000000-0008-0000-0900-00002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77" name="Rectangle 2339">
          <a:extLst>
            <a:ext uri="{FF2B5EF4-FFF2-40B4-BE49-F238E27FC236}">
              <a16:creationId xmlns:a16="http://schemas.microsoft.com/office/drawing/2014/main" id="{00000000-0008-0000-0900-00002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0" name="Rectangle 2342">
          <a:extLst>
            <a:ext uri="{FF2B5EF4-FFF2-40B4-BE49-F238E27FC236}">
              <a16:creationId xmlns:a16="http://schemas.microsoft.com/office/drawing/2014/main" id="{00000000-0008-0000-0900-00002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1" name="Rectangle 2343">
          <a:extLst>
            <a:ext uri="{FF2B5EF4-FFF2-40B4-BE49-F238E27FC236}">
              <a16:creationId xmlns:a16="http://schemas.microsoft.com/office/drawing/2014/main" id="{00000000-0008-0000-0900-00002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4" name="Rectangle 2346">
          <a:extLst>
            <a:ext uri="{FF2B5EF4-FFF2-40B4-BE49-F238E27FC236}">
              <a16:creationId xmlns:a16="http://schemas.microsoft.com/office/drawing/2014/main" id="{00000000-0008-0000-0900-00002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5" name="Rectangle 2347">
          <a:extLst>
            <a:ext uri="{FF2B5EF4-FFF2-40B4-BE49-F238E27FC236}">
              <a16:creationId xmlns:a16="http://schemas.microsoft.com/office/drawing/2014/main" id="{00000000-0008-0000-0900-00002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8" name="Rectangle 2350">
          <a:extLst>
            <a:ext uri="{FF2B5EF4-FFF2-40B4-BE49-F238E27FC236}">
              <a16:creationId xmlns:a16="http://schemas.microsoft.com/office/drawing/2014/main" id="{00000000-0008-0000-0900-00002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89" name="Rectangle 2351">
          <a:extLst>
            <a:ext uri="{FF2B5EF4-FFF2-40B4-BE49-F238E27FC236}">
              <a16:creationId xmlns:a16="http://schemas.microsoft.com/office/drawing/2014/main" id="{00000000-0008-0000-0900-00002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92" name="Rectangle 2354">
          <a:extLst>
            <a:ext uri="{FF2B5EF4-FFF2-40B4-BE49-F238E27FC236}">
              <a16:creationId xmlns:a16="http://schemas.microsoft.com/office/drawing/2014/main" id="{00000000-0008-0000-0900-00003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93" name="Rectangle 2355">
          <a:extLst>
            <a:ext uri="{FF2B5EF4-FFF2-40B4-BE49-F238E27FC236}">
              <a16:creationId xmlns:a16="http://schemas.microsoft.com/office/drawing/2014/main" id="{00000000-0008-0000-0900-00003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96" name="Rectangle 2358">
          <a:extLst>
            <a:ext uri="{FF2B5EF4-FFF2-40B4-BE49-F238E27FC236}">
              <a16:creationId xmlns:a16="http://schemas.microsoft.com/office/drawing/2014/main" id="{00000000-0008-0000-0900-00003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397" name="Rectangle 2359">
          <a:extLst>
            <a:ext uri="{FF2B5EF4-FFF2-40B4-BE49-F238E27FC236}">
              <a16:creationId xmlns:a16="http://schemas.microsoft.com/office/drawing/2014/main" id="{00000000-0008-0000-0900-00003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0" name="Rectangle 2362">
          <a:extLst>
            <a:ext uri="{FF2B5EF4-FFF2-40B4-BE49-F238E27FC236}">
              <a16:creationId xmlns:a16="http://schemas.microsoft.com/office/drawing/2014/main" id="{00000000-0008-0000-0900-00003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1" name="Rectangle 2363">
          <a:extLst>
            <a:ext uri="{FF2B5EF4-FFF2-40B4-BE49-F238E27FC236}">
              <a16:creationId xmlns:a16="http://schemas.microsoft.com/office/drawing/2014/main" id="{00000000-0008-0000-0900-00003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4" name="Rectangle 2366">
          <a:extLst>
            <a:ext uri="{FF2B5EF4-FFF2-40B4-BE49-F238E27FC236}">
              <a16:creationId xmlns:a16="http://schemas.microsoft.com/office/drawing/2014/main" id="{00000000-0008-0000-0900-00003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5" name="Rectangle 2367">
          <a:extLst>
            <a:ext uri="{FF2B5EF4-FFF2-40B4-BE49-F238E27FC236}">
              <a16:creationId xmlns:a16="http://schemas.microsoft.com/office/drawing/2014/main" id="{00000000-0008-0000-0900-00003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8" name="Rectangle 2370">
          <a:extLst>
            <a:ext uri="{FF2B5EF4-FFF2-40B4-BE49-F238E27FC236}">
              <a16:creationId xmlns:a16="http://schemas.microsoft.com/office/drawing/2014/main" id="{00000000-0008-0000-0900-00004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09" name="Rectangle 2371">
          <a:extLst>
            <a:ext uri="{FF2B5EF4-FFF2-40B4-BE49-F238E27FC236}">
              <a16:creationId xmlns:a16="http://schemas.microsoft.com/office/drawing/2014/main" id="{00000000-0008-0000-0900-00004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12" name="Rectangle 2374">
          <a:extLst>
            <a:ext uri="{FF2B5EF4-FFF2-40B4-BE49-F238E27FC236}">
              <a16:creationId xmlns:a16="http://schemas.microsoft.com/office/drawing/2014/main" id="{00000000-0008-0000-0900-00004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13" name="Rectangle 2375">
          <a:extLst>
            <a:ext uri="{FF2B5EF4-FFF2-40B4-BE49-F238E27FC236}">
              <a16:creationId xmlns:a16="http://schemas.microsoft.com/office/drawing/2014/main" id="{00000000-0008-0000-0900-00004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16" name="Rectangle 2378">
          <a:extLst>
            <a:ext uri="{FF2B5EF4-FFF2-40B4-BE49-F238E27FC236}">
              <a16:creationId xmlns:a16="http://schemas.microsoft.com/office/drawing/2014/main" id="{00000000-0008-0000-0900-00004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17" name="Rectangle 2379">
          <a:extLst>
            <a:ext uri="{FF2B5EF4-FFF2-40B4-BE49-F238E27FC236}">
              <a16:creationId xmlns:a16="http://schemas.microsoft.com/office/drawing/2014/main" id="{00000000-0008-0000-0900-00004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0" name="Rectangle 2382">
          <a:extLst>
            <a:ext uri="{FF2B5EF4-FFF2-40B4-BE49-F238E27FC236}">
              <a16:creationId xmlns:a16="http://schemas.microsoft.com/office/drawing/2014/main" id="{00000000-0008-0000-0900-00004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1" name="Rectangle 2383">
          <a:extLst>
            <a:ext uri="{FF2B5EF4-FFF2-40B4-BE49-F238E27FC236}">
              <a16:creationId xmlns:a16="http://schemas.microsoft.com/office/drawing/2014/main" id="{00000000-0008-0000-0900-00004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4" name="Rectangle 2386">
          <a:extLst>
            <a:ext uri="{FF2B5EF4-FFF2-40B4-BE49-F238E27FC236}">
              <a16:creationId xmlns:a16="http://schemas.microsoft.com/office/drawing/2014/main" id="{00000000-0008-0000-0900-00005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5" name="Rectangle 2387">
          <a:extLst>
            <a:ext uri="{FF2B5EF4-FFF2-40B4-BE49-F238E27FC236}">
              <a16:creationId xmlns:a16="http://schemas.microsoft.com/office/drawing/2014/main" id="{00000000-0008-0000-0900-00005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8" name="Rectangle 2390">
          <a:extLst>
            <a:ext uri="{FF2B5EF4-FFF2-40B4-BE49-F238E27FC236}">
              <a16:creationId xmlns:a16="http://schemas.microsoft.com/office/drawing/2014/main" id="{00000000-0008-0000-0900-00005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29" name="Rectangle 2391">
          <a:extLst>
            <a:ext uri="{FF2B5EF4-FFF2-40B4-BE49-F238E27FC236}">
              <a16:creationId xmlns:a16="http://schemas.microsoft.com/office/drawing/2014/main" id="{00000000-0008-0000-0900-00005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32" name="Rectangle 2394">
          <a:extLst>
            <a:ext uri="{FF2B5EF4-FFF2-40B4-BE49-F238E27FC236}">
              <a16:creationId xmlns:a16="http://schemas.microsoft.com/office/drawing/2014/main" id="{00000000-0008-0000-0900-00005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33" name="Rectangle 2395">
          <a:extLst>
            <a:ext uri="{FF2B5EF4-FFF2-40B4-BE49-F238E27FC236}">
              <a16:creationId xmlns:a16="http://schemas.microsoft.com/office/drawing/2014/main" id="{00000000-0008-0000-0900-00005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36" name="Rectangle 2398">
          <a:extLst>
            <a:ext uri="{FF2B5EF4-FFF2-40B4-BE49-F238E27FC236}">
              <a16:creationId xmlns:a16="http://schemas.microsoft.com/office/drawing/2014/main" id="{00000000-0008-0000-0900-00005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37" name="Rectangle 2399">
          <a:extLst>
            <a:ext uri="{FF2B5EF4-FFF2-40B4-BE49-F238E27FC236}">
              <a16:creationId xmlns:a16="http://schemas.microsoft.com/office/drawing/2014/main" id="{00000000-0008-0000-0900-00005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0" name="Rectangle 2402">
          <a:extLst>
            <a:ext uri="{FF2B5EF4-FFF2-40B4-BE49-F238E27FC236}">
              <a16:creationId xmlns:a16="http://schemas.microsoft.com/office/drawing/2014/main" id="{00000000-0008-0000-0900-00006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1" name="Rectangle 2403">
          <a:extLst>
            <a:ext uri="{FF2B5EF4-FFF2-40B4-BE49-F238E27FC236}">
              <a16:creationId xmlns:a16="http://schemas.microsoft.com/office/drawing/2014/main" id="{00000000-0008-0000-0900-00006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4" name="Rectangle 2406">
          <a:extLst>
            <a:ext uri="{FF2B5EF4-FFF2-40B4-BE49-F238E27FC236}">
              <a16:creationId xmlns:a16="http://schemas.microsoft.com/office/drawing/2014/main" id="{00000000-0008-0000-0900-00006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5" name="Rectangle 2407">
          <a:extLst>
            <a:ext uri="{FF2B5EF4-FFF2-40B4-BE49-F238E27FC236}">
              <a16:creationId xmlns:a16="http://schemas.microsoft.com/office/drawing/2014/main" id="{00000000-0008-0000-0900-00006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8" name="Rectangle 2410">
          <a:extLst>
            <a:ext uri="{FF2B5EF4-FFF2-40B4-BE49-F238E27FC236}">
              <a16:creationId xmlns:a16="http://schemas.microsoft.com/office/drawing/2014/main" id="{00000000-0008-0000-0900-00006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49" name="Rectangle 2411">
          <a:extLst>
            <a:ext uri="{FF2B5EF4-FFF2-40B4-BE49-F238E27FC236}">
              <a16:creationId xmlns:a16="http://schemas.microsoft.com/office/drawing/2014/main" id="{00000000-0008-0000-0900-00006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52" name="Rectangle 2414">
          <a:extLst>
            <a:ext uri="{FF2B5EF4-FFF2-40B4-BE49-F238E27FC236}">
              <a16:creationId xmlns:a16="http://schemas.microsoft.com/office/drawing/2014/main" id="{00000000-0008-0000-0900-00006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53" name="Rectangle 2415">
          <a:extLst>
            <a:ext uri="{FF2B5EF4-FFF2-40B4-BE49-F238E27FC236}">
              <a16:creationId xmlns:a16="http://schemas.microsoft.com/office/drawing/2014/main" id="{00000000-0008-0000-0900-00006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56" name="Rectangle 2418">
          <a:extLst>
            <a:ext uri="{FF2B5EF4-FFF2-40B4-BE49-F238E27FC236}">
              <a16:creationId xmlns:a16="http://schemas.microsoft.com/office/drawing/2014/main" id="{00000000-0008-0000-0900-00007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57" name="Rectangle 2419">
          <a:extLst>
            <a:ext uri="{FF2B5EF4-FFF2-40B4-BE49-F238E27FC236}">
              <a16:creationId xmlns:a16="http://schemas.microsoft.com/office/drawing/2014/main" id="{00000000-0008-0000-0900-00007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0" name="Rectangle 2422">
          <a:extLst>
            <a:ext uri="{FF2B5EF4-FFF2-40B4-BE49-F238E27FC236}">
              <a16:creationId xmlns:a16="http://schemas.microsoft.com/office/drawing/2014/main" id="{00000000-0008-0000-0900-00007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1" name="Rectangle 2423">
          <a:extLst>
            <a:ext uri="{FF2B5EF4-FFF2-40B4-BE49-F238E27FC236}">
              <a16:creationId xmlns:a16="http://schemas.microsoft.com/office/drawing/2014/main" id="{00000000-0008-0000-0900-00007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4" name="Rectangle 2426">
          <a:extLst>
            <a:ext uri="{FF2B5EF4-FFF2-40B4-BE49-F238E27FC236}">
              <a16:creationId xmlns:a16="http://schemas.microsoft.com/office/drawing/2014/main" id="{00000000-0008-0000-0900-00007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5" name="Rectangle 2427">
          <a:extLst>
            <a:ext uri="{FF2B5EF4-FFF2-40B4-BE49-F238E27FC236}">
              <a16:creationId xmlns:a16="http://schemas.microsoft.com/office/drawing/2014/main" id="{00000000-0008-0000-0900-00007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8" name="Rectangle 2430">
          <a:extLst>
            <a:ext uri="{FF2B5EF4-FFF2-40B4-BE49-F238E27FC236}">
              <a16:creationId xmlns:a16="http://schemas.microsoft.com/office/drawing/2014/main" id="{00000000-0008-0000-0900-00007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69" name="Rectangle 2431">
          <a:extLst>
            <a:ext uri="{FF2B5EF4-FFF2-40B4-BE49-F238E27FC236}">
              <a16:creationId xmlns:a16="http://schemas.microsoft.com/office/drawing/2014/main" id="{00000000-0008-0000-0900-00007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72" name="Rectangle 2434">
          <a:extLst>
            <a:ext uri="{FF2B5EF4-FFF2-40B4-BE49-F238E27FC236}">
              <a16:creationId xmlns:a16="http://schemas.microsoft.com/office/drawing/2014/main" id="{00000000-0008-0000-0900-00008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73" name="Rectangle 2435">
          <a:extLst>
            <a:ext uri="{FF2B5EF4-FFF2-40B4-BE49-F238E27FC236}">
              <a16:creationId xmlns:a16="http://schemas.microsoft.com/office/drawing/2014/main" id="{00000000-0008-0000-0900-00008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76" name="Rectangle 2438">
          <a:extLst>
            <a:ext uri="{FF2B5EF4-FFF2-40B4-BE49-F238E27FC236}">
              <a16:creationId xmlns:a16="http://schemas.microsoft.com/office/drawing/2014/main" id="{00000000-0008-0000-0900-00008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77" name="Rectangle 2439">
          <a:extLst>
            <a:ext uri="{FF2B5EF4-FFF2-40B4-BE49-F238E27FC236}">
              <a16:creationId xmlns:a16="http://schemas.microsoft.com/office/drawing/2014/main" id="{00000000-0008-0000-0900-00008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0" name="Rectangle 2442">
          <a:extLst>
            <a:ext uri="{FF2B5EF4-FFF2-40B4-BE49-F238E27FC236}">
              <a16:creationId xmlns:a16="http://schemas.microsoft.com/office/drawing/2014/main" id="{00000000-0008-0000-0900-00008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1" name="Rectangle 2443">
          <a:extLst>
            <a:ext uri="{FF2B5EF4-FFF2-40B4-BE49-F238E27FC236}">
              <a16:creationId xmlns:a16="http://schemas.microsoft.com/office/drawing/2014/main" id="{00000000-0008-0000-0900-00008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4" name="Rectangle 2446">
          <a:extLst>
            <a:ext uri="{FF2B5EF4-FFF2-40B4-BE49-F238E27FC236}">
              <a16:creationId xmlns:a16="http://schemas.microsoft.com/office/drawing/2014/main" id="{00000000-0008-0000-0900-00008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5" name="Rectangle 2447">
          <a:extLst>
            <a:ext uri="{FF2B5EF4-FFF2-40B4-BE49-F238E27FC236}">
              <a16:creationId xmlns:a16="http://schemas.microsoft.com/office/drawing/2014/main" id="{00000000-0008-0000-0900-00008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8" name="Rectangle 2450">
          <a:extLst>
            <a:ext uri="{FF2B5EF4-FFF2-40B4-BE49-F238E27FC236}">
              <a16:creationId xmlns:a16="http://schemas.microsoft.com/office/drawing/2014/main" id="{00000000-0008-0000-0900-00009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89" name="Rectangle 2451">
          <a:extLst>
            <a:ext uri="{FF2B5EF4-FFF2-40B4-BE49-F238E27FC236}">
              <a16:creationId xmlns:a16="http://schemas.microsoft.com/office/drawing/2014/main" id="{00000000-0008-0000-0900-00009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92" name="Rectangle 2454">
          <a:extLst>
            <a:ext uri="{FF2B5EF4-FFF2-40B4-BE49-F238E27FC236}">
              <a16:creationId xmlns:a16="http://schemas.microsoft.com/office/drawing/2014/main" id="{00000000-0008-0000-0900-00009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93" name="Rectangle 2455">
          <a:extLst>
            <a:ext uri="{FF2B5EF4-FFF2-40B4-BE49-F238E27FC236}">
              <a16:creationId xmlns:a16="http://schemas.microsoft.com/office/drawing/2014/main" id="{00000000-0008-0000-0900-00009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96" name="Rectangle 2458">
          <a:extLst>
            <a:ext uri="{FF2B5EF4-FFF2-40B4-BE49-F238E27FC236}">
              <a16:creationId xmlns:a16="http://schemas.microsoft.com/office/drawing/2014/main" id="{00000000-0008-0000-0900-00009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497" name="Rectangle 2459">
          <a:extLst>
            <a:ext uri="{FF2B5EF4-FFF2-40B4-BE49-F238E27FC236}">
              <a16:creationId xmlns:a16="http://schemas.microsoft.com/office/drawing/2014/main" id="{00000000-0008-0000-0900-00009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0" name="Rectangle 2462">
          <a:extLst>
            <a:ext uri="{FF2B5EF4-FFF2-40B4-BE49-F238E27FC236}">
              <a16:creationId xmlns:a16="http://schemas.microsoft.com/office/drawing/2014/main" id="{00000000-0008-0000-0900-00009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1" name="Rectangle 2463">
          <a:extLst>
            <a:ext uri="{FF2B5EF4-FFF2-40B4-BE49-F238E27FC236}">
              <a16:creationId xmlns:a16="http://schemas.microsoft.com/office/drawing/2014/main" id="{00000000-0008-0000-0900-00009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4" name="Rectangle 2466">
          <a:extLst>
            <a:ext uri="{FF2B5EF4-FFF2-40B4-BE49-F238E27FC236}">
              <a16:creationId xmlns:a16="http://schemas.microsoft.com/office/drawing/2014/main" id="{00000000-0008-0000-0900-0000A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5" name="Rectangle 2467">
          <a:extLst>
            <a:ext uri="{FF2B5EF4-FFF2-40B4-BE49-F238E27FC236}">
              <a16:creationId xmlns:a16="http://schemas.microsoft.com/office/drawing/2014/main" id="{00000000-0008-0000-0900-0000A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8" name="Rectangle 2470">
          <a:extLst>
            <a:ext uri="{FF2B5EF4-FFF2-40B4-BE49-F238E27FC236}">
              <a16:creationId xmlns:a16="http://schemas.microsoft.com/office/drawing/2014/main" id="{00000000-0008-0000-0900-0000A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09" name="Rectangle 2471">
          <a:extLst>
            <a:ext uri="{FF2B5EF4-FFF2-40B4-BE49-F238E27FC236}">
              <a16:creationId xmlns:a16="http://schemas.microsoft.com/office/drawing/2014/main" id="{00000000-0008-0000-0900-0000A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12" name="Rectangle 2474">
          <a:extLst>
            <a:ext uri="{FF2B5EF4-FFF2-40B4-BE49-F238E27FC236}">
              <a16:creationId xmlns:a16="http://schemas.microsoft.com/office/drawing/2014/main" id="{00000000-0008-0000-0900-0000A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13" name="Rectangle 2475">
          <a:extLst>
            <a:ext uri="{FF2B5EF4-FFF2-40B4-BE49-F238E27FC236}">
              <a16:creationId xmlns:a16="http://schemas.microsoft.com/office/drawing/2014/main" id="{00000000-0008-0000-0900-0000A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16" name="Rectangle 2478">
          <a:extLst>
            <a:ext uri="{FF2B5EF4-FFF2-40B4-BE49-F238E27FC236}">
              <a16:creationId xmlns:a16="http://schemas.microsoft.com/office/drawing/2014/main" id="{00000000-0008-0000-0900-0000A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17" name="Rectangle 2479">
          <a:extLst>
            <a:ext uri="{FF2B5EF4-FFF2-40B4-BE49-F238E27FC236}">
              <a16:creationId xmlns:a16="http://schemas.microsoft.com/office/drawing/2014/main" id="{00000000-0008-0000-0900-0000A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0" name="Rectangle 2482">
          <a:extLst>
            <a:ext uri="{FF2B5EF4-FFF2-40B4-BE49-F238E27FC236}">
              <a16:creationId xmlns:a16="http://schemas.microsoft.com/office/drawing/2014/main" id="{00000000-0008-0000-0900-0000B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1" name="Rectangle 2483">
          <a:extLst>
            <a:ext uri="{FF2B5EF4-FFF2-40B4-BE49-F238E27FC236}">
              <a16:creationId xmlns:a16="http://schemas.microsoft.com/office/drawing/2014/main" id="{00000000-0008-0000-0900-0000B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4" name="Rectangle 2486">
          <a:extLst>
            <a:ext uri="{FF2B5EF4-FFF2-40B4-BE49-F238E27FC236}">
              <a16:creationId xmlns:a16="http://schemas.microsoft.com/office/drawing/2014/main" id="{00000000-0008-0000-0900-0000B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5" name="Rectangle 2487">
          <a:extLst>
            <a:ext uri="{FF2B5EF4-FFF2-40B4-BE49-F238E27FC236}">
              <a16:creationId xmlns:a16="http://schemas.microsoft.com/office/drawing/2014/main" id="{00000000-0008-0000-0900-0000B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8" name="Rectangle 2490">
          <a:extLst>
            <a:ext uri="{FF2B5EF4-FFF2-40B4-BE49-F238E27FC236}">
              <a16:creationId xmlns:a16="http://schemas.microsoft.com/office/drawing/2014/main" id="{00000000-0008-0000-0900-0000B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29" name="Rectangle 2491">
          <a:extLst>
            <a:ext uri="{FF2B5EF4-FFF2-40B4-BE49-F238E27FC236}">
              <a16:creationId xmlns:a16="http://schemas.microsoft.com/office/drawing/2014/main" id="{00000000-0008-0000-0900-0000B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32" name="Rectangle 2494">
          <a:extLst>
            <a:ext uri="{FF2B5EF4-FFF2-40B4-BE49-F238E27FC236}">
              <a16:creationId xmlns:a16="http://schemas.microsoft.com/office/drawing/2014/main" id="{00000000-0008-0000-0900-0000B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33" name="Rectangle 2495">
          <a:extLst>
            <a:ext uri="{FF2B5EF4-FFF2-40B4-BE49-F238E27FC236}">
              <a16:creationId xmlns:a16="http://schemas.microsoft.com/office/drawing/2014/main" id="{00000000-0008-0000-0900-0000B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36" name="Rectangle 2498">
          <a:extLst>
            <a:ext uri="{FF2B5EF4-FFF2-40B4-BE49-F238E27FC236}">
              <a16:creationId xmlns:a16="http://schemas.microsoft.com/office/drawing/2014/main" id="{00000000-0008-0000-0900-0000C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37" name="Rectangle 2499">
          <a:extLst>
            <a:ext uri="{FF2B5EF4-FFF2-40B4-BE49-F238E27FC236}">
              <a16:creationId xmlns:a16="http://schemas.microsoft.com/office/drawing/2014/main" id="{00000000-0008-0000-0900-0000C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0" name="Rectangle 2502">
          <a:extLst>
            <a:ext uri="{FF2B5EF4-FFF2-40B4-BE49-F238E27FC236}">
              <a16:creationId xmlns:a16="http://schemas.microsoft.com/office/drawing/2014/main" id="{00000000-0008-0000-0900-0000C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1" name="Rectangle 2503">
          <a:extLst>
            <a:ext uri="{FF2B5EF4-FFF2-40B4-BE49-F238E27FC236}">
              <a16:creationId xmlns:a16="http://schemas.microsoft.com/office/drawing/2014/main" id="{00000000-0008-0000-0900-0000C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4" name="Rectangle 2506">
          <a:extLst>
            <a:ext uri="{FF2B5EF4-FFF2-40B4-BE49-F238E27FC236}">
              <a16:creationId xmlns:a16="http://schemas.microsoft.com/office/drawing/2014/main" id="{00000000-0008-0000-0900-0000C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5" name="Rectangle 2507">
          <a:extLst>
            <a:ext uri="{FF2B5EF4-FFF2-40B4-BE49-F238E27FC236}">
              <a16:creationId xmlns:a16="http://schemas.microsoft.com/office/drawing/2014/main" id="{00000000-0008-0000-0900-0000C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8" name="Rectangle 2510">
          <a:extLst>
            <a:ext uri="{FF2B5EF4-FFF2-40B4-BE49-F238E27FC236}">
              <a16:creationId xmlns:a16="http://schemas.microsoft.com/office/drawing/2014/main" id="{00000000-0008-0000-0900-0000C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49" name="Rectangle 2511">
          <a:extLst>
            <a:ext uri="{FF2B5EF4-FFF2-40B4-BE49-F238E27FC236}">
              <a16:creationId xmlns:a16="http://schemas.microsoft.com/office/drawing/2014/main" id="{00000000-0008-0000-0900-0000C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52" name="Rectangle 2514">
          <a:extLst>
            <a:ext uri="{FF2B5EF4-FFF2-40B4-BE49-F238E27FC236}">
              <a16:creationId xmlns:a16="http://schemas.microsoft.com/office/drawing/2014/main" id="{00000000-0008-0000-0900-0000D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53" name="Rectangle 2515">
          <a:extLst>
            <a:ext uri="{FF2B5EF4-FFF2-40B4-BE49-F238E27FC236}">
              <a16:creationId xmlns:a16="http://schemas.microsoft.com/office/drawing/2014/main" id="{00000000-0008-0000-0900-0000D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56" name="Rectangle 2518">
          <a:extLst>
            <a:ext uri="{FF2B5EF4-FFF2-40B4-BE49-F238E27FC236}">
              <a16:creationId xmlns:a16="http://schemas.microsoft.com/office/drawing/2014/main" id="{00000000-0008-0000-0900-0000D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57" name="Rectangle 2519">
          <a:extLst>
            <a:ext uri="{FF2B5EF4-FFF2-40B4-BE49-F238E27FC236}">
              <a16:creationId xmlns:a16="http://schemas.microsoft.com/office/drawing/2014/main" id="{00000000-0008-0000-0900-0000D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0" name="Rectangle 2522">
          <a:extLst>
            <a:ext uri="{FF2B5EF4-FFF2-40B4-BE49-F238E27FC236}">
              <a16:creationId xmlns:a16="http://schemas.microsoft.com/office/drawing/2014/main" id="{00000000-0008-0000-0900-0000D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1" name="Rectangle 2523">
          <a:extLst>
            <a:ext uri="{FF2B5EF4-FFF2-40B4-BE49-F238E27FC236}">
              <a16:creationId xmlns:a16="http://schemas.microsoft.com/office/drawing/2014/main" id="{00000000-0008-0000-0900-0000D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4" name="Rectangle 2526">
          <a:extLst>
            <a:ext uri="{FF2B5EF4-FFF2-40B4-BE49-F238E27FC236}">
              <a16:creationId xmlns:a16="http://schemas.microsoft.com/office/drawing/2014/main" id="{00000000-0008-0000-0900-0000D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5" name="Rectangle 2527">
          <a:extLst>
            <a:ext uri="{FF2B5EF4-FFF2-40B4-BE49-F238E27FC236}">
              <a16:creationId xmlns:a16="http://schemas.microsoft.com/office/drawing/2014/main" id="{00000000-0008-0000-0900-0000D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8" name="Rectangle 2530">
          <a:extLst>
            <a:ext uri="{FF2B5EF4-FFF2-40B4-BE49-F238E27FC236}">
              <a16:creationId xmlns:a16="http://schemas.microsoft.com/office/drawing/2014/main" id="{00000000-0008-0000-0900-0000E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69" name="Rectangle 2531">
          <a:extLst>
            <a:ext uri="{FF2B5EF4-FFF2-40B4-BE49-F238E27FC236}">
              <a16:creationId xmlns:a16="http://schemas.microsoft.com/office/drawing/2014/main" id="{00000000-0008-0000-0900-0000E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72" name="Rectangle 2534">
          <a:extLst>
            <a:ext uri="{FF2B5EF4-FFF2-40B4-BE49-F238E27FC236}">
              <a16:creationId xmlns:a16="http://schemas.microsoft.com/office/drawing/2014/main" id="{00000000-0008-0000-0900-0000E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73" name="Rectangle 2535">
          <a:extLst>
            <a:ext uri="{FF2B5EF4-FFF2-40B4-BE49-F238E27FC236}">
              <a16:creationId xmlns:a16="http://schemas.microsoft.com/office/drawing/2014/main" id="{00000000-0008-0000-0900-0000E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76" name="Rectangle 2538">
          <a:extLst>
            <a:ext uri="{FF2B5EF4-FFF2-40B4-BE49-F238E27FC236}">
              <a16:creationId xmlns:a16="http://schemas.microsoft.com/office/drawing/2014/main" id="{00000000-0008-0000-0900-0000E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77" name="Rectangle 2539">
          <a:extLst>
            <a:ext uri="{FF2B5EF4-FFF2-40B4-BE49-F238E27FC236}">
              <a16:creationId xmlns:a16="http://schemas.microsoft.com/office/drawing/2014/main" id="{00000000-0008-0000-0900-0000E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0" name="Rectangle 2542">
          <a:extLst>
            <a:ext uri="{FF2B5EF4-FFF2-40B4-BE49-F238E27FC236}">
              <a16:creationId xmlns:a16="http://schemas.microsoft.com/office/drawing/2014/main" id="{00000000-0008-0000-0900-0000E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1" name="Rectangle 2543">
          <a:extLst>
            <a:ext uri="{FF2B5EF4-FFF2-40B4-BE49-F238E27FC236}">
              <a16:creationId xmlns:a16="http://schemas.microsoft.com/office/drawing/2014/main" id="{00000000-0008-0000-0900-0000E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4" name="Rectangle 2546">
          <a:extLst>
            <a:ext uri="{FF2B5EF4-FFF2-40B4-BE49-F238E27FC236}">
              <a16:creationId xmlns:a16="http://schemas.microsoft.com/office/drawing/2014/main" id="{00000000-0008-0000-0900-0000F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5" name="Rectangle 2547">
          <a:extLst>
            <a:ext uri="{FF2B5EF4-FFF2-40B4-BE49-F238E27FC236}">
              <a16:creationId xmlns:a16="http://schemas.microsoft.com/office/drawing/2014/main" id="{00000000-0008-0000-0900-0000F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8" name="Rectangle 2550">
          <a:extLst>
            <a:ext uri="{FF2B5EF4-FFF2-40B4-BE49-F238E27FC236}">
              <a16:creationId xmlns:a16="http://schemas.microsoft.com/office/drawing/2014/main" id="{00000000-0008-0000-0900-0000F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89" name="Rectangle 2551">
          <a:extLst>
            <a:ext uri="{FF2B5EF4-FFF2-40B4-BE49-F238E27FC236}">
              <a16:creationId xmlns:a16="http://schemas.microsoft.com/office/drawing/2014/main" id="{00000000-0008-0000-0900-0000F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92" name="Rectangle 2554">
          <a:extLst>
            <a:ext uri="{FF2B5EF4-FFF2-40B4-BE49-F238E27FC236}">
              <a16:creationId xmlns:a16="http://schemas.microsoft.com/office/drawing/2014/main" id="{00000000-0008-0000-0900-0000F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93" name="Rectangle 2555">
          <a:extLst>
            <a:ext uri="{FF2B5EF4-FFF2-40B4-BE49-F238E27FC236}">
              <a16:creationId xmlns:a16="http://schemas.microsoft.com/office/drawing/2014/main" id="{00000000-0008-0000-0900-0000F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96" name="Rectangle 2558">
          <a:extLst>
            <a:ext uri="{FF2B5EF4-FFF2-40B4-BE49-F238E27FC236}">
              <a16:creationId xmlns:a16="http://schemas.microsoft.com/office/drawing/2014/main" id="{00000000-0008-0000-0900-0000F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597" name="Rectangle 2559">
          <a:extLst>
            <a:ext uri="{FF2B5EF4-FFF2-40B4-BE49-F238E27FC236}">
              <a16:creationId xmlns:a16="http://schemas.microsoft.com/office/drawing/2014/main" id="{00000000-0008-0000-0900-0000F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0" name="Rectangle 2562">
          <a:extLst>
            <a:ext uri="{FF2B5EF4-FFF2-40B4-BE49-F238E27FC236}">
              <a16:creationId xmlns:a16="http://schemas.microsoft.com/office/drawing/2014/main" id="{00000000-0008-0000-0900-00000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1" name="Rectangle 2563">
          <a:extLst>
            <a:ext uri="{FF2B5EF4-FFF2-40B4-BE49-F238E27FC236}">
              <a16:creationId xmlns:a16="http://schemas.microsoft.com/office/drawing/2014/main" id="{00000000-0008-0000-0900-00000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4" name="Rectangle 2566">
          <a:extLst>
            <a:ext uri="{FF2B5EF4-FFF2-40B4-BE49-F238E27FC236}">
              <a16:creationId xmlns:a16="http://schemas.microsoft.com/office/drawing/2014/main" id="{00000000-0008-0000-0900-00000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5" name="Rectangle 2567">
          <a:extLst>
            <a:ext uri="{FF2B5EF4-FFF2-40B4-BE49-F238E27FC236}">
              <a16:creationId xmlns:a16="http://schemas.microsoft.com/office/drawing/2014/main" id="{00000000-0008-0000-0900-00000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8" name="Rectangle 2570">
          <a:extLst>
            <a:ext uri="{FF2B5EF4-FFF2-40B4-BE49-F238E27FC236}">
              <a16:creationId xmlns:a16="http://schemas.microsoft.com/office/drawing/2014/main" id="{00000000-0008-0000-0900-00000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09" name="Rectangle 2571">
          <a:extLst>
            <a:ext uri="{FF2B5EF4-FFF2-40B4-BE49-F238E27FC236}">
              <a16:creationId xmlns:a16="http://schemas.microsoft.com/office/drawing/2014/main" id="{00000000-0008-0000-0900-00000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12" name="Rectangle 2574">
          <a:extLst>
            <a:ext uri="{FF2B5EF4-FFF2-40B4-BE49-F238E27FC236}">
              <a16:creationId xmlns:a16="http://schemas.microsoft.com/office/drawing/2014/main" id="{00000000-0008-0000-0900-00000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13" name="Rectangle 2575">
          <a:extLst>
            <a:ext uri="{FF2B5EF4-FFF2-40B4-BE49-F238E27FC236}">
              <a16:creationId xmlns:a16="http://schemas.microsoft.com/office/drawing/2014/main" id="{00000000-0008-0000-0900-00000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16" name="Rectangle 2578">
          <a:extLst>
            <a:ext uri="{FF2B5EF4-FFF2-40B4-BE49-F238E27FC236}">
              <a16:creationId xmlns:a16="http://schemas.microsoft.com/office/drawing/2014/main" id="{00000000-0008-0000-0900-00001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17" name="Rectangle 2579">
          <a:extLst>
            <a:ext uri="{FF2B5EF4-FFF2-40B4-BE49-F238E27FC236}">
              <a16:creationId xmlns:a16="http://schemas.microsoft.com/office/drawing/2014/main" id="{00000000-0008-0000-0900-00001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0" name="Rectangle 2582">
          <a:extLst>
            <a:ext uri="{FF2B5EF4-FFF2-40B4-BE49-F238E27FC236}">
              <a16:creationId xmlns:a16="http://schemas.microsoft.com/office/drawing/2014/main" id="{00000000-0008-0000-0900-00001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1" name="Rectangle 2583">
          <a:extLst>
            <a:ext uri="{FF2B5EF4-FFF2-40B4-BE49-F238E27FC236}">
              <a16:creationId xmlns:a16="http://schemas.microsoft.com/office/drawing/2014/main" id="{00000000-0008-0000-0900-00001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4" name="Rectangle 2586">
          <a:extLst>
            <a:ext uri="{FF2B5EF4-FFF2-40B4-BE49-F238E27FC236}">
              <a16:creationId xmlns:a16="http://schemas.microsoft.com/office/drawing/2014/main" id="{00000000-0008-0000-0900-00001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5" name="Rectangle 2587">
          <a:extLst>
            <a:ext uri="{FF2B5EF4-FFF2-40B4-BE49-F238E27FC236}">
              <a16:creationId xmlns:a16="http://schemas.microsoft.com/office/drawing/2014/main" id="{00000000-0008-0000-0900-00001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8" name="Rectangle 2590">
          <a:extLst>
            <a:ext uri="{FF2B5EF4-FFF2-40B4-BE49-F238E27FC236}">
              <a16:creationId xmlns:a16="http://schemas.microsoft.com/office/drawing/2014/main" id="{00000000-0008-0000-0900-00001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29" name="Rectangle 2591">
          <a:extLst>
            <a:ext uri="{FF2B5EF4-FFF2-40B4-BE49-F238E27FC236}">
              <a16:creationId xmlns:a16="http://schemas.microsoft.com/office/drawing/2014/main" id="{00000000-0008-0000-0900-00001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32" name="Rectangle 2594">
          <a:extLst>
            <a:ext uri="{FF2B5EF4-FFF2-40B4-BE49-F238E27FC236}">
              <a16:creationId xmlns:a16="http://schemas.microsoft.com/office/drawing/2014/main" id="{00000000-0008-0000-0900-00002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33" name="Rectangle 2595">
          <a:extLst>
            <a:ext uri="{FF2B5EF4-FFF2-40B4-BE49-F238E27FC236}">
              <a16:creationId xmlns:a16="http://schemas.microsoft.com/office/drawing/2014/main" id="{00000000-0008-0000-0900-00002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36" name="Rectangle 2598">
          <a:extLst>
            <a:ext uri="{FF2B5EF4-FFF2-40B4-BE49-F238E27FC236}">
              <a16:creationId xmlns:a16="http://schemas.microsoft.com/office/drawing/2014/main" id="{00000000-0008-0000-0900-00002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37" name="Rectangle 2599">
          <a:extLst>
            <a:ext uri="{FF2B5EF4-FFF2-40B4-BE49-F238E27FC236}">
              <a16:creationId xmlns:a16="http://schemas.microsoft.com/office/drawing/2014/main" id="{00000000-0008-0000-0900-00002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0" name="Rectangle 2602">
          <a:extLst>
            <a:ext uri="{FF2B5EF4-FFF2-40B4-BE49-F238E27FC236}">
              <a16:creationId xmlns:a16="http://schemas.microsoft.com/office/drawing/2014/main" id="{00000000-0008-0000-0900-00002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1" name="Rectangle 2603">
          <a:extLst>
            <a:ext uri="{FF2B5EF4-FFF2-40B4-BE49-F238E27FC236}">
              <a16:creationId xmlns:a16="http://schemas.microsoft.com/office/drawing/2014/main" id="{00000000-0008-0000-0900-00002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4" name="Rectangle 2606">
          <a:extLst>
            <a:ext uri="{FF2B5EF4-FFF2-40B4-BE49-F238E27FC236}">
              <a16:creationId xmlns:a16="http://schemas.microsoft.com/office/drawing/2014/main" id="{00000000-0008-0000-0900-00002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5" name="Rectangle 2607">
          <a:extLst>
            <a:ext uri="{FF2B5EF4-FFF2-40B4-BE49-F238E27FC236}">
              <a16:creationId xmlns:a16="http://schemas.microsoft.com/office/drawing/2014/main" id="{00000000-0008-0000-0900-00002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8" name="Rectangle 2610">
          <a:extLst>
            <a:ext uri="{FF2B5EF4-FFF2-40B4-BE49-F238E27FC236}">
              <a16:creationId xmlns:a16="http://schemas.microsoft.com/office/drawing/2014/main" id="{00000000-0008-0000-0900-00003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49" name="Rectangle 2611">
          <a:extLst>
            <a:ext uri="{FF2B5EF4-FFF2-40B4-BE49-F238E27FC236}">
              <a16:creationId xmlns:a16="http://schemas.microsoft.com/office/drawing/2014/main" id="{00000000-0008-0000-0900-00003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52" name="Rectangle 2614">
          <a:extLst>
            <a:ext uri="{FF2B5EF4-FFF2-40B4-BE49-F238E27FC236}">
              <a16:creationId xmlns:a16="http://schemas.microsoft.com/office/drawing/2014/main" id="{00000000-0008-0000-0900-00003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53" name="Rectangle 2615">
          <a:extLst>
            <a:ext uri="{FF2B5EF4-FFF2-40B4-BE49-F238E27FC236}">
              <a16:creationId xmlns:a16="http://schemas.microsoft.com/office/drawing/2014/main" id="{00000000-0008-0000-0900-00003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56" name="Rectangle 2618">
          <a:extLst>
            <a:ext uri="{FF2B5EF4-FFF2-40B4-BE49-F238E27FC236}">
              <a16:creationId xmlns:a16="http://schemas.microsoft.com/office/drawing/2014/main" id="{00000000-0008-0000-0900-00003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57" name="Rectangle 2619">
          <a:extLst>
            <a:ext uri="{FF2B5EF4-FFF2-40B4-BE49-F238E27FC236}">
              <a16:creationId xmlns:a16="http://schemas.microsoft.com/office/drawing/2014/main" id="{00000000-0008-0000-0900-00003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0" name="Rectangle 2622">
          <a:extLst>
            <a:ext uri="{FF2B5EF4-FFF2-40B4-BE49-F238E27FC236}">
              <a16:creationId xmlns:a16="http://schemas.microsoft.com/office/drawing/2014/main" id="{00000000-0008-0000-0900-00003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1" name="Rectangle 2623">
          <a:extLst>
            <a:ext uri="{FF2B5EF4-FFF2-40B4-BE49-F238E27FC236}">
              <a16:creationId xmlns:a16="http://schemas.microsoft.com/office/drawing/2014/main" id="{00000000-0008-0000-0900-00003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4" name="Rectangle 2626">
          <a:extLst>
            <a:ext uri="{FF2B5EF4-FFF2-40B4-BE49-F238E27FC236}">
              <a16:creationId xmlns:a16="http://schemas.microsoft.com/office/drawing/2014/main" id="{00000000-0008-0000-0900-00004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5" name="Rectangle 2627">
          <a:extLst>
            <a:ext uri="{FF2B5EF4-FFF2-40B4-BE49-F238E27FC236}">
              <a16:creationId xmlns:a16="http://schemas.microsoft.com/office/drawing/2014/main" id="{00000000-0008-0000-0900-00004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8" name="Rectangle 2630">
          <a:extLst>
            <a:ext uri="{FF2B5EF4-FFF2-40B4-BE49-F238E27FC236}">
              <a16:creationId xmlns:a16="http://schemas.microsoft.com/office/drawing/2014/main" id="{00000000-0008-0000-0900-00004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69" name="Rectangle 2631">
          <a:extLst>
            <a:ext uri="{FF2B5EF4-FFF2-40B4-BE49-F238E27FC236}">
              <a16:creationId xmlns:a16="http://schemas.microsoft.com/office/drawing/2014/main" id="{00000000-0008-0000-0900-00004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72" name="Rectangle 2634">
          <a:extLst>
            <a:ext uri="{FF2B5EF4-FFF2-40B4-BE49-F238E27FC236}">
              <a16:creationId xmlns:a16="http://schemas.microsoft.com/office/drawing/2014/main" id="{00000000-0008-0000-0900-00004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73" name="Rectangle 2635">
          <a:extLst>
            <a:ext uri="{FF2B5EF4-FFF2-40B4-BE49-F238E27FC236}">
              <a16:creationId xmlns:a16="http://schemas.microsoft.com/office/drawing/2014/main" id="{00000000-0008-0000-0900-00004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76" name="Rectangle 2638">
          <a:extLst>
            <a:ext uri="{FF2B5EF4-FFF2-40B4-BE49-F238E27FC236}">
              <a16:creationId xmlns:a16="http://schemas.microsoft.com/office/drawing/2014/main" id="{00000000-0008-0000-0900-00004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77" name="Rectangle 2639">
          <a:extLst>
            <a:ext uri="{FF2B5EF4-FFF2-40B4-BE49-F238E27FC236}">
              <a16:creationId xmlns:a16="http://schemas.microsoft.com/office/drawing/2014/main" id="{00000000-0008-0000-0900-00004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0" name="Rectangle 2642">
          <a:extLst>
            <a:ext uri="{FF2B5EF4-FFF2-40B4-BE49-F238E27FC236}">
              <a16:creationId xmlns:a16="http://schemas.microsoft.com/office/drawing/2014/main" id="{00000000-0008-0000-0900-00005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1" name="Rectangle 2643">
          <a:extLst>
            <a:ext uri="{FF2B5EF4-FFF2-40B4-BE49-F238E27FC236}">
              <a16:creationId xmlns:a16="http://schemas.microsoft.com/office/drawing/2014/main" id="{00000000-0008-0000-0900-00005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4" name="Rectangle 2646">
          <a:extLst>
            <a:ext uri="{FF2B5EF4-FFF2-40B4-BE49-F238E27FC236}">
              <a16:creationId xmlns:a16="http://schemas.microsoft.com/office/drawing/2014/main" id="{00000000-0008-0000-0900-00005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5" name="Rectangle 2647">
          <a:extLst>
            <a:ext uri="{FF2B5EF4-FFF2-40B4-BE49-F238E27FC236}">
              <a16:creationId xmlns:a16="http://schemas.microsoft.com/office/drawing/2014/main" id="{00000000-0008-0000-0900-00005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8" name="Rectangle 2650">
          <a:extLst>
            <a:ext uri="{FF2B5EF4-FFF2-40B4-BE49-F238E27FC236}">
              <a16:creationId xmlns:a16="http://schemas.microsoft.com/office/drawing/2014/main" id="{00000000-0008-0000-0900-00005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89" name="Rectangle 2651">
          <a:extLst>
            <a:ext uri="{FF2B5EF4-FFF2-40B4-BE49-F238E27FC236}">
              <a16:creationId xmlns:a16="http://schemas.microsoft.com/office/drawing/2014/main" id="{00000000-0008-0000-0900-00005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92" name="Rectangle 2654">
          <a:extLst>
            <a:ext uri="{FF2B5EF4-FFF2-40B4-BE49-F238E27FC236}">
              <a16:creationId xmlns:a16="http://schemas.microsoft.com/office/drawing/2014/main" id="{00000000-0008-0000-0900-00005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93" name="Rectangle 2655">
          <a:extLst>
            <a:ext uri="{FF2B5EF4-FFF2-40B4-BE49-F238E27FC236}">
              <a16:creationId xmlns:a16="http://schemas.microsoft.com/office/drawing/2014/main" id="{00000000-0008-0000-0900-00005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96" name="Rectangle 2658">
          <a:extLst>
            <a:ext uri="{FF2B5EF4-FFF2-40B4-BE49-F238E27FC236}">
              <a16:creationId xmlns:a16="http://schemas.microsoft.com/office/drawing/2014/main" id="{00000000-0008-0000-0900-00006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697" name="Rectangle 2659">
          <a:extLst>
            <a:ext uri="{FF2B5EF4-FFF2-40B4-BE49-F238E27FC236}">
              <a16:creationId xmlns:a16="http://schemas.microsoft.com/office/drawing/2014/main" id="{00000000-0008-0000-0900-00006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0" name="Rectangle 2662">
          <a:extLst>
            <a:ext uri="{FF2B5EF4-FFF2-40B4-BE49-F238E27FC236}">
              <a16:creationId xmlns:a16="http://schemas.microsoft.com/office/drawing/2014/main" id="{00000000-0008-0000-0900-00006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1" name="Rectangle 2663">
          <a:extLst>
            <a:ext uri="{FF2B5EF4-FFF2-40B4-BE49-F238E27FC236}">
              <a16:creationId xmlns:a16="http://schemas.microsoft.com/office/drawing/2014/main" id="{00000000-0008-0000-0900-00006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4" name="Rectangle 2666">
          <a:extLst>
            <a:ext uri="{FF2B5EF4-FFF2-40B4-BE49-F238E27FC236}">
              <a16:creationId xmlns:a16="http://schemas.microsoft.com/office/drawing/2014/main" id="{00000000-0008-0000-0900-00006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5" name="Rectangle 2667">
          <a:extLst>
            <a:ext uri="{FF2B5EF4-FFF2-40B4-BE49-F238E27FC236}">
              <a16:creationId xmlns:a16="http://schemas.microsoft.com/office/drawing/2014/main" id="{00000000-0008-0000-0900-00006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8" name="Rectangle 2670">
          <a:extLst>
            <a:ext uri="{FF2B5EF4-FFF2-40B4-BE49-F238E27FC236}">
              <a16:creationId xmlns:a16="http://schemas.microsoft.com/office/drawing/2014/main" id="{00000000-0008-0000-0900-00006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09" name="Rectangle 2671">
          <a:extLst>
            <a:ext uri="{FF2B5EF4-FFF2-40B4-BE49-F238E27FC236}">
              <a16:creationId xmlns:a16="http://schemas.microsoft.com/office/drawing/2014/main" id="{00000000-0008-0000-0900-00006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12" name="Rectangle 2674">
          <a:extLst>
            <a:ext uri="{FF2B5EF4-FFF2-40B4-BE49-F238E27FC236}">
              <a16:creationId xmlns:a16="http://schemas.microsoft.com/office/drawing/2014/main" id="{00000000-0008-0000-0900-00007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13" name="Rectangle 2675">
          <a:extLst>
            <a:ext uri="{FF2B5EF4-FFF2-40B4-BE49-F238E27FC236}">
              <a16:creationId xmlns:a16="http://schemas.microsoft.com/office/drawing/2014/main" id="{00000000-0008-0000-0900-00007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16" name="Rectangle 2678">
          <a:extLst>
            <a:ext uri="{FF2B5EF4-FFF2-40B4-BE49-F238E27FC236}">
              <a16:creationId xmlns:a16="http://schemas.microsoft.com/office/drawing/2014/main" id="{00000000-0008-0000-0900-00007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17" name="Rectangle 2679">
          <a:extLst>
            <a:ext uri="{FF2B5EF4-FFF2-40B4-BE49-F238E27FC236}">
              <a16:creationId xmlns:a16="http://schemas.microsoft.com/office/drawing/2014/main" id="{00000000-0008-0000-0900-00007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0" name="Rectangle 2682">
          <a:extLst>
            <a:ext uri="{FF2B5EF4-FFF2-40B4-BE49-F238E27FC236}">
              <a16:creationId xmlns:a16="http://schemas.microsoft.com/office/drawing/2014/main" id="{00000000-0008-0000-0900-00007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1" name="Rectangle 2683">
          <a:extLst>
            <a:ext uri="{FF2B5EF4-FFF2-40B4-BE49-F238E27FC236}">
              <a16:creationId xmlns:a16="http://schemas.microsoft.com/office/drawing/2014/main" id="{00000000-0008-0000-0900-00007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4" name="Rectangle 2686">
          <a:extLst>
            <a:ext uri="{FF2B5EF4-FFF2-40B4-BE49-F238E27FC236}">
              <a16:creationId xmlns:a16="http://schemas.microsoft.com/office/drawing/2014/main" id="{00000000-0008-0000-0900-00007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5" name="Rectangle 2687">
          <a:extLst>
            <a:ext uri="{FF2B5EF4-FFF2-40B4-BE49-F238E27FC236}">
              <a16:creationId xmlns:a16="http://schemas.microsoft.com/office/drawing/2014/main" id="{00000000-0008-0000-0900-00007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8" name="Rectangle 2690">
          <a:extLst>
            <a:ext uri="{FF2B5EF4-FFF2-40B4-BE49-F238E27FC236}">
              <a16:creationId xmlns:a16="http://schemas.microsoft.com/office/drawing/2014/main" id="{00000000-0008-0000-0900-00008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29" name="Rectangle 2691">
          <a:extLst>
            <a:ext uri="{FF2B5EF4-FFF2-40B4-BE49-F238E27FC236}">
              <a16:creationId xmlns:a16="http://schemas.microsoft.com/office/drawing/2014/main" id="{00000000-0008-0000-0900-00008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32" name="Rectangle 2694">
          <a:extLst>
            <a:ext uri="{FF2B5EF4-FFF2-40B4-BE49-F238E27FC236}">
              <a16:creationId xmlns:a16="http://schemas.microsoft.com/office/drawing/2014/main" id="{00000000-0008-0000-0900-00008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33" name="Rectangle 2695">
          <a:extLst>
            <a:ext uri="{FF2B5EF4-FFF2-40B4-BE49-F238E27FC236}">
              <a16:creationId xmlns:a16="http://schemas.microsoft.com/office/drawing/2014/main" id="{00000000-0008-0000-0900-00008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36" name="Rectangle 2698">
          <a:extLst>
            <a:ext uri="{FF2B5EF4-FFF2-40B4-BE49-F238E27FC236}">
              <a16:creationId xmlns:a16="http://schemas.microsoft.com/office/drawing/2014/main" id="{00000000-0008-0000-0900-00008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37" name="Rectangle 2699">
          <a:extLst>
            <a:ext uri="{FF2B5EF4-FFF2-40B4-BE49-F238E27FC236}">
              <a16:creationId xmlns:a16="http://schemas.microsoft.com/office/drawing/2014/main" id="{00000000-0008-0000-0900-00008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0" name="Rectangle 2702">
          <a:extLst>
            <a:ext uri="{FF2B5EF4-FFF2-40B4-BE49-F238E27FC236}">
              <a16:creationId xmlns:a16="http://schemas.microsoft.com/office/drawing/2014/main" id="{00000000-0008-0000-0900-00008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1" name="Rectangle 2703">
          <a:extLst>
            <a:ext uri="{FF2B5EF4-FFF2-40B4-BE49-F238E27FC236}">
              <a16:creationId xmlns:a16="http://schemas.microsoft.com/office/drawing/2014/main" id="{00000000-0008-0000-0900-00008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4" name="Rectangle 2706">
          <a:extLst>
            <a:ext uri="{FF2B5EF4-FFF2-40B4-BE49-F238E27FC236}">
              <a16:creationId xmlns:a16="http://schemas.microsoft.com/office/drawing/2014/main" id="{00000000-0008-0000-0900-00009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5" name="Rectangle 2707">
          <a:extLst>
            <a:ext uri="{FF2B5EF4-FFF2-40B4-BE49-F238E27FC236}">
              <a16:creationId xmlns:a16="http://schemas.microsoft.com/office/drawing/2014/main" id="{00000000-0008-0000-0900-00009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8" name="Rectangle 2710">
          <a:extLst>
            <a:ext uri="{FF2B5EF4-FFF2-40B4-BE49-F238E27FC236}">
              <a16:creationId xmlns:a16="http://schemas.microsoft.com/office/drawing/2014/main" id="{00000000-0008-0000-0900-00009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49" name="Rectangle 2711">
          <a:extLst>
            <a:ext uri="{FF2B5EF4-FFF2-40B4-BE49-F238E27FC236}">
              <a16:creationId xmlns:a16="http://schemas.microsoft.com/office/drawing/2014/main" id="{00000000-0008-0000-0900-00009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52" name="Rectangle 2714">
          <a:extLst>
            <a:ext uri="{FF2B5EF4-FFF2-40B4-BE49-F238E27FC236}">
              <a16:creationId xmlns:a16="http://schemas.microsoft.com/office/drawing/2014/main" id="{00000000-0008-0000-0900-00009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53" name="Rectangle 2715">
          <a:extLst>
            <a:ext uri="{FF2B5EF4-FFF2-40B4-BE49-F238E27FC236}">
              <a16:creationId xmlns:a16="http://schemas.microsoft.com/office/drawing/2014/main" id="{00000000-0008-0000-0900-00009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56" name="Rectangle 2718">
          <a:extLst>
            <a:ext uri="{FF2B5EF4-FFF2-40B4-BE49-F238E27FC236}">
              <a16:creationId xmlns:a16="http://schemas.microsoft.com/office/drawing/2014/main" id="{00000000-0008-0000-0900-00009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57" name="Rectangle 2719">
          <a:extLst>
            <a:ext uri="{FF2B5EF4-FFF2-40B4-BE49-F238E27FC236}">
              <a16:creationId xmlns:a16="http://schemas.microsoft.com/office/drawing/2014/main" id="{00000000-0008-0000-0900-00009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0" name="Rectangle 2722">
          <a:extLst>
            <a:ext uri="{FF2B5EF4-FFF2-40B4-BE49-F238E27FC236}">
              <a16:creationId xmlns:a16="http://schemas.microsoft.com/office/drawing/2014/main" id="{00000000-0008-0000-0900-0000A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1" name="Rectangle 2723">
          <a:extLst>
            <a:ext uri="{FF2B5EF4-FFF2-40B4-BE49-F238E27FC236}">
              <a16:creationId xmlns:a16="http://schemas.microsoft.com/office/drawing/2014/main" id="{00000000-0008-0000-0900-0000A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4" name="Rectangle 2726">
          <a:extLst>
            <a:ext uri="{FF2B5EF4-FFF2-40B4-BE49-F238E27FC236}">
              <a16:creationId xmlns:a16="http://schemas.microsoft.com/office/drawing/2014/main" id="{00000000-0008-0000-0900-0000A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5" name="Rectangle 2727">
          <a:extLst>
            <a:ext uri="{FF2B5EF4-FFF2-40B4-BE49-F238E27FC236}">
              <a16:creationId xmlns:a16="http://schemas.microsoft.com/office/drawing/2014/main" id="{00000000-0008-0000-0900-0000A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8" name="Rectangle 2730">
          <a:extLst>
            <a:ext uri="{FF2B5EF4-FFF2-40B4-BE49-F238E27FC236}">
              <a16:creationId xmlns:a16="http://schemas.microsoft.com/office/drawing/2014/main" id="{00000000-0008-0000-0900-0000A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69" name="Rectangle 2731">
          <a:extLst>
            <a:ext uri="{FF2B5EF4-FFF2-40B4-BE49-F238E27FC236}">
              <a16:creationId xmlns:a16="http://schemas.microsoft.com/office/drawing/2014/main" id="{00000000-0008-0000-0900-0000A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72" name="Rectangle 2734">
          <a:extLst>
            <a:ext uri="{FF2B5EF4-FFF2-40B4-BE49-F238E27FC236}">
              <a16:creationId xmlns:a16="http://schemas.microsoft.com/office/drawing/2014/main" id="{00000000-0008-0000-0900-0000A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73" name="Rectangle 2735">
          <a:extLst>
            <a:ext uri="{FF2B5EF4-FFF2-40B4-BE49-F238E27FC236}">
              <a16:creationId xmlns:a16="http://schemas.microsoft.com/office/drawing/2014/main" id="{00000000-0008-0000-0900-0000A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76" name="Rectangle 2738">
          <a:extLst>
            <a:ext uri="{FF2B5EF4-FFF2-40B4-BE49-F238E27FC236}">
              <a16:creationId xmlns:a16="http://schemas.microsoft.com/office/drawing/2014/main" id="{00000000-0008-0000-0900-0000B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77" name="Rectangle 2739">
          <a:extLst>
            <a:ext uri="{FF2B5EF4-FFF2-40B4-BE49-F238E27FC236}">
              <a16:creationId xmlns:a16="http://schemas.microsoft.com/office/drawing/2014/main" id="{00000000-0008-0000-0900-0000B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0" name="Rectangle 2742">
          <a:extLst>
            <a:ext uri="{FF2B5EF4-FFF2-40B4-BE49-F238E27FC236}">
              <a16:creationId xmlns:a16="http://schemas.microsoft.com/office/drawing/2014/main" id="{00000000-0008-0000-0900-0000B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1" name="Rectangle 2743">
          <a:extLst>
            <a:ext uri="{FF2B5EF4-FFF2-40B4-BE49-F238E27FC236}">
              <a16:creationId xmlns:a16="http://schemas.microsoft.com/office/drawing/2014/main" id="{00000000-0008-0000-0900-0000B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4" name="Rectangle 2746">
          <a:extLst>
            <a:ext uri="{FF2B5EF4-FFF2-40B4-BE49-F238E27FC236}">
              <a16:creationId xmlns:a16="http://schemas.microsoft.com/office/drawing/2014/main" id="{00000000-0008-0000-0900-0000B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5" name="Rectangle 2747">
          <a:extLst>
            <a:ext uri="{FF2B5EF4-FFF2-40B4-BE49-F238E27FC236}">
              <a16:creationId xmlns:a16="http://schemas.microsoft.com/office/drawing/2014/main" id="{00000000-0008-0000-0900-0000B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8" name="Rectangle 2750">
          <a:extLst>
            <a:ext uri="{FF2B5EF4-FFF2-40B4-BE49-F238E27FC236}">
              <a16:creationId xmlns:a16="http://schemas.microsoft.com/office/drawing/2014/main" id="{00000000-0008-0000-0900-0000B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89" name="Rectangle 2751">
          <a:extLst>
            <a:ext uri="{FF2B5EF4-FFF2-40B4-BE49-F238E27FC236}">
              <a16:creationId xmlns:a16="http://schemas.microsoft.com/office/drawing/2014/main" id="{00000000-0008-0000-0900-0000B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92" name="Rectangle 2754">
          <a:extLst>
            <a:ext uri="{FF2B5EF4-FFF2-40B4-BE49-F238E27FC236}">
              <a16:creationId xmlns:a16="http://schemas.microsoft.com/office/drawing/2014/main" id="{00000000-0008-0000-0900-0000C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93" name="Rectangle 2755">
          <a:extLst>
            <a:ext uri="{FF2B5EF4-FFF2-40B4-BE49-F238E27FC236}">
              <a16:creationId xmlns:a16="http://schemas.microsoft.com/office/drawing/2014/main" id="{00000000-0008-0000-0900-0000C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96" name="Rectangle 2758">
          <a:extLst>
            <a:ext uri="{FF2B5EF4-FFF2-40B4-BE49-F238E27FC236}">
              <a16:creationId xmlns:a16="http://schemas.microsoft.com/office/drawing/2014/main" id="{00000000-0008-0000-0900-0000C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797" name="Rectangle 2759">
          <a:extLst>
            <a:ext uri="{FF2B5EF4-FFF2-40B4-BE49-F238E27FC236}">
              <a16:creationId xmlns:a16="http://schemas.microsoft.com/office/drawing/2014/main" id="{00000000-0008-0000-0900-0000C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0" name="Rectangle 2762">
          <a:extLst>
            <a:ext uri="{FF2B5EF4-FFF2-40B4-BE49-F238E27FC236}">
              <a16:creationId xmlns:a16="http://schemas.microsoft.com/office/drawing/2014/main" id="{00000000-0008-0000-0900-0000C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1" name="Rectangle 2763">
          <a:extLst>
            <a:ext uri="{FF2B5EF4-FFF2-40B4-BE49-F238E27FC236}">
              <a16:creationId xmlns:a16="http://schemas.microsoft.com/office/drawing/2014/main" id="{00000000-0008-0000-0900-0000C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4" name="Rectangle 2766">
          <a:extLst>
            <a:ext uri="{FF2B5EF4-FFF2-40B4-BE49-F238E27FC236}">
              <a16:creationId xmlns:a16="http://schemas.microsoft.com/office/drawing/2014/main" id="{00000000-0008-0000-0900-0000C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5" name="Rectangle 2767">
          <a:extLst>
            <a:ext uri="{FF2B5EF4-FFF2-40B4-BE49-F238E27FC236}">
              <a16:creationId xmlns:a16="http://schemas.microsoft.com/office/drawing/2014/main" id="{00000000-0008-0000-0900-0000C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8" name="Rectangle 2770">
          <a:extLst>
            <a:ext uri="{FF2B5EF4-FFF2-40B4-BE49-F238E27FC236}">
              <a16:creationId xmlns:a16="http://schemas.microsoft.com/office/drawing/2014/main" id="{00000000-0008-0000-0900-0000D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09" name="Rectangle 2771">
          <a:extLst>
            <a:ext uri="{FF2B5EF4-FFF2-40B4-BE49-F238E27FC236}">
              <a16:creationId xmlns:a16="http://schemas.microsoft.com/office/drawing/2014/main" id="{00000000-0008-0000-0900-0000D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12" name="Rectangle 2774">
          <a:extLst>
            <a:ext uri="{FF2B5EF4-FFF2-40B4-BE49-F238E27FC236}">
              <a16:creationId xmlns:a16="http://schemas.microsoft.com/office/drawing/2014/main" id="{00000000-0008-0000-0900-0000D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13" name="Rectangle 2775">
          <a:extLst>
            <a:ext uri="{FF2B5EF4-FFF2-40B4-BE49-F238E27FC236}">
              <a16:creationId xmlns:a16="http://schemas.microsoft.com/office/drawing/2014/main" id="{00000000-0008-0000-0900-0000D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16" name="Rectangle 2778">
          <a:extLst>
            <a:ext uri="{FF2B5EF4-FFF2-40B4-BE49-F238E27FC236}">
              <a16:creationId xmlns:a16="http://schemas.microsoft.com/office/drawing/2014/main" id="{00000000-0008-0000-0900-0000D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17" name="Rectangle 2779">
          <a:extLst>
            <a:ext uri="{FF2B5EF4-FFF2-40B4-BE49-F238E27FC236}">
              <a16:creationId xmlns:a16="http://schemas.microsoft.com/office/drawing/2014/main" id="{00000000-0008-0000-0900-0000D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0" name="Rectangle 2782">
          <a:extLst>
            <a:ext uri="{FF2B5EF4-FFF2-40B4-BE49-F238E27FC236}">
              <a16:creationId xmlns:a16="http://schemas.microsoft.com/office/drawing/2014/main" id="{00000000-0008-0000-0900-0000D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1" name="Rectangle 2783">
          <a:extLst>
            <a:ext uri="{FF2B5EF4-FFF2-40B4-BE49-F238E27FC236}">
              <a16:creationId xmlns:a16="http://schemas.microsoft.com/office/drawing/2014/main" id="{00000000-0008-0000-0900-0000D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4" name="Rectangle 2786">
          <a:extLst>
            <a:ext uri="{FF2B5EF4-FFF2-40B4-BE49-F238E27FC236}">
              <a16:creationId xmlns:a16="http://schemas.microsoft.com/office/drawing/2014/main" id="{00000000-0008-0000-0900-0000E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5" name="Rectangle 2787">
          <a:extLst>
            <a:ext uri="{FF2B5EF4-FFF2-40B4-BE49-F238E27FC236}">
              <a16:creationId xmlns:a16="http://schemas.microsoft.com/office/drawing/2014/main" id="{00000000-0008-0000-0900-0000E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8" name="Rectangle 2790">
          <a:extLst>
            <a:ext uri="{FF2B5EF4-FFF2-40B4-BE49-F238E27FC236}">
              <a16:creationId xmlns:a16="http://schemas.microsoft.com/office/drawing/2014/main" id="{00000000-0008-0000-0900-0000E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29" name="Rectangle 2791">
          <a:extLst>
            <a:ext uri="{FF2B5EF4-FFF2-40B4-BE49-F238E27FC236}">
              <a16:creationId xmlns:a16="http://schemas.microsoft.com/office/drawing/2014/main" id="{00000000-0008-0000-0900-0000E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32" name="Rectangle 2794">
          <a:extLst>
            <a:ext uri="{FF2B5EF4-FFF2-40B4-BE49-F238E27FC236}">
              <a16:creationId xmlns:a16="http://schemas.microsoft.com/office/drawing/2014/main" id="{00000000-0008-0000-0900-0000E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33" name="Rectangle 2795">
          <a:extLst>
            <a:ext uri="{FF2B5EF4-FFF2-40B4-BE49-F238E27FC236}">
              <a16:creationId xmlns:a16="http://schemas.microsoft.com/office/drawing/2014/main" id="{00000000-0008-0000-0900-0000E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36" name="Rectangle 2798">
          <a:extLst>
            <a:ext uri="{FF2B5EF4-FFF2-40B4-BE49-F238E27FC236}">
              <a16:creationId xmlns:a16="http://schemas.microsoft.com/office/drawing/2014/main" id="{00000000-0008-0000-0900-0000E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37" name="Rectangle 2799">
          <a:extLst>
            <a:ext uri="{FF2B5EF4-FFF2-40B4-BE49-F238E27FC236}">
              <a16:creationId xmlns:a16="http://schemas.microsoft.com/office/drawing/2014/main" id="{00000000-0008-0000-0900-0000E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0" name="Rectangle 2802">
          <a:extLst>
            <a:ext uri="{FF2B5EF4-FFF2-40B4-BE49-F238E27FC236}">
              <a16:creationId xmlns:a16="http://schemas.microsoft.com/office/drawing/2014/main" id="{00000000-0008-0000-0900-0000F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1" name="Rectangle 2803">
          <a:extLst>
            <a:ext uri="{FF2B5EF4-FFF2-40B4-BE49-F238E27FC236}">
              <a16:creationId xmlns:a16="http://schemas.microsoft.com/office/drawing/2014/main" id="{00000000-0008-0000-0900-0000F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4" name="Rectangle 2806">
          <a:extLst>
            <a:ext uri="{FF2B5EF4-FFF2-40B4-BE49-F238E27FC236}">
              <a16:creationId xmlns:a16="http://schemas.microsoft.com/office/drawing/2014/main" id="{00000000-0008-0000-0900-0000F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5" name="Rectangle 2807">
          <a:extLst>
            <a:ext uri="{FF2B5EF4-FFF2-40B4-BE49-F238E27FC236}">
              <a16:creationId xmlns:a16="http://schemas.microsoft.com/office/drawing/2014/main" id="{00000000-0008-0000-0900-0000F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8" name="Rectangle 2810">
          <a:extLst>
            <a:ext uri="{FF2B5EF4-FFF2-40B4-BE49-F238E27FC236}">
              <a16:creationId xmlns:a16="http://schemas.microsoft.com/office/drawing/2014/main" id="{00000000-0008-0000-0900-0000F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49" name="Rectangle 2811">
          <a:extLst>
            <a:ext uri="{FF2B5EF4-FFF2-40B4-BE49-F238E27FC236}">
              <a16:creationId xmlns:a16="http://schemas.microsoft.com/office/drawing/2014/main" id="{00000000-0008-0000-0900-0000F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52" name="Rectangle 2814">
          <a:extLst>
            <a:ext uri="{FF2B5EF4-FFF2-40B4-BE49-F238E27FC236}">
              <a16:creationId xmlns:a16="http://schemas.microsoft.com/office/drawing/2014/main" id="{00000000-0008-0000-0900-0000F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53" name="Rectangle 2815">
          <a:extLst>
            <a:ext uri="{FF2B5EF4-FFF2-40B4-BE49-F238E27FC236}">
              <a16:creationId xmlns:a16="http://schemas.microsoft.com/office/drawing/2014/main" id="{00000000-0008-0000-0900-0000F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56" name="Rectangle 2818">
          <a:extLst>
            <a:ext uri="{FF2B5EF4-FFF2-40B4-BE49-F238E27FC236}">
              <a16:creationId xmlns:a16="http://schemas.microsoft.com/office/drawing/2014/main" id="{00000000-0008-0000-0900-00000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57" name="Rectangle 2819">
          <a:extLst>
            <a:ext uri="{FF2B5EF4-FFF2-40B4-BE49-F238E27FC236}">
              <a16:creationId xmlns:a16="http://schemas.microsoft.com/office/drawing/2014/main" id="{00000000-0008-0000-0900-00000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0" name="Rectangle 2822">
          <a:extLst>
            <a:ext uri="{FF2B5EF4-FFF2-40B4-BE49-F238E27FC236}">
              <a16:creationId xmlns:a16="http://schemas.microsoft.com/office/drawing/2014/main" id="{00000000-0008-0000-0900-00000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1" name="Rectangle 2823">
          <a:extLst>
            <a:ext uri="{FF2B5EF4-FFF2-40B4-BE49-F238E27FC236}">
              <a16:creationId xmlns:a16="http://schemas.microsoft.com/office/drawing/2014/main" id="{00000000-0008-0000-0900-00000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4" name="Rectangle 2826">
          <a:extLst>
            <a:ext uri="{FF2B5EF4-FFF2-40B4-BE49-F238E27FC236}">
              <a16:creationId xmlns:a16="http://schemas.microsoft.com/office/drawing/2014/main" id="{00000000-0008-0000-0900-00000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5" name="Rectangle 2827">
          <a:extLst>
            <a:ext uri="{FF2B5EF4-FFF2-40B4-BE49-F238E27FC236}">
              <a16:creationId xmlns:a16="http://schemas.microsoft.com/office/drawing/2014/main" id="{00000000-0008-0000-0900-00000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8" name="Rectangle 2830">
          <a:extLst>
            <a:ext uri="{FF2B5EF4-FFF2-40B4-BE49-F238E27FC236}">
              <a16:creationId xmlns:a16="http://schemas.microsoft.com/office/drawing/2014/main" id="{00000000-0008-0000-0900-00000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69" name="Rectangle 2831">
          <a:extLst>
            <a:ext uri="{FF2B5EF4-FFF2-40B4-BE49-F238E27FC236}">
              <a16:creationId xmlns:a16="http://schemas.microsoft.com/office/drawing/2014/main" id="{00000000-0008-0000-0900-00000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72" name="Rectangle 2834">
          <a:extLst>
            <a:ext uri="{FF2B5EF4-FFF2-40B4-BE49-F238E27FC236}">
              <a16:creationId xmlns:a16="http://schemas.microsoft.com/office/drawing/2014/main" id="{00000000-0008-0000-0900-00001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73" name="Rectangle 2835">
          <a:extLst>
            <a:ext uri="{FF2B5EF4-FFF2-40B4-BE49-F238E27FC236}">
              <a16:creationId xmlns:a16="http://schemas.microsoft.com/office/drawing/2014/main" id="{00000000-0008-0000-0900-00001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76" name="Rectangle 2838">
          <a:extLst>
            <a:ext uri="{FF2B5EF4-FFF2-40B4-BE49-F238E27FC236}">
              <a16:creationId xmlns:a16="http://schemas.microsoft.com/office/drawing/2014/main" id="{00000000-0008-0000-0900-00001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77" name="Rectangle 2839">
          <a:extLst>
            <a:ext uri="{FF2B5EF4-FFF2-40B4-BE49-F238E27FC236}">
              <a16:creationId xmlns:a16="http://schemas.microsoft.com/office/drawing/2014/main" id="{00000000-0008-0000-0900-00001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0" name="Rectangle 2842">
          <a:extLst>
            <a:ext uri="{FF2B5EF4-FFF2-40B4-BE49-F238E27FC236}">
              <a16:creationId xmlns:a16="http://schemas.microsoft.com/office/drawing/2014/main" id="{00000000-0008-0000-0900-00001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1" name="Rectangle 2843">
          <a:extLst>
            <a:ext uri="{FF2B5EF4-FFF2-40B4-BE49-F238E27FC236}">
              <a16:creationId xmlns:a16="http://schemas.microsoft.com/office/drawing/2014/main" id="{00000000-0008-0000-0900-00001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4" name="Rectangle 2846">
          <a:extLst>
            <a:ext uri="{FF2B5EF4-FFF2-40B4-BE49-F238E27FC236}">
              <a16:creationId xmlns:a16="http://schemas.microsoft.com/office/drawing/2014/main" id="{00000000-0008-0000-0900-00001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5" name="Rectangle 2847">
          <a:extLst>
            <a:ext uri="{FF2B5EF4-FFF2-40B4-BE49-F238E27FC236}">
              <a16:creationId xmlns:a16="http://schemas.microsoft.com/office/drawing/2014/main" id="{00000000-0008-0000-0900-00001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8" name="Rectangle 2850">
          <a:extLst>
            <a:ext uri="{FF2B5EF4-FFF2-40B4-BE49-F238E27FC236}">
              <a16:creationId xmlns:a16="http://schemas.microsoft.com/office/drawing/2014/main" id="{00000000-0008-0000-0900-00002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89" name="Rectangle 2851">
          <a:extLst>
            <a:ext uri="{FF2B5EF4-FFF2-40B4-BE49-F238E27FC236}">
              <a16:creationId xmlns:a16="http://schemas.microsoft.com/office/drawing/2014/main" id="{00000000-0008-0000-0900-00002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92" name="Rectangle 2854">
          <a:extLst>
            <a:ext uri="{FF2B5EF4-FFF2-40B4-BE49-F238E27FC236}">
              <a16:creationId xmlns:a16="http://schemas.microsoft.com/office/drawing/2014/main" id="{00000000-0008-0000-0900-00002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93" name="Rectangle 2855">
          <a:extLst>
            <a:ext uri="{FF2B5EF4-FFF2-40B4-BE49-F238E27FC236}">
              <a16:creationId xmlns:a16="http://schemas.microsoft.com/office/drawing/2014/main" id="{00000000-0008-0000-0900-00002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96" name="Rectangle 2858">
          <a:extLst>
            <a:ext uri="{FF2B5EF4-FFF2-40B4-BE49-F238E27FC236}">
              <a16:creationId xmlns:a16="http://schemas.microsoft.com/office/drawing/2014/main" id="{00000000-0008-0000-0900-00002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897" name="Rectangle 2859">
          <a:extLst>
            <a:ext uri="{FF2B5EF4-FFF2-40B4-BE49-F238E27FC236}">
              <a16:creationId xmlns:a16="http://schemas.microsoft.com/office/drawing/2014/main" id="{00000000-0008-0000-0900-00002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0" name="Rectangle 2862">
          <a:extLst>
            <a:ext uri="{FF2B5EF4-FFF2-40B4-BE49-F238E27FC236}">
              <a16:creationId xmlns:a16="http://schemas.microsoft.com/office/drawing/2014/main" id="{00000000-0008-0000-0900-00002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1" name="Rectangle 2863">
          <a:extLst>
            <a:ext uri="{FF2B5EF4-FFF2-40B4-BE49-F238E27FC236}">
              <a16:creationId xmlns:a16="http://schemas.microsoft.com/office/drawing/2014/main" id="{00000000-0008-0000-0900-00002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4" name="Rectangle 2866">
          <a:extLst>
            <a:ext uri="{FF2B5EF4-FFF2-40B4-BE49-F238E27FC236}">
              <a16:creationId xmlns:a16="http://schemas.microsoft.com/office/drawing/2014/main" id="{00000000-0008-0000-0900-00003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5" name="Rectangle 2867">
          <a:extLst>
            <a:ext uri="{FF2B5EF4-FFF2-40B4-BE49-F238E27FC236}">
              <a16:creationId xmlns:a16="http://schemas.microsoft.com/office/drawing/2014/main" id="{00000000-0008-0000-0900-00003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8" name="Rectangle 2870">
          <a:extLst>
            <a:ext uri="{FF2B5EF4-FFF2-40B4-BE49-F238E27FC236}">
              <a16:creationId xmlns:a16="http://schemas.microsoft.com/office/drawing/2014/main" id="{00000000-0008-0000-0900-00003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09" name="Rectangle 2871">
          <a:extLst>
            <a:ext uri="{FF2B5EF4-FFF2-40B4-BE49-F238E27FC236}">
              <a16:creationId xmlns:a16="http://schemas.microsoft.com/office/drawing/2014/main" id="{00000000-0008-0000-0900-00003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12" name="Rectangle 2874">
          <a:extLst>
            <a:ext uri="{FF2B5EF4-FFF2-40B4-BE49-F238E27FC236}">
              <a16:creationId xmlns:a16="http://schemas.microsoft.com/office/drawing/2014/main" id="{00000000-0008-0000-0900-00003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13" name="Rectangle 2875">
          <a:extLst>
            <a:ext uri="{FF2B5EF4-FFF2-40B4-BE49-F238E27FC236}">
              <a16:creationId xmlns:a16="http://schemas.microsoft.com/office/drawing/2014/main" id="{00000000-0008-0000-0900-00003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16" name="Rectangle 2878">
          <a:extLst>
            <a:ext uri="{FF2B5EF4-FFF2-40B4-BE49-F238E27FC236}">
              <a16:creationId xmlns:a16="http://schemas.microsoft.com/office/drawing/2014/main" id="{00000000-0008-0000-0900-00003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17" name="Rectangle 2879">
          <a:extLst>
            <a:ext uri="{FF2B5EF4-FFF2-40B4-BE49-F238E27FC236}">
              <a16:creationId xmlns:a16="http://schemas.microsoft.com/office/drawing/2014/main" id="{00000000-0008-0000-0900-00003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0" name="Rectangle 2882">
          <a:extLst>
            <a:ext uri="{FF2B5EF4-FFF2-40B4-BE49-F238E27FC236}">
              <a16:creationId xmlns:a16="http://schemas.microsoft.com/office/drawing/2014/main" id="{00000000-0008-0000-0900-00004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1" name="Rectangle 2883">
          <a:extLst>
            <a:ext uri="{FF2B5EF4-FFF2-40B4-BE49-F238E27FC236}">
              <a16:creationId xmlns:a16="http://schemas.microsoft.com/office/drawing/2014/main" id="{00000000-0008-0000-0900-00004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4" name="Rectangle 2886">
          <a:extLst>
            <a:ext uri="{FF2B5EF4-FFF2-40B4-BE49-F238E27FC236}">
              <a16:creationId xmlns:a16="http://schemas.microsoft.com/office/drawing/2014/main" id="{00000000-0008-0000-0900-00004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5" name="Rectangle 2887">
          <a:extLst>
            <a:ext uri="{FF2B5EF4-FFF2-40B4-BE49-F238E27FC236}">
              <a16:creationId xmlns:a16="http://schemas.microsoft.com/office/drawing/2014/main" id="{00000000-0008-0000-0900-00004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8" name="Rectangle 2890">
          <a:extLst>
            <a:ext uri="{FF2B5EF4-FFF2-40B4-BE49-F238E27FC236}">
              <a16:creationId xmlns:a16="http://schemas.microsoft.com/office/drawing/2014/main" id="{00000000-0008-0000-0900-00004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29" name="Rectangle 2891">
          <a:extLst>
            <a:ext uri="{FF2B5EF4-FFF2-40B4-BE49-F238E27FC236}">
              <a16:creationId xmlns:a16="http://schemas.microsoft.com/office/drawing/2014/main" id="{00000000-0008-0000-0900-00004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32" name="Rectangle 2894">
          <a:extLst>
            <a:ext uri="{FF2B5EF4-FFF2-40B4-BE49-F238E27FC236}">
              <a16:creationId xmlns:a16="http://schemas.microsoft.com/office/drawing/2014/main" id="{00000000-0008-0000-0900-00004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33" name="Rectangle 2895">
          <a:extLst>
            <a:ext uri="{FF2B5EF4-FFF2-40B4-BE49-F238E27FC236}">
              <a16:creationId xmlns:a16="http://schemas.microsoft.com/office/drawing/2014/main" id="{00000000-0008-0000-0900-00004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36" name="Rectangle 2898">
          <a:extLst>
            <a:ext uri="{FF2B5EF4-FFF2-40B4-BE49-F238E27FC236}">
              <a16:creationId xmlns:a16="http://schemas.microsoft.com/office/drawing/2014/main" id="{00000000-0008-0000-0900-00005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37" name="Rectangle 2899">
          <a:extLst>
            <a:ext uri="{FF2B5EF4-FFF2-40B4-BE49-F238E27FC236}">
              <a16:creationId xmlns:a16="http://schemas.microsoft.com/office/drawing/2014/main" id="{00000000-0008-0000-0900-00005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0" name="Rectangle 2902">
          <a:extLst>
            <a:ext uri="{FF2B5EF4-FFF2-40B4-BE49-F238E27FC236}">
              <a16:creationId xmlns:a16="http://schemas.microsoft.com/office/drawing/2014/main" id="{00000000-0008-0000-0900-00005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1" name="Rectangle 2903">
          <a:extLst>
            <a:ext uri="{FF2B5EF4-FFF2-40B4-BE49-F238E27FC236}">
              <a16:creationId xmlns:a16="http://schemas.microsoft.com/office/drawing/2014/main" id="{00000000-0008-0000-0900-00005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4" name="Rectangle 2906">
          <a:extLst>
            <a:ext uri="{FF2B5EF4-FFF2-40B4-BE49-F238E27FC236}">
              <a16:creationId xmlns:a16="http://schemas.microsoft.com/office/drawing/2014/main" id="{00000000-0008-0000-0900-00005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5" name="Rectangle 2907">
          <a:extLst>
            <a:ext uri="{FF2B5EF4-FFF2-40B4-BE49-F238E27FC236}">
              <a16:creationId xmlns:a16="http://schemas.microsoft.com/office/drawing/2014/main" id="{00000000-0008-0000-0900-00005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8" name="Rectangle 2910">
          <a:extLst>
            <a:ext uri="{FF2B5EF4-FFF2-40B4-BE49-F238E27FC236}">
              <a16:creationId xmlns:a16="http://schemas.microsoft.com/office/drawing/2014/main" id="{00000000-0008-0000-0900-00005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49" name="Rectangle 2911">
          <a:extLst>
            <a:ext uri="{FF2B5EF4-FFF2-40B4-BE49-F238E27FC236}">
              <a16:creationId xmlns:a16="http://schemas.microsoft.com/office/drawing/2014/main" id="{00000000-0008-0000-0900-00005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52" name="Rectangle 2914">
          <a:extLst>
            <a:ext uri="{FF2B5EF4-FFF2-40B4-BE49-F238E27FC236}">
              <a16:creationId xmlns:a16="http://schemas.microsoft.com/office/drawing/2014/main" id="{00000000-0008-0000-0900-00006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53" name="Rectangle 2915">
          <a:extLst>
            <a:ext uri="{FF2B5EF4-FFF2-40B4-BE49-F238E27FC236}">
              <a16:creationId xmlns:a16="http://schemas.microsoft.com/office/drawing/2014/main" id="{00000000-0008-0000-0900-00006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56" name="Rectangle 2918">
          <a:extLst>
            <a:ext uri="{FF2B5EF4-FFF2-40B4-BE49-F238E27FC236}">
              <a16:creationId xmlns:a16="http://schemas.microsoft.com/office/drawing/2014/main" id="{00000000-0008-0000-0900-00006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57" name="Rectangle 2919">
          <a:extLst>
            <a:ext uri="{FF2B5EF4-FFF2-40B4-BE49-F238E27FC236}">
              <a16:creationId xmlns:a16="http://schemas.microsoft.com/office/drawing/2014/main" id="{00000000-0008-0000-0900-00006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0" name="Rectangle 2922">
          <a:extLst>
            <a:ext uri="{FF2B5EF4-FFF2-40B4-BE49-F238E27FC236}">
              <a16:creationId xmlns:a16="http://schemas.microsoft.com/office/drawing/2014/main" id="{00000000-0008-0000-0900-00006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1" name="Rectangle 2923">
          <a:extLst>
            <a:ext uri="{FF2B5EF4-FFF2-40B4-BE49-F238E27FC236}">
              <a16:creationId xmlns:a16="http://schemas.microsoft.com/office/drawing/2014/main" id="{00000000-0008-0000-0900-00006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4" name="Rectangle 2926">
          <a:extLst>
            <a:ext uri="{FF2B5EF4-FFF2-40B4-BE49-F238E27FC236}">
              <a16:creationId xmlns:a16="http://schemas.microsoft.com/office/drawing/2014/main" id="{00000000-0008-0000-0900-00006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5" name="Rectangle 2927">
          <a:extLst>
            <a:ext uri="{FF2B5EF4-FFF2-40B4-BE49-F238E27FC236}">
              <a16:creationId xmlns:a16="http://schemas.microsoft.com/office/drawing/2014/main" id="{00000000-0008-0000-0900-00006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8" name="Rectangle 2930">
          <a:extLst>
            <a:ext uri="{FF2B5EF4-FFF2-40B4-BE49-F238E27FC236}">
              <a16:creationId xmlns:a16="http://schemas.microsoft.com/office/drawing/2014/main" id="{00000000-0008-0000-0900-00007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69" name="Rectangle 2931">
          <a:extLst>
            <a:ext uri="{FF2B5EF4-FFF2-40B4-BE49-F238E27FC236}">
              <a16:creationId xmlns:a16="http://schemas.microsoft.com/office/drawing/2014/main" id="{00000000-0008-0000-0900-00007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72" name="Rectangle 2934">
          <a:extLst>
            <a:ext uri="{FF2B5EF4-FFF2-40B4-BE49-F238E27FC236}">
              <a16:creationId xmlns:a16="http://schemas.microsoft.com/office/drawing/2014/main" id="{00000000-0008-0000-0900-00007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73" name="Rectangle 2935">
          <a:extLst>
            <a:ext uri="{FF2B5EF4-FFF2-40B4-BE49-F238E27FC236}">
              <a16:creationId xmlns:a16="http://schemas.microsoft.com/office/drawing/2014/main" id="{00000000-0008-0000-0900-00007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76" name="Rectangle 2938">
          <a:extLst>
            <a:ext uri="{FF2B5EF4-FFF2-40B4-BE49-F238E27FC236}">
              <a16:creationId xmlns:a16="http://schemas.microsoft.com/office/drawing/2014/main" id="{00000000-0008-0000-0900-00007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77" name="Rectangle 2939">
          <a:extLst>
            <a:ext uri="{FF2B5EF4-FFF2-40B4-BE49-F238E27FC236}">
              <a16:creationId xmlns:a16="http://schemas.microsoft.com/office/drawing/2014/main" id="{00000000-0008-0000-0900-00007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0" name="Rectangle 2942">
          <a:extLst>
            <a:ext uri="{FF2B5EF4-FFF2-40B4-BE49-F238E27FC236}">
              <a16:creationId xmlns:a16="http://schemas.microsoft.com/office/drawing/2014/main" id="{00000000-0008-0000-0900-00007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1" name="Rectangle 2943">
          <a:extLst>
            <a:ext uri="{FF2B5EF4-FFF2-40B4-BE49-F238E27FC236}">
              <a16:creationId xmlns:a16="http://schemas.microsoft.com/office/drawing/2014/main" id="{00000000-0008-0000-0900-00007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4" name="Rectangle 2946">
          <a:extLst>
            <a:ext uri="{FF2B5EF4-FFF2-40B4-BE49-F238E27FC236}">
              <a16:creationId xmlns:a16="http://schemas.microsoft.com/office/drawing/2014/main" id="{00000000-0008-0000-0900-00008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5" name="Rectangle 2947">
          <a:extLst>
            <a:ext uri="{FF2B5EF4-FFF2-40B4-BE49-F238E27FC236}">
              <a16:creationId xmlns:a16="http://schemas.microsoft.com/office/drawing/2014/main" id="{00000000-0008-0000-0900-00008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8" name="Rectangle 2950">
          <a:extLst>
            <a:ext uri="{FF2B5EF4-FFF2-40B4-BE49-F238E27FC236}">
              <a16:creationId xmlns:a16="http://schemas.microsoft.com/office/drawing/2014/main" id="{00000000-0008-0000-0900-00008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89" name="Rectangle 2951">
          <a:extLst>
            <a:ext uri="{FF2B5EF4-FFF2-40B4-BE49-F238E27FC236}">
              <a16:creationId xmlns:a16="http://schemas.microsoft.com/office/drawing/2014/main" id="{00000000-0008-0000-0900-00008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92" name="Rectangle 2954">
          <a:extLst>
            <a:ext uri="{FF2B5EF4-FFF2-40B4-BE49-F238E27FC236}">
              <a16:creationId xmlns:a16="http://schemas.microsoft.com/office/drawing/2014/main" id="{00000000-0008-0000-0900-00008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93" name="Rectangle 2955">
          <a:extLst>
            <a:ext uri="{FF2B5EF4-FFF2-40B4-BE49-F238E27FC236}">
              <a16:creationId xmlns:a16="http://schemas.microsoft.com/office/drawing/2014/main" id="{00000000-0008-0000-0900-00008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96" name="Rectangle 2958">
          <a:extLst>
            <a:ext uri="{FF2B5EF4-FFF2-40B4-BE49-F238E27FC236}">
              <a16:creationId xmlns:a16="http://schemas.microsoft.com/office/drawing/2014/main" id="{00000000-0008-0000-0900-00008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1997" name="Rectangle 2959">
          <a:extLst>
            <a:ext uri="{FF2B5EF4-FFF2-40B4-BE49-F238E27FC236}">
              <a16:creationId xmlns:a16="http://schemas.microsoft.com/office/drawing/2014/main" id="{00000000-0008-0000-0900-00008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0" name="Rectangle 2962">
          <a:extLst>
            <a:ext uri="{FF2B5EF4-FFF2-40B4-BE49-F238E27FC236}">
              <a16:creationId xmlns:a16="http://schemas.microsoft.com/office/drawing/2014/main" id="{00000000-0008-0000-0900-00009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1" name="Rectangle 2963">
          <a:extLst>
            <a:ext uri="{FF2B5EF4-FFF2-40B4-BE49-F238E27FC236}">
              <a16:creationId xmlns:a16="http://schemas.microsoft.com/office/drawing/2014/main" id="{00000000-0008-0000-0900-00009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4" name="Rectangle 2966">
          <a:extLst>
            <a:ext uri="{FF2B5EF4-FFF2-40B4-BE49-F238E27FC236}">
              <a16:creationId xmlns:a16="http://schemas.microsoft.com/office/drawing/2014/main" id="{00000000-0008-0000-0900-00009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5" name="Rectangle 2967">
          <a:extLst>
            <a:ext uri="{FF2B5EF4-FFF2-40B4-BE49-F238E27FC236}">
              <a16:creationId xmlns:a16="http://schemas.microsoft.com/office/drawing/2014/main" id="{00000000-0008-0000-0900-00009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8" name="Rectangle 2970">
          <a:extLst>
            <a:ext uri="{FF2B5EF4-FFF2-40B4-BE49-F238E27FC236}">
              <a16:creationId xmlns:a16="http://schemas.microsoft.com/office/drawing/2014/main" id="{00000000-0008-0000-0900-00009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09" name="Rectangle 2971">
          <a:extLst>
            <a:ext uri="{FF2B5EF4-FFF2-40B4-BE49-F238E27FC236}">
              <a16:creationId xmlns:a16="http://schemas.microsoft.com/office/drawing/2014/main" id="{00000000-0008-0000-0900-00009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12" name="Rectangle 2974">
          <a:extLst>
            <a:ext uri="{FF2B5EF4-FFF2-40B4-BE49-F238E27FC236}">
              <a16:creationId xmlns:a16="http://schemas.microsoft.com/office/drawing/2014/main" id="{00000000-0008-0000-0900-00009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13" name="Rectangle 2975">
          <a:extLst>
            <a:ext uri="{FF2B5EF4-FFF2-40B4-BE49-F238E27FC236}">
              <a16:creationId xmlns:a16="http://schemas.microsoft.com/office/drawing/2014/main" id="{00000000-0008-0000-0900-00009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16" name="Rectangle 2978">
          <a:extLst>
            <a:ext uri="{FF2B5EF4-FFF2-40B4-BE49-F238E27FC236}">
              <a16:creationId xmlns:a16="http://schemas.microsoft.com/office/drawing/2014/main" id="{00000000-0008-0000-0900-0000A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17" name="Rectangle 2979">
          <a:extLst>
            <a:ext uri="{FF2B5EF4-FFF2-40B4-BE49-F238E27FC236}">
              <a16:creationId xmlns:a16="http://schemas.microsoft.com/office/drawing/2014/main" id="{00000000-0008-0000-0900-0000A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0" name="Rectangle 2982">
          <a:extLst>
            <a:ext uri="{FF2B5EF4-FFF2-40B4-BE49-F238E27FC236}">
              <a16:creationId xmlns:a16="http://schemas.microsoft.com/office/drawing/2014/main" id="{00000000-0008-0000-0900-0000A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1" name="Rectangle 2983">
          <a:extLst>
            <a:ext uri="{FF2B5EF4-FFF2-40B4-BE49-F238E27FC236}">
              <a16:creationId xmlns:a16="http://schemas.microsoft.com/office/drawing/2014/main" id="{00000000-0008-0000-0900-0000A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4" name="Rectangle 2986">
          <a:extLst>
            <a:ext uri="{FF2B5EF4-FFF2-40B4-BE49-F238E27FC236}">
              <a16:creationId xmlns:a16="http://schemas.microsoft.com/office/drawing/2014/main" id="{00000000-0008-0000-0900-0000A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5" name="Rectangle 2987">
          <a:extLst>
            <a:ext uri="{FF2B5EF4-FFF2-40B4-BE49-F238E27FC236}">
              <a16:creationId xmlns:a16="http://schemas.microsoft.com/office/drawing/2014/main" id="{00000000-0008-0000-0900-0000A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8" name="Rectangle 2990">
          <a:extLst>
            <a:ext uri="{FF2B5EF4-FFF2-40B4-BE49-F238E27FC236}">
              <a16:creationId xmlns:a16="http://schemas.microsoft.com/office/drawing/2014/main" id="{00000000-0008-0000-0900-0000A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29" name="Rectangle 2991">
          <a:extLst>
            <a:ext uri="{FF2B5EF4-FFF2-40B4-BE49-F238E27FC236}">
              <a16:creationId xmlns:a16="http://schemas.microsoft.com/office/drawing/2014/main" id="{00000000-0008-0000-0900-0000A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32" name="Rectangle 2994">
          <a:extLst>
            <a:ext uri="{FF2B5EF4-FFF2-40B4-BE49-F238E27FC236}">
              <a16:creationId xmlns:a16="http://schemas.microsoft.com/office/drawing/2014/main" id="{00000000-0008-0000-0900-0000B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33" name="Rectangle 2995">
          <a:extLst>
            <a:ext uri="{FF2B5EF4-FFF2-40B4-BE49-F238E27FC236}">
              <a16:creationId xmlns:a16="http://schemas.microsoft.com/office/drawing/2014/main" id="{00000000-0008-0000-0900-0000B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36" name="Rectangle 2998">
          <a:extLst>
            <a:ext uri="{FF2B5EF4-FFF2-40B4-BE49-F238E27FC236}">
              <a16:creationId xmlns:a16="http://schemas.microsoft.com/office/drawing/2014/main" id="{00000000-0008-0000-0900-0000B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37" name="Rectangle 2999">
          <a:extLst>
            <a:ext uri="{FF2B5EF4-FFF2-40B4-BE49-F238E27FC236}">
              <a16:creationId xmlns:a16="http://schemas.microsoft.com/office/drawing/2014/main" id="{00000000-0008-0000-0900-0000B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0" name="Rectangle 3002">
          <a:extLst>
            <a:ext uri="{FF2B5EF4-FFF2-40B4-BE49-F238E27FC236}">
              <a16:creationId xmlns:a16="http://schemas.microsoft.com/office/drawing/2014/main" id="{00000000-0008-0000-0900-0000B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1" name="Rectangle 3003">
          <a:extLst>
            <a:ext uri="{FF2B5EF4-FFF2-40B4-BE49-F238E27FC236}">
              <a16:creationId xmlns:a16="http://schemas.microsoft.com/office/drawing/2014/main" id="{00000000-0008-0000-0900-0000B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4" name="Rectangle 3006">
          <a:extLst>
            <a:ext uri="{FF2B5EF4-FFF2-40B4-BE49-F238E27FC236}">
              <a16:creationId xmlns:a16="http://schemas.microsoft.com/office/drawing/2014/main" id="{00000000-0008-0000-0900-0000B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5" name="Rectangle 3007">
          <a:extLst>
            <a:ext uri="{FF2B5EF4-FFF2-40B4-BE49-F238E27FC236}">
              <a16:creationId xmlns:a16="http://schemas.microsoft.com/office/drawing/2014/main" id="{00000000-0008-0000-0900-0000B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8" name="Rectangle 3010">
          <a:extLst>
            <a:ext uri="{FF2B5EF4-FFF2-40B4-BE49-F238E27FC236}">
              <a16:creationId xmlns:a16="http://schemas.microsoft.com/office/drawing/2014/main" id="{00000000-0008-0000-0900-0000C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49" name="Rectangle 3011">
          <a:extLst>
            <a:ext uri="{FF2B5EF4-FFF2-40B4-BE49-F238E27FC236}">
              <a16:creationId xmlns:a16="http://schemas.microsoft.com/office/drawing/2014/main" id="{00000000-0008-0000-0900-0000C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52" name="Rectangle 3014">
          <a:extLst>
            <a:ext uri="{FF2B5EF4-FFF2-40B4-BE49-F238E27FC236}">
              <a16:creationId xmlns:a16="http://schemas.microsoft.com/office/drawing/2014/main" id="{00000000-0008-0000-0900-0000C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53" name="Rectangle 3015">
          <a:extLst>
            <a:ext uri="{FF2B5EF4-FFF2-40B4-BE49-F238E27FC236}">
              <a16:creationId xmlns:a16="http://schemas.microsoft.com/office/drawing/2014/main" id="{00000000-0008-0000-0900-0000C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56" name="Rectangle 3018">
          <a:extLst>
            <a:ext uri="{FF2B5EF4-FFF2-40B4-BE49-F238E27FC236}">
              <a16:creationId xmlns:a16="http://schemas.microsoft.com/office/drawing/2014/main" id="{00000000-0008-0000-0900-0000C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57" name="Rectangle 3019">
          <a:extLst>
            <a:ext uri="{FF2B5EF4-FFF2-40B4-BE49-F238E27FC236}">
              <a16:creationId xmlns:a16="http://schemas.microsoft.com/office/drawing/2014/main" id="{00000000-0008-0000-0900-0000C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0" name="Rectangle 3022">
          <a:extLst>
            <a:ext uri="{FF2B5EF4-FFF2-40B4-BE49-F238E27FC236}">
              <a16:creationId xmlns:a16="http://schemas.microsoft.com/office/drawing/2014/main" id="{00000000-0008-0000-0900-0000C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1" name="Rectangle 3023">
          <a:extLst>
            <a:ext uri="{FF2B5EF4-FFF2-40B4-BE49-F238E27FC236}">
              <a16:creationId xmlns:a16="http://schemas.microsoft.com/office/drawing/2014/main" id="{00000000-0008-0000-0900-0000C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4" name="Rectangle 3026">
          <a:extLst>
            <a:ext uri="{FF2B5EF4-FFF2-40B4-BE49-F238E27FC236}">
              <a16:creationId xmlns:a16="http://schemas.microsoft.com/office/drawing/2014/main" id="{00000000-0008-0000-0900-0000D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5" name="Rectangle 3027">
          <a:extLst>
            <a:ext uri="{FF2B5EF4-FFF2-40B4-BE49-F238E27FC236}">
              <a16:creationId xmlns:a16="http://schemas.microsoft.com/office/drawing/2014/main" id="{00000000-0008-0000-0900-0000D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8" name="Rectangle 3030">
          <a:extLst>
            <a:ext uri="{FF2B5EF4-FFF2-40B4-BE49-F238E27FC236}">
              <a16:creationId xmlns:a16="http://schemas.microsoft.com/office/drawing/2014/main" id="{00000000-0008-0000-0900-0000D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69" name="Rectangle 3031">
          <a:extLst>
            <a:ext uri="{FF2B5EF4-FFF2-40B4-BE49-F238E27FC236}">
              <a16:creationId xmlns:a16="http://schemas.microsoft.com/office/drawing/2014/main" id="{00000000-0008-0000-0900-0000D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72" name="Rectangle 3034">
          <a:extLst>
            <a:ext uri="{FF2B5EF4-FFF2-40B4-BE49-F238E27FC236}">
              <a16:creationId xmlns:a16="http://schemas.microsoft.com/office/drawing/2014/main" id="{00000000-0008-0000-0900-0000D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73" name="Rectangle 3035">
          <a:extLst>
            <a:ext uri="{FF2B5EF4-FFF2-40B4-BE49-F238E27FC236}">
              <a16:creationId xmlns:a16="http://schemas.microsoft.com/office/drawing/2014/main" id="{00000000-0008-0000-0900-0000D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76" name="Rectangle 3038">
          <a:extLst>
            <a:ext uri="{FF2B5EF4-FFF2-40B4-BE49-F238E27FC236}">
              <a16:creationId xmlns:a16="http://schemas.microsoft.com/office/drawing/2014/main" id="{00000000-0008-0000-0900-0000D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77" name="Rectangle 3039">
          <a:extLst>
            <a:ext uri="{FF2B5EF4-FFF2-40B4-BE49-F238E27FC236}">
              <a16:creationId xmlns:a16="http://schemas.microsoft.com/office/drawing/2014/main" id="{00000000-0008-0000-0900-0000D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0" name="Rectangle 3042">
          <a:extLst>
            <a:ext uri="{FF2B5EF4-FFF2-40B4-BE49-F238E27FC236}">
              <a16:creationId xmlns:a16="http://schemas.microsoft.com/office/drawing/2014/main" id="{00000000-0008-0000-0900-0000E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1" name="Rectangle 3043">
          <a:extLst>
            <a:ext uri="{FF2B5EF4-FFF2-40B4-BE49-F238E27FC236}">
              <a16:creationId xmlns:a16="http://schemas.microsoft.com/office/drawing/2014/main" id="{00000000-0008-0000-0900-0000E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4" name="Rectangle 3046">
          <a:extLst>
            <a:ext uri="{FF2B5EF4-FFF2-40B4-BE49-F238E27FC236}">
              <a16:creationId xmlns:a16="http://schemas.microsoft.com/office/drawing/2014/main" id="{00000000-0008-0000-0900-0000E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5" name="Rectangle 3047">
          <a:extLst>
            <a:ext uri="{FF2B5EF4-FFF2-40B4-BE49-F238E27FC236}">
              <a16:creationId xmlns:a16="http://schemas.microsoft.com/office/drawing/2014/main" id="{00000000-0008-0000-0900-0000E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8" name="Rectangle 3050">
          <a:extLst>
            <a:ext uri="{FF2B5EF4-FFF2-40B4-BE49-F238E27FC236}">
              <a16:creationId xmlns:a16="http://schemas.microsoft.com/office/drawing/2014/main" id="{00000000-0008-0000-0900-0000E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89" name="Rectangle 3051">
          <a:extLst>
            <a:ext uri="{FF2B5EF4-FFF2-40B4-BE49-F238E27FC236}">
              <a16:creationId xmlns:a16="http://schemas.microsoft.com/office/drawing/2014/main" id="{00000000-0008-0000-0900-0000E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92" name="Rectangle 3054">
          <a:extLst>
            <a:ext uri="{FF2B5EF4-FFF2-40B4-BE49-F238E27FC236}">
              <a16:creationId xmlns:a16="http://schemas.microsoft.com/office/drawing/2014/main" id="{00000000-0008-0000-0900-0000E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93" name="Rectangle 3055">
          <a:extLst>
            <a:ext uri="{FF2B5EF4-FFF2-40B4-BE49-F238E27FC236}">
              <a16:creationId xmlns:a16="http://schemas.microsoft.com/office/drawing/2014/main" id="{00000000-0008-0000-0900-0000E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96" name="Rectangle 3058">
          <a:extLst>
            <a:ext uri="{FF2B5EF4-FFF2-40B4-BE49-F238E27FC236}">
              <a16:creationId xmlns:a16="http://schemas.microsoft.com/office/drawing/2014/main" id="{00000000-0008-0000-0900-0000F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097" name="Rectangle 3059">
          <a:extLst>
            <a:ext uri="{FF2B5EF4-FFF2-40B4-BE49-F238E27FC236}">
              <a16:creationId xmlns:a16="http://schemas.microsoft.com/office/drawing/2014/main" id="{00000000-0008-0000-0900-0000F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0" name="Rectangle 3062">
          <a:extLst>
            <a:ext uri="{FF2B5EF4-FFF2-40B4-BE49-F238E27FC236}">
              <a16:creationId xmlns:a16="http://schemas.microsoft.com/office/drawing/2014/main" id="{00000000-0008-0000-0900-0000F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1" name="Rectangle 3063">
          <a:extLst>
            <a:ext uri="{FF2B5EF4-FFF2-40B4-BE49-F238E27FC236}">
              <a16:creationId xmlns:a16="http://schemas.microsoft.com/office/drawing/2014/main" id="{00000000-0008-0000-0900-0000F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4" name="Rectangle 3066">
          <a:extLst>
            <a:ext uri="{FF2B5EF4-FFF2-40B4-BE49-F238E27FC236}">
              <a16:creationId xmlns:a16="http://schemas.microsoft.com/office/drawing/2014/main" id="{00000000-0008-0000-0900-0000F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5" name="Rectangle 3067">
          <a:extLst>
            <a:ext uri="{FF2B5EF4-FFF2-40B4-BE49-F238E27FC236}">
              <a16:creationId xmlns:a16="http://schemas.microsoft.com/office/drawing/2014/main" id="{00000000-0008-0000-0900-0000F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8" name="Rectangle 3070">
          <a:extLst>
            <a:ext uri="{FF2B5EF4-FFF2-40B4-BE49-F238E27FC236}">
              <a16:creationId xmlns:a16="http://schemas.microsoft.com/office/drawing/2014/main" id="{00000000-0008-0000-0900-0000F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09" name="Rectangle 3071">
          <a:extLst>
            <a:ext uri="{FF2B5EF4-FFF2-40B4-BE49-F238E27FC236}">
              <a16:creationId xmlns:a16="http://schemas.microsoft.com/office/drawing/2014/main" id="{00000000-0008-0000-0900-0000F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12" name="Rectangle 3074">
          <a:extLst>
            <a:ext uri="{FF2B5EF4-FFF2-40B4-BE49-F238E27FC236}">
              <a16:creationId xmlns:a16="http://schemas.microsoft.com/office/drawing/2014/main" id="{00000000-0008-0000-0900-00000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13" name="Rectangle 3075">
          <a:extLst>
            <a:ext uri="{FF2B5EF4-FFF2-40B4-BE49-F238E27FC236}">
              <a16:creationId xmlns:a16="http://schemas.microsoft.com/office/drawing/2014/main" id="{00000000-0008-0000-0900-00000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16" name="Rectangle 3078">
          <a:extLst>
            <a:ext uri="{FF2B5EF4-FFF2-40B4-BE49-F238E27FC236}">
              <a16:creationId xmlns:a16="http://schemas.microsoft.com/office/drawing/2014/main" id="{00000000-0008-0000-0900-00000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17" name="Rectangle 3079">
          <a:extLst>
            <a:ext uri="{FF2B5EF4-FFF2-40B4-BE49-F238E27FC236}">
              <a16:creationId xmlns:a16="http://schemas.microsoft.com/office/drawing/2014/main" id="{00000000-0008-0000-0900-00000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0" name="Rectangle 3082">
          <a:extLst>
            <a:ext uri="{FF2B5EF4-FFF2-40B4-BE49-F238E27FC236}">
              <a16:creationId xmlns:a16="http://schemas.microsoft.com/office/drawing/2014/main" id="{00000000-0008-0000-0900-00000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1" name="Rectangle 3083">
          <a:extLst>
            <a:ext uri="{FF2B5EF4-FFF2-40B4-BE49-F238E27FC236}">
              <a16:creationId xmlns:a16="http://schemas.microsoft.com/office/drawing/2014/main" id="{00000000-0008-0000-0900-00000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4" name="Rectangle 3086">
          <a:extLst>
            <a:ext uri="{FF2B5EF4-FFF2-40B4-BE49-F238E27FC236}">
              <a16:creationId xmlns:a16="http://schemas.microsoft.com/office/drawing/2014/main" id="{00000000-0008-0000-0900-00000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5" name="Rectangle 3087">
          <a:extLst>
            <a:ext uri="{FF2B5EF4-FFF2-40B4-BE49-F238E27FC236}">
              <a16:creationId xmlns:a16="http://schemas.microsoft.com/office/drawing/2014/main" id="{00000000-0008-0000-0900-00000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8" name="Rectangle 3090">
          <a:extLst>
            <a:ext uri="{FF2B5EF4-FFF2-40B4-BE49-F238E27FC236}">
              <a16:creationId xmlns:a16="http://schemas.microsoft.com/office/drawing/2014/main" id="{00000000-0008-0000-0900-00001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29" name="Rectangle 3091">
          <a:extLst>
            <a:ext uri="{FF2B5EF4-FFF2-40B4-BE49-F238E27FC236}">
              <a16:creationId xmlns:a16="http://schemas.microsoft.com/office/drawing/2014/main" id="{00000000-0008-0000-0900-00001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32" name="Rectangle 3094">
          <a:extLst>
            <a:ext uri="{FF2B5EF4-FFF2-40B4-BE49-F238E27FC236}">
              <a16:creationId xmlns:a16="http://schemas.microsoft.com/office/drawing/2014/main" id="{00000000-0008-0000-0900-00001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33" name="Rectangle 3095">
          <a:extLst>
            <a:ext uri="{FF2B5EF4-FFF2-40B4-BE49-F238E27FC236}">
              <a16:creationId xmlns:a16="http://schemas.microsoft.com/office/drawing/2014/main" id="{00000000-0008-0000-0900-00001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36" name="Rectangle 3098">
          <a:extLst>
            <a:ext uri="{FF2B5EF4-FFF2-40B4-BE49-F238E27FC236}">
              <a16:creationId xmlns:a16="http://schemas.microsoft.com/office/drawing/2014/main" id="{00000000-0008-0000-0900-00001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37" name="Rectangle 3099">
          <a:extLst>
            <a:ext uri="{FF2B5EF4-FFF2-40B4-BE49-F238E27FC236}">
              <a16:creationId xmlns:a16="http://schemas.microsoft.com/office/drawing/2014/main" id="{00000000-0008-0000-0900-00001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0" name="Rectangle 3102">
          <a:extLst>
            <a:ext uri="{FF2B5EF4-FFF2-40B4-BE49-F238E27FC236}">
              <a16:creationId xmlns:a16="http://schemas.microsoft.com/office/drawing/2014/main" id="{00000000-0008-0000-0900-00001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1" name="Rectangle 3103">
          <a:extLst>
            <a:ext uri="{FF2B5EF4-FFF2-40B4-BE49-F238E27FC236}">
              <a16:creationId xmlns:a16="http://schemas.microsoft.com/office/drawing/2014/main" id="{00000000-0008-0000-0900-00001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4" name="Rectangle 3106">
          <a:extLst>
            <a:ext uri="{FF2B5EF4-FFF2-40B4-BE49-F238E27FC236}">
              <a16:creationId xmlns:a16="http://schemas.microsoft.com/office/drawing/2014/main" id="{00000000-0008-0000-0900-00002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5" name="Rectangle 3107">
          <a:extLst>
            <a:ext uri="{FF2B5EF4-FFF2-40B4-BE49-F238E27FC236}">
              <a16:creationId xmlns:a16="http://schemas.microsoft.com/office/drawing/2014/main" id="{00000000-0008-0000-0900-00002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8" name="Rectangle 3110">
          <a:extLst>
            <a:ext uri="{FF2B5EF4-FFF2-40B4-BE49-F238E27FC236}">
              <a16:creationId xmlns:a16="http://schemas.microsoft.com/office/drawing/2014/main" id="{00000000-0008-0000-0900-00002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49" name="Rectangle 3111">
          <a:extLst>
            <a:ext uri="{FF2B5EF4-FFF2-40B4-BE49-F238E27FC236}">
              <a16:creationId xmlns:a16="http://schemas.microsoft.com/office/drawing/2014/main" id="{00000000-0008-0000-0900-00002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52" name="Rectangle 3114">
          <a:extLst>
            <a:ext uri="{FF2B5EF4-FFF2-40B4-BE49-F238E27FC236}">
              <a16:creationId xmlns:a16="http://schemas.microsoft.com/office/drawing/2014/main" id="{00000000-0008-0000-0900-00002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53" name="Rectangle 3115">
          <a:extLst>
            <a:ext uri="{FF2B5EF4-FFF2-40B4-BE49-F238E27FC236}">
              <a16:creationId xmlns:a16="http://schemas.microsoft.com/office/drawing/2014/main" id="{00000000-0008-0000-0900-00002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56" name="Rectangle 3118">
          <a:extLst>
            <a:ext uri="{FF2B5EF4-FFF2-40B4-BE49-F238E27FC236}">
              <a16:creationId xmlns:a16="http://schemas.microsoft.com/office/drawing/2014/main" id="{00000000-0008-0000-0900-00002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57" name="Rectangle 3119">
          <a:extLst>
            <a:ext uri="{FF2B5EF4-FFF2-40B4-BE49-F238E27FC236}">
              <a16:creationId xmlns:a16="http://schemas.microsoft.com/office/drawing/2014/main" id="{00000000-0008-0000-0900-00002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0" name="Rectangle 3122">
          <a:extLst>
            <a:ext uri="{FF2B5EF4-FFF2-40B4-BE49-F238E27FC236}">
              <a16:creationId xmlns:a16="http://schemas.microsoft.com/office/drawing/2014/main" id="{00000000-0008-0000-0900-00003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1" name="Rectangle 3123">
          <a:extLst>
            <a:ext uri="{FF2B5EF4-FFF2-40B4-BE49-F238E27FC236}">
              <a16:creationId xmlns:a16="http://schemas.microsoft.com/office/drawing/2014/main" id="{00000000-0008-0000-0900-00003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4" name="Rectangle 3126">
          <a:extLst>
            <a:ext uri="{FF2B5EF4-FFF2-40B4-BE49-F238E27FC236}">
              <a16:creationId xmlns:a16="http://schemas.microsoft.com/office/drawing/2014/main" id="{00000000-0008-0000-0900-00003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5" name="Rectangle 3127">
          <a:extLst>
            <a:ext uri="{FF2B5EF4-FFF2-40B4-BE49-F238E27FC236}">
              <a16:creationId xmlns:a16="http://schemas.microsoft.com/office/drawing/2014/main" id="{00000000-0008-0000-0900-00003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8" name="Rectangle 3130">
          <a:extLst>
            <a:ext uri="{FF2B5EF4-FFF2-40B4-BE49-F238E27FC236}">
              <a16:creationId xmlns:a16="http://schemas.microsoft.com/office/drawing/2014/main" id="{00000000-0008-0000-0900-00003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69" name="Rectangle 3131">
          <a:extLst>
            <a:ext uri="{FF2B5EF4-FFF2-40B4-BE49-F238E27FC236}">
              <a16:creationId xmlns:a16="http://schemas.microsoft.com/office/drawing/2014/main" id="{00000000-0008-0000-0900-00003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72" name="Rectangle 3134">
          <a:extLst>
            <a:ext uri="{FF2B5EF4-FFF2-40B4-BE49-F238E27FC236}">
              <a16:creationId xmlns:a16="http://schemas.microsoft.com/office/drawing/2014/main" id="{00000000-0008-0000-0900-00003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73" name="Rectangle 3135">
          <a:extLst>
            <a:ext uri="{FF2B5EF4-FFF2-40B4-BE49-F238E27FC236}">
              <a16:creationId xmlns:a16="http://schemas.microsoft.com/office/drawing/2014/main" id="{00000000-0008-0000-0900-00003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76" name="Rectangle 3138">
          <a:extLst>
            <a:ext uri="{FF2B5EF4-FFF2-40B4-BE49-F238E27FC236}">
              <a16:creationId xmlns:a16="http://schemas.microsoft.com/office/drawing/2014/main" id="{00000000-0008-0000-0900-00004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77" name="Rectangle 3139">
          <a:extLst>
            <a:ext uri="{FF2B5EF4-FFF2-40B4-BE49-F238E27FC236}">
              <a16:creationId xmlns:a16="http://schemas.microsoft.com/office/drawing/2014/main" id="{00000000-0008-0000-0900-00004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0" name="Rectangle 3142">
          <a:extLst>
            <a:ext uri="{FF2B5EF4-FFF2-40B4-BE49-F238E27FC236}">
              <a16:creationId xmlns:a16="http://schemas.microsoft.com/office/drawing/2014/main" id="{00000000-0008-0000-0900-00004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1" name="Rectangle 3143">
          <a:extLst>
            <a:ext uri="{FF2B5EF4-FFF2-40B4-BE49-F238E27FC236}">
              <a16:creationId xmlns:a16="http://schemas.microsoft.com/office/drawing/2014/main" id="{00000000-0008-0000-0900-00004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4" name="Rectangle 3146">
          <a:extLst>
            <a:ext uri="{FF2B5EF4-FFF2-40B4-BE49-F238E27FC236}">
              <a16:creationId xmlns:a16="http://schemas.microsoft.com/office/drawing/2014/main" id="{00000000-0008-0000-0900-00004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5" name="Rectangle 3147">
          <a:extLst>
            <a:ext uri="{FF2B5EF4-FFF2-40B4-BE49-F238E27FC236}">
              <a16:creationId xmlns:a16="http://schemas.microsoft.com/office/drawing/2014/main" id="{00000000-0008-0000-0900-00004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8" name="Rectangle 3150">
          <a:extLst>
            <a:ext uri="{FF2B5EF4-FFF2-40B4-BE49-F238E27FC236}">
              <a16:creationId xmlns:a16="http://schemas.microsoft.com/office/drawing/2014/main" id="{00000000-0008-0000-0900-00004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89" name="Rectangle 3151">
          <a:extLst>
            <a:ext uri="{FF2B5EF4-FFF2-40B4-BE49-F238E27FC236}">
              <a16:creationId xmlns:a16="http://schemas.microsoft.com/office/drawing/2014/main" id="{00000000-0008-0000-0900-00004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0" name="Rectangle 3152">
          <a:extLst>
            <a:ext uri="{FF2B5EF4-FFF2-40B4-BE49-F238E27FC236}">
              <a16:creationId xmlns:a16="http://schemas.microsoft.com/office/drawing/2014/main" id="{00000000-0008-0000-0900-00004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1" name="Rectangle 3153">
          <a:extLst>
            <a:ext uri="{FF2B5EF4-FFF2-40B4-BE49-F238E27FC236}">
              <a16:creationId xmlns:a16="http://schemas.microsoft.com/office/drawing/2014/main" id="{00000000-0008-0000-0900-00004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4" name="Rectangle 3156">
          <a:extLst>
            <a:ext uri="{FF2B5EF4-FFF2-40B4-BE49-F238E27FC236}">
              <a16:creationId xmlns:a16="http://schemas.microsoft.com/office/drawing/2014/main" id="{00000000-0008-0000-0900-00005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5" name="Rectangle 3157">
          <a:extLst>
            <a:ext uri="{FF2B5EF4-FFF2-40B4-BE49-F238E27FC236}">
              <a16:creationId xmlns:a16="http://schemas.microsoft.com/office/drawing/2014/main" id="{00000000-0008-0000-0900-00005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8" name="Rectangle 3160">
          <a:extLst>
            <a:ext uri="{FF2B5EF4-FFF2-40B4-BE49-F238E27FC236}">
              <a16:creationId xmlns:a16="http://schemas.microsoft.com/office/drawing/2014/main" id="{00000000-0008-0000-0900-00005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199" name="Rectangle 3161">
          <a:extLst>
            <a:ext uri="{FF2B5EF4-FFF2-40B4-BE49-F238E27FC236}">
              <a16:creationId xmlns:a16="http://schemas.microsoft.com/office/drawing/2014/main" id="{00000000-0008-0000-0900-00005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02" name="Rectangle 3164">
          <a:extLst>
            <a:ext uri="{FF2B5EF4-FFF2-40B4-BE49-F238E27FC236}">
              <a16:creationId xmlns:a16="http://schemas.microsoft.com/office/drawing/2014/main" id="{00000000-0008-0000-0900-00005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03" name="Rectangle 3165">
          <a:extLst>
            <a:ext uri="{FF2B5EF4-FFF2-40B4-BE49-F238E27FC236}">
              <a16:creationId xmlns:a16="http://schemas.microsoft.com/office/drawing/2014/main" id="{00000000-0008-0000-0900-00005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06" name="Rectangle 3168">
          <a:extLst>
            <a:ext uri="{FF2B5EF4-FFF2-40B4-BE49-F238E27FC236}">
              <a16:creationId xmlns:a16="http://schemas.microsoft.com/office/drawing/2014/main" id="{00000000-0008-0000-0900-00005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07" name="Rectangle 3169">
          <a:extLst>
            <a:ext uri="{FF2B5EF4-FFF2-40B4-BE49-F238E27FC236}">
              <a16:creationId xmlns:a16="http://schemas.microsoft.com/office/drawing/2014/main" id="{00000000-0008-0000-0900-00005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0" name="Rectangle 3172">
          <a:extLst>
            <a:ext uri="{FF2B5EF4-FFF2-40B4-BE49-F238E27FC236}">
              <a16:creationId xmlns:a16="http://schemas.microsoft.com/office/drawing/2014/main" id="{00000000-0008-0000-0900-00006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1" name="Rectangle 3173">
          <a:extLst>
            <a:ext uri="{FF2B5EF4-FFF2-40B4-BE49-F238E27FC236}">
              <a16:creationId xmlns:a16="http://schemas.microsoft.com/office/drawing/2014/main" id="{00000000-0008-0000-0900-00006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4" name="Rectangle 3176">
          <a:extLst>
            <a:ext uri="{FF2B5EF4-FFF2-40B4-BE49-F238E27FC236}">
              <a16:creationId xmlns:a16="http://schemas.microsoft.com/office/drawing/2014/main" id="{00000000-0008-0000-0900-00006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5" name="Rectangle 3177">
          <a:extLst>
            <a:ext uri="{FF2B5EF4-FFF2-40B4-BE49-F238E27FC236}">
              <a16:creationId xmlns:a16="http://schemas.microsoft.com/office/drawing/2014/main" id="{00000000-0008-0000-0900-00006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6" name="Rectangle 3178">
          <a:extLst>
            <a:ext uri="{FF2B5EF4-FFF2-40B4-BE49-F238E27FC236}">
              <a16:creationId xmlns:a16="http://schemas.microsoft.com/office/drawing/2014/main" id="{00000000-0008-0000-0900-00006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17" name="Rectangle 3179">
          <a:extLst>
            <a:ext uri="{FF2B5EF4-FFF2-40B4-BE49-F238E27FC236}">
              <a16:creationId xmlns:a16="http://schemas.microsoft.com/office/drawing/2014/main" id="{00000000-0008-0000-0900-00006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0" name="Rectangle 3182">
          <a:extLst>
            <a:ext uri="{FF2B5EF4-FFF2-40B4-BE49-F238E27FC236}">
              <a16:creationId xmlns:a16="http://schemas.microsoft.com/office/drawing/2014/main" id="{00000000-0008-0000-0900-00006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1" name="Rectangle 3183">
          <a:extLst>
            <a:ext uri="{FF2B5EF4-FFF2-40B4-BE49-F238E27FC236}">
              <a16:creationId xmlns:a16="http://schemas.microsoft.com/office/drawing/2014/main" id="{00000000-0008-0000-0900-00006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4" name="Rectangle 3186">
          <a:extLst>
            <a:ext uri="{FF2B5EF4-FFF2-40B4-BE49-F238E27FC236}">
              <a16:creationId xmlns:a16="http://schemas.microsoft.com/office/drawing/2014/main" id="{00000000-0008-0000-0900-00007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5" name="Rectangle 3187">
          <a:extLst>
            <a:ext uri="{FF2B5EF4-FFF2-40B4-BE49-F238E27FC236}">
              <a16:creationId xmlns:a16="http://schemas.microsoft.com/office/drawing/2014/main" id="{00000000-0008-0000-0900-00007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8" name="Rectangle 3190">
          <a:extLst>
            <a:ext uri="{FF2B5EF4-FFF2-40B4-BE49-F238E27FC236}">
              <a16:creationId xmlns:a16="http://schemas.microsoft.com/office/drawing/2014/main" id="{00000000-0008-0000-0900-00007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29" name="Rectangle 3191">
          <a:extLst>
            <a:ext uri="{FF2B5EF4-FFF2-40B4-BE49-F238E27FC236}">
              <a16:creationId xmlns:a16="http://schemas.microsoft.com/office/drawing/2014/main" id="{00000000-0008-0000-0900-00007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32" name="Rectangle 3194">
          <a:extLst>
            <a:ext uri="{FF2B5EF4-FFF2-40B4-BE49-F238E27FC236}">
              <a16:creationId xmlns:a16="http://schemas.microsoft.com/office/drawing/2014/main" id="{00000000-0008-0000-0900-00007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33" name="Rectangle 3195">
          <a:extLst>
            <a:ext uri="{FF2B5EF4-FFF2-40B4-BE49-F238E27FC236}">
              <a16:creationId xmlns:a16="http://schemas.microsoft.com/office/drawing/2014/main" id="{00000000-0008-0000-0900-00007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36" name="Rectangle 3198">
          <a:extLst>
            <a:ext uri="{FF2B5EF4-FFF2-40B4-BE49-F238E27FC236}">
              <a16:creationId xmlns:a16="http://schemas.microsoft.com/office/drawing/2014/main" id="{00000000-0008-0000-0900-00007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37" name="Rectangle 3199">
          <a:extLst>
            <a:ext uri="{FF2B5EF4-FFF2-40B4-BE49-F238E27FC236}">
              <a16:creationId xmlns:a16="http://schemas.microsoft.com/office/drawing/2014/main" id="{00000000-0008-0000-0900-00007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0" name="Rectangle 3202">
          <a:extLst>
            <a:ext uri="{FF2B5EF4-FFF2-40B4-BE49-F238E27FC236}">
              <a16:creationId xmlns:a16="http://schemas.microsoft.com/office/drawing/2014/main" id="{00000000-0008-0000-0900-00008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1" name="Rectangle 3203">
          <a:extLst>
            <a:ext uri="{FF2B5EF4-FFF2-40B4-BE49-F238E27FC236}">
              <a16:creationId xmlns:a16="http://schemas.microsoft.com/office/drawing/2014/main" id="{00000000-0008-0000-0900-00008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2" name="Rectangle 3204">
          <a:extLst>
            <a:ext uri="{FF2B5EF4-FFF2-40B4-BE49-F238E27FC236}">
              <a16:creationId xmlns:a16="http://schemas.microsoft.com/office/drawing/2014/main" id="{00000000-0008-0000-0900-00008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3" name="Rectangle 3205">
          <a:extLst>
            <a:ext uri="{FF2B5EF4-FFF2-40B4-BE49-F238E27FC236}">
              <a16:creationId xmlns:a16="http://schemas.microsoft.com/office/drawing/2014/main" id="{00000000-0008-0000-0900-00008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6" name="Rectangle 3208">
          <a:extLst>
            <a:ext uri="{FF2B5EF4-FFF2-40B4-BE49-F238E27FC236}">
              <a16:creationId xmlns:a16="http://schemas.microsoft.com/office/drawing/2014/main" id="{00000000-0008-0000-0900-00008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47" name="Rectangle 3209">
          <a:extLst>
            <a:ext uri="{FF2B5EF4-FFF2-40B4-BE49-F238E27FC236}">
              <a16:creationId xmlns:a16="http://schemas.microsoft.com/office/drawing/2014/main" id="{00000000-0008-0000-0900-00008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0" name="Rectangle 3212">
          <a:extLst>
            <a:ext uri="{FF2B5EF4-FFF2-40B4-BE49-F238E27FC236}">
              <a16:creationId xmlns:a16="http://schemas.microsoft.com/office/drawing/2014/main" id="{00000000-0008-0000-0900-00008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1" name="Rectangle 3213">
          <a:extLst>
            <a:ext uri="{FF2B5EF4-FFF2-40B4-BE49-F238E27FC236}">
              <a16:creationId xmlns:a16="http://schemas.microsoft.com/office/drawing/2014/main" id="{00000000-0008-0000-0900-00008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4" name="Rectangle 3216">
          <a:extLst>
            <a:ext uri="{FF2B5EF4-FFF2-40B4-BE49-F238E27FC236}">
              <a16:creationId xmlns:a16="http://schemas.microsoft.com/office/drawing/2014/main" id="{00000000-0008-0000-0900-00008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5" name="Rectangle 3217">
          <a:extLst>
            <a:ext uri="{FF2B5EF4-FFF2-40B4-BE49-F238E27FC236}">
              <a16:creationId xmlns:a16="http://schemas.microsoft.com/office/drawing/2014/main" id="{00000000-0008-0000-0900-00008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8" name="Rectangle 3220">
          <a:extLst>
            <a:ext uri="{FF2B5EF4-FFF2-40B4-BE49-F238E27FC236}">
              <a16:creationId xmlns:a16="http://schemas.microsoft.com/office/drawing/2014/main" id="{00000000-0008-0000-0900-00009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59" name="Rectangle 3221">
          <a:extLst>
            <a:ext uri="{FF2B5EF4-FFF2-40B4-BE49-F238E27FC236}">
              <a16:creationId xmlns:a16="http://schemas.microsoft.com/office/drawing/2014/main" id="{00000000-0008-0000-0900-00009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62" name="Rectangle 3224">
          <a:extLst>
            <a:ext uri="{FF2B5EF4-FFF2-40B4-BE49-F238E27FC236}">
              <a16:creationId xmlns:a16="http://schemas.microsoft.com/office/drawing/2014/main" id="{00000000-0008-0000-0900-00009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63" name="Rectangle 3225">
          <a:extLst>
            <a:ext uri="{FF2B5EF4-FFF2-40B4-BE49-F238E27FC236}">
              <a16:creationId xmlns:a16="http://schemas.microsoft.com/office/drawing/2014/main" id="{00000000-0008-0000-0900-00009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66" name="Rectangle 3228">
          <a:extLst>
            <a:ext uri="{FF2B5EF4-FFF2-40B4-BE49-F238E27FC236}">
              <a16:creationId xmlns:a16="http://schemas.microsoft.com/office/drawing/2014/main" id="{00000000-0008-0000-0900-00009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67" name="Rectangle 3229">
          <a:extLst>
            <a:ext uri="{FF2B5EF4-FFF2-40B4-BE49-F238E27FC236}">
              <a16:creationId xmlns:a16="http://schemas.microsoft.com/office/drawing/2014/main" id="{00000000-0008-0000-0900-00009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0" name="Rectangle 3232">
          <a:extLst>
            <a:ext uri="{FF2B5EF4-FFF2-40B4-BE49-F238E27FC236}">
              <a16:creationId xmlns:a16="http://schemas.microsoft.com/office/drawing/2014/main" id="{00000000-0008-0000-0900-00009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1" name="Rectangle 3233">
          <a:extLst>
            <a:ext uri="{FF2B5EF4-FFF2-40B4-BE49-F238E27FC236}">
              <a16:creationId xmlns:a16="http://schemas.microsoft.com/office/drawing/2014/main" id="{00000000-0008-0000-0900-00009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4" name="Rectangle 3236">
          <a:extLst>
            <a:ext uri="{FF2B5EF4-FFF2-40B4-BE49-F238E27FC236}">
              <a16:creationId xmlns:a16="http://schemas.microsoft.com/office/drawing/2014/main" id="{00000000-0008-0000-0900-0000A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5" name="Rectangle 3237">
          <a:extLst>
            <a:ext uri="{FF2B5EF4-FFF2-40B4-BE49-F238E27FC236}">
              <a16:creationId xmlns:a16="http://schemas.microsoft.com/office/drawing/2014/main" id="{00000000-0008-0000-0900-0000A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8" name="Rectangle 3240">
          <a:extLst>
            <a:ext uri="{FF2B5EF4-FFF2-40B4-BE49-F238E27FC236}">
              <a16:creationId xmlns:a16="http://schemas.microsoft.com/office/drawing/2014/main" id="{00000000-0008-0000-0900-0000A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79" name="Rectangle 3241">
          <a:extLst>
            <a:ext uri="{FF2B5EF4-FFF2-40B4-BE49-F238E27FC236}">
              <a16:creationId xmlns:a16="http://schemas.microsoft.com/office/drawing/2014/main" id="{00000000-0008-0000-0900-0000A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82" name="Rectangle 3244">
          <a:extLst>
            <a:ext uri="{FF2B5EF4-FFF2-40B4-BE49-F238E27FC236}">
              <a16:creationId xmlns:a16="http://schemas.microsoft.com/office/drawing/2014/main" id="{00000000-0008-0000-0900-0000A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83" name="Rectangle 3245">
          <a:extLst>
            <a:ext uri="{FF2B5EF4-FFF2-40B4-BE49-F238E27FC236}">
              <a16:creationId xmlns:a16="http://schemas.microsoft.com/office/drawing/2014/main" id="{00000000-0008-0000-0900-0000A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86" name="Rectangle 3248">
          <a:extLst>
            <a:ext uri="{FF2B5EF4-FFF2-40B4-BE49-F238E27FC236}">
              <a16:creationId xmlns:a16="http://schemas.microsoft.com/office/drawing/2014/main" id="{00000000-0008-0000-0900-0000A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87" name="Rectangle 3249">
          <a:extLst>
            <a:ext uri="{FF2B5EF4-FFF2-40B4-BE49-F238E27FC236}">
              <a16:creationId xmlns:a16="http://schemas.microsoft.com/office/drawing/2014/main" id="{00000000-0008-0000-0900-0000A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0" name="Rectangle 3252">
          <a:extLst>
            <a:ext uri="{FF2B5EF4-FFF2-40B4-BE49-F238E27FC236}">
              <a16:creationId xmlns:a16="http://schemas.microsoft.com/office/drawing/2014/main" id="{00000000-0008-0000-0900-0000B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1" name="Rectangle 3253">
          <a:extLst>
            <a:ext uri="{FF2B5EF4-FFF2-40B4-BE49-F238E27FC236}">
              <a16:creationId xmlns:a16="http://schemas.microsoft.com/office/drawing/2014/main" id="{00000000-0008-0000-0900-0000B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4" name="Rectangle 3256">
          <a:extLst>
            <a:ext uri="{FF2B5EF4-FFF2-40B4-BE49-F238E27FC236}">
              <a16:creationId xmlns:a16="http://schemas.microsoft.com/office/drawing/2014/main" id="{00000000-0008-0000-0900-0000B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5" name="Rectangle 3257">
          <a:extLst>
            <a:ext uri="{FF2B5EF4-FFF2-40B4-BE49-F238E27FC236}">
              <a16:creationId xmlns:a16="http://schemas.microsoft.com/office/drawing/2014/main" id="{00000000-0008-0000-0900-0000B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8" name="Rectangle 3260">
          <a:extLst>
            <a:ext uri="{FF2B5EF4-FFF2-40B4-BE49-F238E27FC236}">
              <a16:creationId xmlns:a16="http://schemas.microsoft.com/office/drawing/2014/main" id="{00000000-0008-0000-0900-0000B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299" name="Rectangle 3261">
          <a:extLst>
            <a:ext uri="{FF2B5EF4-FFF2-40B4-BE49-F238E27FC236}">
              <a16:creationId xmlns:a16="http://schemas.microsoft.com/office/drawing/2014/main" id="{00000000-0008-0000-0900-0000B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02" name="Rectangle 3264">
          <a:extLst>
            <a:ext uri="{FF2B5EF4-FFF2-40B4-BE49-F238E27FC236}">
              <a16:creationId xmlns:a16="http://schemas.microsoft.com/office/drawing/2014/main" id="{00000000-0008-0000-0900-0000B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03" name="Rectangle 3265">
          <a:extLst>
            <a:ext uri="{FF2B5EF4-FFF2-40B4-BE49-F238E27FC236}">
              <a16:creationId xmlns:a16="http://schemas.microsoft.com/office/drawing/2014/main" id="{00000000-0008-0000-0900-0000B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06" name="Rectangle 3268">
          <a:extLst>
            <a:ext uri="{FF2B5EF4-FFF2-40B4-BE49-F238E27FC236}">
              <a16:creationId xmlns:a16="http://schemas.microsoft.com/office/drawing/2014/main" id="{00000000-0008-0000-0900-0000C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07" name="Rectangle 3269">
          <a:extLst>
            <a:ext uri="{FF2B5EF4-FFF2-40B4-BE49-F238E27FC236}">
              <a16:creationId xmlns:a16="http://schemas.microsoft.com/office/drawing/2014/main" id="{00000000-0008-0000-0900-0000C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0" name="Rectangle 3272">
          <a:extLst>
            <a:ext uri="{FF2B5EF4-FFF2-40B4-BE49-F238E27FC236}">
              <a16:creationId xmlns:a16="http://schemas.microsoft.com/office/drawing/2014/main" id="{00000000-0008-0000-0900-0000C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1" name="Rectangle 3273">
          <a:extLst>
            <a:ext uri="{FF2B5EF4-FFF2-40B4-BE49-F238E27FC236}">
              <a16:creationId xmlns:a16="http://schemas.microsoft.com/office/drawing/2014/main" id="{00000000-0008-0000-0900-0000C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4" name="Rectangle 3276">
          <a:extLst>
            <a:ext uri="{FF2B5EF4-FFF2-40B4-BE49-F238E27FC236}">
              <a16:creationId xmlns:a16="http://schemas.microsoft.com/office/drawing/2014/main" id="{00000000-0008-0000-0900-0000C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5" name="Rectangle 3277">
          <a:extLst>
            <a:ext uri="{FF2B5EF4-FFF2-40B4-BE49-F238E27FC236}">
              <a16:creationId xmlns:a16="http://schemas.microsoft.com/office/drawing/2014/main" id="{00000000-0008-0000-0900-0000C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8" name="Rectangle 3280">
          <a:extLst>
            <a:ext uri="{FF2B5EF4-FFF2-40B4-BE49-F238E27FC236}">
              <a16:creationId xmlns:a16="http://schemas.microsoft.com/office/drawing/2014/main" id="{00000000-0008-0000-0900-0000C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19" name="Rectangle 3281">
          <a:extLst>
            <a:ext uri="{FF2B5EF4-FFF2-40B4-BE49-F238E27FC236}">
              <a16:creationId xmlns:a16="http://schemas.microsoft.com/office/drawing/2014/main" id="{00000000-0008-0000-0900-0000C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2" name="Rectangle 3284">
          <a:extLst>
            <a:ext uri="{FF2B5EF4-FFF2-40B4-BE49-F238E27FC236}">
              <a16:creationId xmlns:a16="http://schemas.microsoft.com/office/drawing/2014/main" id="{00000000-0008-0000-0900-0000D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3" name="Rectangle 3285">
          <a:extLst>
            <a:ext uri="{FF2B5EF4-FFF2-40B4-BE49-F238E27FC236}">
              <a16:creationId xmlns:a16="http://schemas.microsoft.com/office/drawing/2014/main" id="{00000000-0008-0000-0900-0000D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6" name="Rectangle 3288">
          <a:extLst>
            <a:ext uri="{FF2B5EF4-FFF2-40B4-BE49-F238E27FC236}">
              <a16:creationId xmlns:a16="http://schemas.microsoft.com/office/drawing/2014/main" id="{00000000-0008-0000-0900-0000D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7" name="Rectangle 3289">
          <a:extLst>
            <a:ext uri="{FF2B5EF4-FFF2-40B4-BE49-F238E27FC236}">
              <a16:creationId xmlns:a16="http://schemas.microsoft.com/office/drawing/2014/main" id="{00000000-0008-0000-0900-0000D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8" name="Rectangle 3290">
          <a:extLst>
            <a:ext uri="{FF2B5EF4-FFF2-40B4-BE49-F238E27FC236}">
              <a16:creationId xmlns:a16="http://schemas.microsoft.com/office/drawing/2014/main" id="{00000000-0008-0000-0900-0000D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29" name="Rectangle 3291">
          <a:extLst>
            <a:ext uri="{FF2B5EF4-FFF2-40B4-BE49-F238E27FC236}">
              <a16:creationId xmlns:a16="http://schemas.microsoft.com/office/drawing/2014/main" id="{00000000-0008-0000-0900-0000D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32" name="Rectangle 3294">
          <a:extLst>
            <a:ext uri="{FF2B5EF4-FFF2-40B4-BE49-F238E27FC236}">
              <a16:creationId xmlns:a16="http://schemas.microsoft.com/office/drawing/2014/main" id="{00000000-0008-0000-0900-0000D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33" name="Rectangle 3295">
          <a:extLst>
            <a:ext uri="{FF2B5EF4-FFF2-40B4-BE49-F238E27FC236}">
              <a16:creationId xmlns:a16="http://schemas.microsoft.com/office/drawing/2014/main" id="{00000000-0008-0000-0900-0000D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36" name="Rectangle 3298">
          <a:extLst>
            <a:ext uri="{FF2B5EF4-FFF2-40B4-BE49-F238E27FC236}">
              <a16:creationId xmlns:a16="http://schemas.microsoft.com/office/drawing/2014/main" id="{00000000-0008-0000-0900-0000E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37" name="Rectangle 3299">
          <a:extLst>
            <a:ext uri="{FF2B5EF4-FFF2-40B4-BE49-F238E27FC236}">
              <a16:creationId xmlns:a16="http://schemas.microsoft.com/office/drawing/2014/main" id="{00000000-0008-0000-0900-0000E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0" name="Rectangle 3302">
          <a:extLst>
            <a:ext uri="{FF2B5EF4-FFF2-40B4-BE49-F238E27FC236}">
              <a16:creationId xmlns:a16="http://schemas.microsoft.com/office/drawing/2014/main" id="{00000000-0008-0000-0900-0000E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1" name="Rectangle 3303">
          <a:extLst>
            <a:ext uri="{FF2B5EF4-FFF2-40B4-BE49-F238E27FC236}">
              <a16:creationId xmlns:a16="http://schemas.microsoft.com/office/drawing/2014/main" id="{00000000-0008-0000-0900-0000E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4" name="Rectangle 3306">
          <a:extLst>
            <a:ext uri="{FF2B5EF4-FFF2-40B4-BE49-F238E27FC236}">
              <a16:creationId xmlns:a16="http://schemas.microsoft.com/office/drawing/2014/main" id="{00000000-0008-0000-0900-0000E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5" name="Rectangle 3307">
          <a:extLst>
            <a:ext uri="{FF2B5EF4-FFF2-40B4-BE49-F238E27FC236}">
              <a16:creationId xmlns:a16="http://schemas.microsoft.com/office/drawing/2014/main" id="{00000000-0008-0000-0900-0000E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8" name="Rectangle 3310">
          <a:extLst>
            <a:ext uri="{FF2B5EF4-FFF2-40B4-BE49-F238E27FC236}">
              <a16:creationId xmlns:a16="http://schemas.microsoft.com/office/drawing/2014/main" id="{00000000-0008-0000-0900-0000E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49" name="Rectangle 3311">
          <a:extLst>
            <a:ext uri="{FF2B5EF4-FFF2-40B4-BE49-F238E27FC236}">
              <a16:creationId xmlns:a16="http://schemas.microsoft.com/office/drawing/2014/main" id="{00000000-0008-0000-0900-0000E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52" name="Rectangle 3314">
          <a:extLst>
            <a:ext uri="{FF2B5EF4-FFF2-40B4-BE49-F238E27FC236}">
              <a16:creationId xmlns:a16="http://schemas.microsoft.com/office/drawing/2014/main" id="{00000000-0008-0000-0900-0000F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53" name="Rectangle 3315">
          <a:extLst>
            <a:ext uri="{FF2B5EF4-FFF2-40B4-BE49-F238E27FC236}">
              <a16:creationId xmlns:a16="http://schemas.microsoft.com/office/drawing/2014/main" id="{00000000-0008-0000-0900-0000F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56" name="Rectangle 3318">
          <a:extLst>
            <a:ext uri="{FF2B5EF4-FFF2-40B4-BE49-F238E27FC236}">
              <a16:creationId xmlns:a16="http://schemas.microsoft.com/office/drawing/2014/main" id="{00000000-0008-0000-0900-0000F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57" name="Rectangle 3319">
          <a:extLst>
            <a:ext uri="{FF2B5EF4-FFF2-40B4-BE49-F238E27FC236}">
              <a16:creationId xmlns:a16="http://schemas.microsoft.com/office/drawing/2014/main" id="{00000000-0008-0000-0900-0000F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0" name="Rectangle 3322">
          <a:extLst>
            <a:ext uri="{FF2B5EF4-FFF2-40B4-BE49-F238E27FC236}">
              <a16:creationId xmlns:a16="http://schemas.microsoft.com/office/drawing/2014/main" id="{00000000-0008-0000-0900-0000F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1" name="Rectangle 3323">
          <a:extLst>
            <a:ext uri="{FF2B5EF4-FFF2-40B4-BE49-F238E27FC236}">
              <a16:creationId xmlns:a16="http://schemas.microsoft.com/office/drawing/2014/main" id="{00000000-0008-0000-0900-0000F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4" name="Rectangle 3326">
          <a:extLst>
            <a:ext uri="{FF2B5EF4-FFF2-40B4-BE49-F238E27FC236}">
              <a16:creationId xmlns:a16="http://schemas.microsoft.com/office/drawing/2014/main" id="{00000000-0008-0000-0900-0000F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5" name="Rectangle 3327">
          <a:extLst>
            <a:ext uri="{FF2B5EF4-FFF2-40B4-BE49-F238E27FC236}">
              <a16:creationId xmlns:a16="http://schemas.microsoft.com/office/drawing/2014/main" id="{00000000-0008-0000-0900-0000F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8" name="Rectangle 3330">
          <a:extLst>
            <a:ext uri="{FF2B5EF4-FFF2-40B4-BE49-F238E27FC236}">
              <a16:creationId xmlns:a16="http://schemas.microsoft.com/office/drawing/2014/main" id="{00000000-0008-0000-0900-00000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69" name="Rectangle 3331">
          <a:extLst>
            <a:ext uri="{FF2B5EF4-FFF2-40B4-BE49-F238E27FC236}">
              <a16:creationId xmlns:a16="http://schemas.microsoft.com/office/drawing/2014/main" id="{00000000-0008-0000-0900-00000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72" name="Rectangle 3334">
          <a:extLst>
            <a:ext uri="{FF2B5EF4-FFF2-40B4-BE49-F238E27FC236}">
              <a16:creationId xmlns:a16="http://schemas.microsoft.com/office/drawing/2014/main" id="{00000000-0008-0000-0900-00000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73" name="Rectangle 3335">
          <a:extLst>
            <a:ext uri="{FF2B5EF4-FFF2-40B4-BE49-F238E27FC236}">
              <a16:creationId xmlns:a16="http://schemas.microsoft.com/office/drawing/2014/main" id="{00000000-0008-0000-0900-00000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76" name="Rectangle 3338">
          <a:extLst>
            <a:ext uri="{FF2B5EF4-FFF2-40B4-BE49-F238E27FC236}">
              <a16:creationId xmlns:a16="http://schemas.microsoft.com/office/drawing/2014/main" id="{00000000-0008-0000-0900-00000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77" name="Rectangle 3339">
          <a:extLst>
            <a:ext uri="{FF2B5EF4-FFF2-40B4-BE49-F238E27FC236}">
              <a16:creationId xmlns:a16="http://schemas.microsoft.com/office/drawing/2014/main" id="{00000000-0008-0000-0900-00000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0" name="Rectangle 3342">
          <a:extLst>
            <a:ext uri="{FF2B5EF4-FFF2-40B4-BE49-F238E27FC236}">
              <a16:creationId xmlns:a16="http://schemas.microsoft.com/office/drawing/2014/main" id="{00000000-0008-0000-0900-00000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1" name="Rectangle 3343">
          <a:extLst>
            <a:ext uri="{FF2B5EF4-FFF2-40B4-BE49-F238E27FC236}">
              <a16:creationId xmlns:a16="http://schemas.microsoft.com/office/drawing/2014/main" id="{00000000-0008-0000-0900-00000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4" name="Rectangle 3346">
          <a:extLst>
            <a:ext uri="{FF2B5EF4-FFF2-40B4-BE49-F238E27FC236}">
              <a16:creationId xmlns:a16="http://schemas.microsoft.com/office/drawing/2014/main" id="{00000000-0008-0000-0900-00001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5" name="Rectangle 3347">
          <a:extLst>
            <a:ext uri="{FF2B5EF4-FFF2-40B4-BE49-F238E27FC236}">
              <a16:creationId xmlns:a16="http://schemas.microsoft.com/office/drawing/2014/main" id="{00000000-0008-0000-0900-00001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8" name="Rectangle 3350">
          <a:extLst>
            <a:ext uri="{FF2B5EF4-FFF2-40B4-BE49-F238E27FC236}">
              <a16:creationId xmlns:a16="http://schemas.microsoft.com/office/drawing/2014/main" id="{00000000-0008-0000-0900-00001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89" name="Rectangle 3351">
          <a:extLst>
            <a:ext uri="{FF2B5EF4-FFF2-40B4-BE49-F238E27FC236}">
              <a16:creationId xmlns:a16="http://schemas.microsoft.com/office/drawing/2014/main" id="{00000000-0008-0000-0900-00001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92" name="Rectangle 3354">
          <a:extLst>
            <a:ext uri="{FF2B5EF4-FFF2-40B4-BE49-F238E27FC236}">
              <a16:creationId xmlns:a16="http://schemas.microsoft.com/office/drawing/2014/main" id="{00000000-0008-0000-0900-00001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93" name="Rectangle 3355">
          <a:extLst>
            <a:ext uri="{FF2B5EF4-FFF2-40B4-BE49-F238E27FC236}">
              <a16:creationId xmlns:a16="http://schemas.microsoft.com/office/drawing/2014/main" id="{00000000-0008-0000-0900-00001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96" name="Rectangle 3358">
          <a:extLst>
            <a:ext uri="{FF2B5EF4-FFF2-40B4-BE49-F238E27FC236}">
              <a16:creationId xmlns:a16="http://schemas.microsoft.com/office/drawing/2014/main" id="{00000000-0008-0000-0900-00001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397" name="Rectangle 3359">
          <a:extLst>
            <a:ext uri="{FF2B5EF4-FFF2-40B4-BE49-F238E27FC236}">
              <a16:creationId xmlns:a16="http://schemas.microsoft.com/office/drawing/2014/main" id="{00000000-0008-0000-0900-00001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0" name="Rectangle 3362">
          <a:extLst>
            <a:ext uri="{FF2B5EF4-FFF2-40B4-BE49-F238E27FC236}">
              <a16:creationId xmlns:a16="http://schemas.microsoft.com/office/drawing/2014/main" id="{00000000-0008-0000-0900-00002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1" name="Rectangle 3363">
          <a:extLst>
            <a:ext uri="{FF2B5EF4-FFF2-40B4-BE49-F238E27FC236}">
              <a16:creationId xmlns:a16="http://schemas.microsoft.com/office/drawing/2014/main" id="{00000000-0008-0000-0900-00002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4" name="Rectangle 3366">
          <a:extLst>
            <a:ext uri="{FF2B5EF4-FFF2-40B4-BE49-F238E27FC236}">
              <a16:creationId xmlns:a16="http://schemas.microsoft.com/office/drawing/2014/main" id="{00000000-0008-0000-0900-00002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5" name="Rectangle 3367">
          <a:extLst>
            <a:ext uri="{FF2B5EF4-FFF2-40B4-BE49-F238E27FC236}">
              <a16:creationId xmlns:a16="http://schemas.microsoft.com/office/drawing/2014/main" id="{00000000-0008-0000-0900-00002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8" name="Rectangle 3370">
          <a:extLst>
            <a:ext uri="{FF2B5EF4-FFF2-40B4-BE49-F238E27FC236}">
              <a16:creationId xmlns:a16="http://schemas.microsoft.com/office/drawing/2014/main" id="{00000000-0008-0000-0900-00002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09" name="Rectangle 3371">
          <a:extLst>
            <a:ext uri="{FF2B5EF4-FFF2-40B4-BE49-F238E27FC236}">
              <a16:creationId xmlns:a16="http://schemas.microsoft.com/office/drawing/2014/main" id="{00000000-0008-0000-0900-00002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12" name="Rectangle 3374">
          <a:extLst>
            <a:ext uri="{FF2B5EF4-FFF2-40B4-BE49-F238E27FC236}">
              <a16:creationId xmlns:a16="http://schemas.microsoft.com/office/drawing/2014/main" id="{00000000-0008-0000-0900-00002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13" name="Rectangle 3375">
          <a:extLst>
            <a:ext uri="{FF2B5EF4-FFF2-40B4-BE49-F238E27FC236}">
              <a16:creationId xmlns:a16="http://schemas.microsoft.com/office/drawing/2014/main" id="{00000000-0008-0000-0900-00002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16" name="Rectangle 3378">
          <a:extLst>
            <a:ext uri="{FF2B5EF4-FFF2-40B4-BE49-F238E27FC236}">
              <a16:creationId xmlns:a16="http://schemas.microsoft.com/office/drawing/2014/main" id="{00000000-0008-0000-0900-00003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17" name="Rectangle 3379">
          <a:extLst>
            <a:ext uri="{FF2B5EF4-FFF2-40B4-BE49-F238E27FC236}">
              <a16:creationId xmlns:a16="http://schemas.microsoft.com/office/drawing/2014/main" id="{00000000-0008-0000-0900-00003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0" name="Rectangle 3382">
          <a:extLst>
            <a:ext uri="{FF2B5EF4-FFF2-40B4-BE49-F238E27FC236}">
              <a16:creationId xmlns:a16="http://schemas.microsoft.com/office/drawing/2014/main" id="{00000000-0008-0000-0900-00003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1" name="Rectangle 3383">
          <a:extLst>
            <a:ext uri="{FF2B5EF4-FFF2-40B4-BE49-F238E27FC236}">
              <a16:creationId xmlns:a16="http://schemas.microsoft.com/office/drawing/2014/main" id="{00000000-0008-0000-0900-00003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4" name="Rectangle 3386">
          <a:extLst>
            <a:ext uri="{FF2B5EF4-FFF2-40B4-BE49-F238E27FC236}">
              <a16:creationId xmlns:a16="http://schemas.microsoft.com/office/drawing/2014/main" id="{00000000-0008-0000-0900-00003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5" name="Rectangle 3387">
          <a:extLst>
            <a:ext uri="{FF2B5EF4-FFF2-40B4-BE49-F238E27FC236}">
              <a16:creationId xmlns:a16="http://schemas.microsoft.com/office/drawing/2014/main" id="{00000000-0008-0000-0900-00003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8" name="Rectangle 3390">
          <a:extLst>
            <a:ext uri="{FF2B5EF4-FFF2-40B4-BE49-F238E27FC236}">
              <a16:creationId xmlns:a16="http://schemas.microsoft.com/office/drawing/2014/main" id="{00000000-0008-0000-0900-00003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29" name="Rectangle 3391">
          <a:extLst>
            <a:ext uri="{FF2B5EF4-FFF2-40B4-BE49-F238E27FC236}">
              <a16:creationId xmlns:a16="http://schemas.microsoft.com/office/drawing/2014/main" id="{00000000-0008-0000-0900-00003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32" name="Rectangle 3394">
          <a:extLst>
            <a:ext uri="{FF2B5EF4-FFF2-40B4-BE49-F238E27FC236}">
              <a16:creationId xmlns:a16="http://schemas.microsoft.com/office/drawing/2014/main" id="{00000000-0008-0000-0900-00004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33" name="Rectangle 3395">
          <a:extLst>
            <a:ext uri="{FF2B5EF4-FFF2-40B4-BE49-F238E27FC236}">
              <a16:creationId xmlns:a16="http://schemas.microsoft.com/office/drawing/2014/main" id="{00000000-0008-0000-0900-00004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36" name="Rectangle 3398">
          <a:extLst>
            <a:ext uri="{FF2B5EF4-FFF2-40B4-BE49-F238E27FC236}">
              <a16:creationId xmlns:a16="http://schemas.microsoft.com/office/drawing/2014/main" id="{00000000-0008-0000-0900-00004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37" name="Rectangle 3399">
          <a:extLst>
            <a:ext uri="{FF2B5EF4-FFF2-40B4-BE49-F238E27FC236}">
              <a16:creationId xmlns:a16="http://schemas.microsoft.com/office/drawing/2014/main" id="{00000000-0008-0000-0900-00004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0" name="Rectangle 3402">
          <a:extLst>
            <a:ext uri="{FF2B5EF4-FFF2-40B4-BE49-F238E27FC236}">
              <a16:creationId xmlns:a16="http://schemas.microsoft.com/office/drawing/2014/main" id="{00000000-0008-0000-0900-00004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1" name="Rectangle 3403">
          <a:extLst>
            <a:ext uri="{FF2B5EF4-FFF2-40B4-BE49-F238E27FC236}">
              <a16:creationId xmlns:a16="http://schemas.microsoft.com/office/drawing/2014/main" id="{00000000-0008-0000-0900-00004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4" name="Rectangle 3406">
          <a:extLst>
            <a:ext uri="{FF2B5EF4-FFF2-40B4-BE49-F238E27FC236}">
              <a16:creationId xmlns:a16="http://schemas.microsoft.com/office/drawing/2014/main" id="{00000000-0008-0000-0900-00004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5" name="Rectangle 3407">
          <a:extLst>
            <a:ext uri="{FF2B5EF4-FFF2-40B4-BE49-F238E27FC236}">
              <a16:creationId xmlns:a16="http://schemas.microsoft.com/office/drawing/2014/main" id="{00000000-0008-0000-0900-00004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8" name="Rectangle 3410">
          <a:extLst>
            <a:ext uri="{FF2B5EF4-FFF2-40B4-BE49-F238E27FC236}">
              <a16:creationId xmlns:a16="http://schemas.microsoft.com/office/drawing/2014/main" id="{00000000-0008-0000-0900-00005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49" name="Rectangle 3411">
          <a:extLst>
            <a:ext uri="{FF2B5EF4-FFF2-40B4-BE49-F238E27FC236}">
              <a16:creationId xmlns:a16="http://schemas.microsoft.com/office/drawing/2014/main" id="{00000000-0008-0000-0900-00005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52" name="Rectangle 3414">
          <a:extLst>
            <a:ext uri="{FF2B5EF4-FFF2-40B4-BE49-F238E27FC236}">
              <a16:creationId xmlns:a16="http://schemas.microsoft.com/office/drawing/2014/main" id="{00000000-0008-0000-0900-00005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53" name="Rectangle 3415">
          <a:extLst>
            <a:ext uri="{FF2B5EF4-FFF2-40B4-BE49-F238E27FC236}">
              <a16:creationId xmlns:a16="http://schemas.microsoft.com/office/drawing/2014/main" id="{00000000-0008-0000-0900-00005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56" name="Rectangle 3418">
          <a:extLst>
            <a:ext uri="{FF2B5EF4-FFF2-40B4-BE49-F238E27FC236}">
              <a16:creationId xmlns:a16="http://schemas.microsoft.com/office/drawing/2014/main" id="{00000000-0008-0000-0900-00005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57" name="Rectangle 3419">
          <a:extLst>
            <a:ext uri="{FF2B5EF4-FFF2-40B4-BE49-F238E27FC236}">
              <a16:creationId xmlns:a16="http://schemas.microsoft.com/office/drawing/2014/main" id="{00000000-0008-0000-0900-00005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0" name="Rectangle 3422">
          <a:extLst>
            <a:ext uri="{FF2B5EF4-FFF2-40B4-BE49-F238E27FC236}">
              <a16:creationId xmlns:a16="http://schemas.microsoft.com/office/drawing/2014/main" id="{00000000-0008-0000-0900-00005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1" name="Rectangle 3423">
          <a:extLst>
            <a:ext uri="{FF2B5EF4-FFF2-40B4-BE49-F238E27FC236}">
              <a16:creationId xmlns:a16="http://schemas.microsoft.com/office/drawing/2014/main" id="{00000000-0008-0000-0900-00005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4" name="Rectangle 3426">
          <a:extLst>
            <a:ext uri="{FF2B5EF4-FFF2-40B4-BE49-F238E27FC236}">
              <a16:creationId xmlns:a16="http://schemas.microsoft.com/office/drawing/2014/main" id="{00000000-0008-0000-0900-00006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5" name="Rectangle 3427">
          <a:extLst>
            <a:ext uri="{FF2B5EF4-FFF2-40B4-BE49-F238E27FC236}">
              <a16:creationId xmlns:a16="http://schemas.microsoft.com/office/drawing/2014/main" id="{00000000-0008-0000-0900-00006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8" name="Rectangle 3430">
          <a:extLst>
            <a:ext uri="{FF2B5EF4-FFF2-40B4-BE49-F238E27FC236}">
              <a16:creationId xmlns:a16="http://schemas.microsoft.com/office/drawing/2014/main" id="{00000000-0008-0000-0900-00006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69" name="Rectangle 3431">
          <a:extLst>
            <a:ext uri="{FF2B5EF4-FFF2-40B4-BE49-F238E27FC236}">
              <a16:creationId xmlns:a16="http://schemas.microsoft.com/office/drawing/2014/main" id="{00000000-0008-0000-0900-00006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72" name="Rectangle 3434">
          <a:extLst>
            <a:ext uri="{FF2B5EF4-FFF2-40B4-BE49-F238E27FC236}">
              <a16:creationId xmlns:a16="http://schemas.microsoft.com/office/drawing/2014/main" id="{00000000-0008-0000-0900-00006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73" name="Rectangle 3435">
          <a:extLst>
            <a:ext uri="{FF2B5EF4-FFF2-40B4-BE49-F238E27FC236}">
              <a16:creationId xmlns:a16="http://schemas.microsoft.com/office/drawing/2014/main" id="{00000000-0008-0000-0900-00006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76" name="Rectangle 3438">
          <a:extLst>
            <a:ext uri="{FF2B5EF4-FFF2-40B4-BE49-F238E27FC236}">
              <a16:creationId xmlns:a16="http://schemas.microsoft.com/office/drawing/2014/main" id="{00000000-0008-0000-0900-00006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77" name="Rectangle 3439">
          <a:extLst>
            <a:ext uri="{FF2B5EF4-FFF2-40B4-BE49-F238E27FC236}">
              <a16:creationId xmlns:a16="http://schemas.microsoft.com/office/drawing/2014/main" id="{00000000-0008-0000-0900-00006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0" name="Rectangle 3442">
          <a:extLst>
            <a:ext uri="{FF2B5EF4-FFF2-40B4-BE49-F238E27FC236}">
              <a16:creationId xmlns:a16="http://schemas.microsoft.com/office/drawing/2014/main" id="{00000000-0008-0000-0900-00007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1" name="Rectangle 3443">
          <a:extLst>
            <a:ext uri="{FF2B5EF4-FFF2-40B4-BE49-F238E27FC236}">
              <a16:creationId xmlns:a16="http://schemas.microsoft.com/office/drawing/2014/main" id="{00000000-0008-0000-0900-00007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4" name="Rectangle 3446">
          <a:extLst>
            <a:ext uri="{FF2B5EF4-FFF2-40B4-BE49-F238E27FC236}">
              <a16:creationId xmlns:a16="http://schemas.microsoft.com/office/drawing/2014/main" id="{00000000-0008-0000-0900-00007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5" name="Rectangle 3447">
          <a:extLst>
            <a:ext uri="{FF2B5EF4-FFF2-40B4-BE49-F238E27FC236}">
              <a16:creationId xmlns:a16="http://schemas.microsoft.com/office/drawing/2014/main" id="{00000000-0008-0000-0900-00007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8" name="Rectangle 3450">
          <a:extLst>
            <a:ext uri="{FF2B5EF4-FFF2-40B4-BE49-F238E27FC236}">
              <a16:creationId xmlns:a16="http://schemas.microsoft.com/office/drawing/2014/main" id="{00000000-0008-0000-0900-00007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489" name="Rectangle 3451">
          <a:extLst>
            <a:ext uri="{FF2B5EF4-FFF2-40B4-BE49-F238E27FC236}">
              <a16:creationId xmlns:a16="http://schemas.microsoft.com/office/drawing/2014/main" id="{00000000-0008-0000-0900-00007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2490" name="Rectangle 3452">
          <a:extLst>
            <a:ext uri="{FF2B5EF4-FFF2-40B4-BE49-F238E27FC236}">
              <a16:creationId xmlns:a16="http://schemas.microsoft.com/office/drawing/2014/main" id="{00000000-0008-0000-0900-00007A84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2493" name="Rectangle 3455">
          <a:extLst>
            <a:ext uri="{FF2B5EF4-FFF2-40B4-BE49-F238E27FC236}">
              <a16:creationId xmlns:a16="http://schemas.microsoft.com/office/drawing/2014/main" id="{00000000-0008-0000-0900-00007D84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2494" name="Rectangle 3456">
          <a:extLst>
            <a:ext uri="{FF2B5EF4-FFF2-40B4-BE49-F238E27FC236}">
              <a16:creationId xmlns:a16="http://schemas.microsoft.com/office/drawing/2014/main" id="{00000000-0008-0000-0900-00007E84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2496" name="Rectangle 3458">
          <a:extLst>
            <a:ext uri="{FF2B5EF4-FFF2-40B4-BE49-F238E27FC236}">
              <a16:creationId xmlns:a16="http://schemas.microsoft.com/office/drawing/2014/main" id="{00000000-0008-0000-0900-000080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2497" name="Rectangle 3459">
          <a:extLst>
            <a:ext uri="{FF2B5EF4-FFF2-40B4-BE49-F238E27FC236}">
              <a16:creationId xmlns:a16="http://schemas.microsoft.com/office/drawing/2014/main" id="{00000000-0008-0000-0900-000081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498" name="Rectangle 3460">
          <a:extLst>
            <a:ext uri="{FF2B5EF4-FFF2-40B4-BE49-F238E27FC236}">
              <a16:creationId xmlns:a16="http://schemas.microsoft.com/office/drawing/2014/main" id="{00000000-0008-0000-0900-000082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499" name="Rectangle 3461">
          <a:extLst>
            <a:ext uri="{FF2B5EF4-FFF2-40B4-BE49-F238E27FC236}">
              <a16:creationId xmlns:a16="http://schemas.microsoft.com/office/drawing/2014/main" id="{00000000-0008-0000-0900-000083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2500" name="Rectangle 3462">
          <a:extLst>
            <a:ext uri="{FF2B5EF4-FFF2-40B4-BE49-F238E27FC236}">
              <a16:creationId xmlns:a16="http://schemas.microsoft.com/office/drawing/2014/main" id="{00000000-0008-0000-0900-00008484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2501" name="Rectangle 3463">
          <a:extLst>
            <a:ext uri="{FF2B5EF4-FFF2-40B4-BE49-F238E27FC236}">
              <a16:creationId xmlns:a16="http://schemas.microsoft.com/office/drawing/2014/main" id="{00000000-0008-0000-0900-00008584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2504" name="Rectangle 3466">
          <a:extLst>
            <a:ext uri="{FF2B5EF4-FFF2-40B4-BE49-F238E27FC236}">
              <a16:creationId xmlns:a16="http://schemas.microsoft.com/office/drawing/2014/main" id="{00000000-0008-0000-0900-0000888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2505" name="Rectangle 3467">
          <a:extLst>
            <a:ext uri="{FF2B5EF4-FFF2-40B4-BE49-F238E27FC236}">
              <a16:creationId xmlns:a16="http://schemas.microsoft.com/office/drawing/2014/main" id="{00000000-0008-0000-0900-0000898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06" name="Rectangle 3468">
          <a:extLst>
            <a:ext uri="{FF2B5EF4-FFF2-40B4-BE49-F238E27FC236}">
              <a16:creationId xmlns:a16="http://schemas.microsoft.com/office/drawing/2014/main" id="{00000000-0008-0000-0900-00008A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07" name="Rectangle 3469">
          <a:extLst>
            <a:ext uri="{FF2B5EF4-FFF2-40B4-BE49-F238E27FC236}">
              <a16:creationId xmlns:a16="http://schemas.microsoft.com/office/drawing/2014/main" id="{00000000-0008-0000-0900-00008B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08" name="Rectangle 3470">
          <a:extLst>
            <a:ext uri="{FF2B5EF4-FFF2-40B4-BE49-F238E27FC236}">
              <a16:creationId xmlns:a16="http://schemas.microsoft.com/office/drawing/2014/main" id="{00000000-0008-0000-0900-00008C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09" name="Rectangle 3471">
          <a:extLst>
            <a:ext uri="{FF2B5EF4-FFF2-40B4-BE49-F238E27FC236}">
              <a16:creationId xmlns:a16="http://schemas.microsoft.com/office/drawing/2014/main" id="{00000000-0008-0000-0900-00008D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2510" name="Rectangle 3472">
          <a:extLst>
            <a:ext uri="{FF2B5EF4-FFF2-40B4-BE49-F238E27FC236}">
              <a16:creationId xmlns:a16="http://schemas.microsoft.com/office/drawing/2014/main" id="{00000000-0008-0000-0900-00008E84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2511" name="Rectangle 3473">
          <a:extLst>
            <a:ext uri="{FF2B5EF4-FFF2-40B4-BE49-F238E27FC236}">
              <a16:creationId xmlns:a16="http://schemas.microsoft.com/office/drawing/2014/main" id="{00000000-0008-0000-0900-00008F84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2512" name="Rectangle 3474">
          <a:extLst>
            <a:ext uri="{FF2B5EF4-FFF2-40B4-BE49-F238E27FC236}">
              <a16:creationId xmlns:a16="http://schemas.microsoft.com/office/drawing/2014/main" id="{00000000-0008-0000-0900-00009084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2513" name="Rectangle 3475">
          <a:extLst>
            <a:ext uri="{FF2B5EF4-FFF2-40B4-BE49-F238E27FC236}">
              <a16:creationId xmlns:a16="http://schemas.microsoft.com/office/drawing/2014/main" id="{00000000-0008-0000-0900-00009184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14" name="Rectangle 3476">
          <a:extLst>
            <a:ext uri="{FF2B5EF4-FFF2-40B4-BE49-F238E27FC236}">
              <a16:creationId xmlns:a16="http://schemas.microsoft.com/office/drawing/2014/main" id="{00000000-0008-0000-0900-000092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15" name="Rectangle 3477">
          <a:extLst>
            <a:ext uri="{FF2B5EF4-FFF2-40B4-BE49-F238E27FC236}">
              <a16:creationId xmlns:a16="http://schemas.microsoft.com/office/drawing/2014/main" id="{00000000-0008-0000-0900-000093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16" name="Rectangle 3478">
          <a:extLst>
            <a:ext uri="{FF2B5EF4-FFF2-40B4-BE49-F238E27FC236}">
              <a16:creationId xmlns:a16="http://schemas.microsoft.com/office/drawing/2014/main" id="{00000000-0008-0000-0900-000094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17" name="Rectangle 3479">
          <a:extLst>
            <a:ext uri="{FF2B5EF4-FFF2-40B4-BE49-F238E27FC236}">
              <a16:creationId xmlns:a16="http://schemas.microsoft.com/office/drawing/2014/main" id="{00000000-0008-0000-0900-000095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2518" name="Rectangle 3480">
          <a:extLst>
            <a:ext uri="{FF2B5EF4-FFF2-40B4-BE49-F238E27FC236}">
              <a16:creationId xmlns:a16="http://schemas.microsoft.com/office/drawing/2014/main" id="{00000000-0008-0000-0900-000096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2519" name="Rectangle 3481">
          <a:extLst>
            <a:ext uri="{FF2B5EF4-FFF2-40B4-BE49-F238E27FC236}">
              <a16:creationId xmlns:a16="http://schemas.microsoft.com/office/drawing/2014/main" id="{00000000-0008-0000-0900-000097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2520" name="Rectangle 3482">
          <a:extLst>
            <a:ext uri="{FF2B5EF4-FFF2-40B4-BE49-F238E27FC236}">
              <a16:creationId xmlns:a16="http://schemas.microsoft.com/office/drawing/2014/main" id="{00000000-0008-0000-0900-000098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2521" name="Rectangle 3483">
          <a:extLst>
            <a:ext uri="{FF2B5EF4-FFF2-40B4-BE49-F238E27FC236}">
              <a16:creationId xmlns:a16="http://schemas.microsoft.com/office/drawing/2014/main" id="{00000000-0008-0000-0900-000099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2524" name="Rectangle 3486">
          <a:extLst>
            <a:ext uri="{FF2B5EF4-FFF2-40B4-BE49-F238E27FC236}">
              <a16:creationId xmlns:a16="http://schemas.microsoft.com/office/drawing/2014/main" id="{00000000-0008-0000-0900-00009C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2525" name="Rectangle 3487">
          <a:extLst>
            <a:ext uri="{FF2B5EF4-FFF2-40B4-BE49-F238E27FC236}">
              <a16:creationId xmlns:a16="http://schemas.microsoft.com/office/drawing/2014/main" id="{00000000-0008-0000-0900-00009D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26" name="Rectangle 3488">
          <a:extLst>
            <a:ext uri="{FF2B5EF4-FFF2-40B4-BE49-F238E27FC236}">
              <a16:creationId xmlns:a16="http://schemas.microsoft.com/office/drawing/2014/main" id="{00000000-0008-0000-0900-00009E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2527" name="Rectangle 3489">
          <a:extLst>
            <a:ext uri="{FF2B5EF4-FFF2-40B4-BE49-F238E27FC236}">
              <a16:creationId xmlns:a16="http://schemas.microsoft.com/office/drawing/2014/main" id="{00000000-0008-0000-0900-00009F8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28" name="Rectangle 3490">
          <a:extLst>
            <a:ext uri="{FF2B5EF4-FFF2-40B4-BE49-F238E27FC236}">
              <a16:creationId xmlns:a16="http://schemas.microsoft.com/office/drawing/2014/main" id="{00000000-0008-0000-0900-0000A0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2529" name="Rectangle 3491">
          <a:extLst>
            <a:ext uri="{FF2B5EF4-FFF2-40B4-BE49-F238E27FC236}">
              <a16:creationId xmlns:a16="http://schemas.microsoft.com/office/drawing/2014/main" id="{00000000-0008-0000-0900-0000A1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32" name="Rectangle 3494">
          <a:extLst>
            <a:ext uri="{FF2B5EF4-FFF2-40B4-BE49-F238E27FC236}">
              <a16:creationId xmlns:a16="http://schemas.microsoft.com/office/drawing/2014/main" id="{00000000-0008-0000-0900-0000A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33" name="Rectangle 3495">
          <a:extLst>
            <a:ext uri="{FF2B5EF4-FFF2-40B4-BE49-F238E27FC236}">
              <a16:creationId xmlns:a16="http://schemas.microsoft.com/office/drawing/2014/main" id="{00000000-0008-0000-0900-0000A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2534" name="Rectangle 3496">
          <a:extLst>
            <a:ext uri="{FF2B5EF4-FFF2-40B4-BE49-F238E27FC236}">
              <a16:creationId xmlns:a16="http://schemas.microsoft.com/office/drawing/2014/main" id="{00000000-0008-0000-0900-0000A684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2535" name="Rectangle 3497">
          <a:extLst>
            <a:ext uri="{FF2B5EF4-FFF2-40B4-BE49-F238E27FC236}">
              <a16:creationId xmlns:a16="http://schemas.microsoft.com/office/drawing/2014/main" id="{00000000-0008-0000-0900-0000A784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2536" name="Rectangle 3498">
          <a:extLst>
            <a:ext uri="{FF2B5EF4-FFF2-40B4-BE49-F238E27FC236}">
              <a16:creationId xmlns:a16="http://schemas.microsoft.com/office/drawing/2014/main" id="{00000000-0008-0000-0900-0000A88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2537" name="Rectangle 3499">
          <a:extLst>
            <a:ext uri="{FF2B5EF4-FFF2-40B4-BE49-F238E27FC236}">
              <a16:creationId xmlns:a16="http://schemas.microsoft.com/office/drawing/2014/main" id="{00000000-0008-0000-0900-0000A98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2538" name="Rectangle 3500">
          <a:extLst>
            <a:ext uri="{FF2B5EF4-FFF2-40B4-BE49-F238E27FC236}">
              <a16:creationId xmlns:a16="http://schemas.microsoft.com/office/drawing/2014/main" id="{00000000-0008-0000-0900-0000AA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2539" name="Rectangle 3501">
          <a:extLst>
            <a:ext uri="{FF2B5EF4-FFF2-40B4-BE49-F238E27FC236}">
              <a16:creationId xmlns:a16="http://schemas.microsoft.com/office/drawing/2014/main" id="{00000000-0008-0000-0900-0000AB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2540" name="Rectangle 3502">
          <a:extLst>
            <a:ext uri="{FF2B5EF4-FFF2-40B4-BE49-F238E27FC236}">
              <a16:creationId xmlns:a16="http://schemas.microsoft.com/office/drawing/2014/main" id="{00000000-0008-0000-0900-0000AC8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2541" name="Rectangle 3503">
          <a:extLst>
            <a:ext uri="{FF2B5EF4-FFF2-40B4-BE49-F238E27FC236}">
              <a16:creationId xmlns:a16="http://schemas.microsoft.com/office/drawing/2014/main" id="{00000000-0008-0000-0900-0000AD8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44" name="Rectangle 3506">
          <a:extLst>
            <a:ext uri="{FF2B5EF4-FFF2-40B4-BE49-F238E27FC236}">
              <a16:creationId xmlns:a16="http://schemas.microsoft.com/office/drawing/2014/main" id="{00000000-0008-0000-0900-0000B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45" name="Rectangle 3507">
          <a:extLst>
            <a:ext uri="{FF2B5EF4-FFF2-40B4-BE49-F238E27FC236}">
              <a16:creationId xmlns:a16="http://schemas.microsoft.com/office/drawing/2014/main" id="{00000000-0008-0000-0900-0000B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48" name="Rectangle 3510">
          <a:extLst>
            <a:ext uri="{FF2B5EF4-FFF2-40B4-BE49-F238E27FC236}">
              <a16:creationId xmlns:a16="http://schemas.microsoft.com/office/drawing/2014/main" id="{00000000-0008-0000-0900-0000B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49" name="Rectangle 3511">
          <a:extLst>
            <a:ext uri="{FF2B5EF4-FFF2-40B4-BE49-F238E27FC236}">
              <a16:creationId xmlns:a16="http://schemas.microsoft.com/office/drawing/2014/main" id="{00000000-0008-0000-0900-0000B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52" name="Rectangle 3514">
          <a:extLst>
            <a:ext uri="{FF2B5EF4-FFF2-40B4-BE49-F238E27FC236}">
              <a16:creationId xmlns:a16="http://schemas.microsoft.com/office/drawing/2014/main" id="{00000000-0008-0000-0900-0000B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53" name="Rectangle 3515">
          <a:extLst>
            <a:ext uri="{FF2B5EF4-FFF2-40B4-BE49-F238E27FC236}">
              <a16:creationId xmlns:a16="http://schemas.microsoft.com/office/drawing/2014/main" id="{00000000-0008-0000-0900-0000B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56" name="Rectangle 3518">
          <a:extLst>
            <a:ext uri="{FF2B5EF4-FFF2-40B4-BE49-F238E27FC236}">
              <a16:creationId xmlns:a16="http://schemas.microsoft.com/office/drawing/2014/main" id="{00000000-0008-0000-0900-0000B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57" name="Rectangle 3519">
          <a:extLst>
            <a:ext uri="{FF2B5EF4-FFF2-40B4-BE49-F238E27FC236}">
              <a16:creationId xmlns:a16="http://schemas.microsoft.com/office/drawing/2014/main" id="{00000000-0008-0000-0900-0000B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60" name="Rectangle 3522">
          <a:extLst>
            <a:ext uri="{FF2B5EF4-FFF2-40B4-BE49-F238E27FC236}">
              <a16:creationId xmlns:a16="http://schemas.microsoft.com/office/drawing/2014/main" id="{00000000-0008-0000-0900-0000C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61" name="Rectangle 3523">
          <a:extLst>
            <a:ext uri="{FF2B5EF4-FFF2-40B4-BE49-F238E27FC236}">
              <a16:creationId xmlns:a16="http://schemas.microsoft.com/office/drawing/2014/main" id="{00000000-0008-0000-0900-0000C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2562" name="Rectangle 3524">
          <a:extLst>
            <a:ext uri="{FF2B5EF4-FFF2-40B4-BE49-F238E27FC236}">
              <a16:creationId xmlns:a16="http://schemas.microsoft.com/office/drawing/2014/main" id="{00000000-0008-0000-0900-0000C284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2563" name="Rectangle 3525">
          <a:extLst>
            <a:ext uri="{FF2B5EF4-FFF2-40B4-BE49-F238E27FC236}">
              <a16:creationId xmlns:a16="http://schemas.microsoft.com/office/drawing/2014/main" id="{00000000-0008-0000-0900-0000C384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2564" name="Rectangle 3526">
          <a:extLst>
            <a:ext uri="{FF2B5EF4-FFF2-40B4-BE49-F238E27FC236}">
              <a16:creationId xmlns:a16="http://schemas.microsoft.com/office/drawing/2014/main" id="{00000000-0008-0000-0900-0000C48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2565" name="Rectangle 3527">
          <a:extLst>
            <a:ext uri="{FF2B5EF4-FFF2-40B4-BE49-F238E27FC236}">
              <a16:creationId xmlns:a16="http://schemas.microsoft.com/office/drawing/2014/main" id="{00000000-0008-0000-0900-0000C58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68" name="Rectangle 3530">
          <a:extLst>
            <a:ext uri="{FF2B5EF4-FFF2-40B4-BE49-F238E27FC236}">
              <a16:creationId xmlns:a16="http://schemas.microsoft.com/office/drawing/2014/main" id="{00000000-0008-0000-0900-0000C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69" name="Rectangle 3531">
          <a:extLst>
            <a:ext uri="{FF2B5EF4-FFF2-40B4-BE49-F238E27FC236}">
              <a16:creationId xmlns:a16="http://schemas.microsoft.com/office/drawing/2014/main" id="{00000000-0008-0000-0900-0000C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72" name="Rectangle 3534">
          <a:extLst>
            <a:ext uri="{FF2B5EF4-FFF2-40B4-BE49-F238E27FC236}">
              <a16:creationId xmlns:a16="http://schemas.microsoft.com/office/drawing/2014/main" id="{00000000-0008-0000-0900-0000C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73" name="Rectangle 3535">
          <a:extLst>
            <a:ext uri="{FF2B5EF4-FFF2-40B4-BE49-F238E27FC236}">
              <a16:creationId xmlns:a16="http://schemas.microsoft.com/office/drawing/2014/main" id="{00000000-0008-0000-0900-0000C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76" name="Rectangle 3538">
          <a:extLst>
            <a:ext uri="{FF2B5EF4-FFF2-40B4-BE49-F238E27FC236}">
              <a16:creationId xmlns:a16="http://schemas.microsoft.com/office/drawing/2014/main" id="{00000000-0008-0000-0900-0000D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77" name="Rectangle 3539">
          <a:extLst>
            <a:ext uri="{FF2B5EF4-FFF2-40B4-BE49-F238E27FC236}">
              <a16:creationId xmlns:a16="http://schemas.microsoft.com/office/drawing/2014/main" id="{00000000-0008-0000-0900-0000D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0" name="Rectangle 3542">
          <a:extLst>
            <a:ext uri="{FF2B5EF4-FFF2-40B4-BE49-F238E27FC236}">
              <a16:creationId xmlns:a16="http://schemas.microsoft.com/office/drawing/2014/main" id="{00000000-0008-0000-0900-0000D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1" name="Rectangle 3543">
          <a:extLst>
            <a:ext uri="{FF2B5EF4-FFF2-40B4-BE49-F238E27FC236}">
              <a16:creationId xmlns:a16="http://schemas.microsoft.com/office/drawing/2014/main" id="{00000000-0008-0000-0900-0000D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4" name="Rectangle 3546">
          <a:extLst>
            <a:ext uri="{FF2B5EF4-FFF2-40B4-BE49-F238E27FC236}">
              <a16:creationId xmlns:a16="http://schemas.microsoft.com/office/drawing/2014/main" id="{00000000-0008-0000-0900-0000D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5" name="Rectangle 3547">
          <a:extLst>
            <a:ext uri="{FF2B5EF4-FFF2-40B4-BE49-F238E27FC236}">
              <a16:creationId xmlns:a16="http://schemas.microsoft.com/office/drawing/2014/main" id="{00000000-0008-0000-0900-0000D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8" name="Rectangle 3550">
          <a:extLst>
            <a:ext uri="{FF2B5EF4-FFF2-40B4-BE49-F238E27FC236}">
              <a16:creationId xmlns:a16="http://schemas.microsoft.com/office/drawing/2014/main" id="{00000000-0008-0000-0900-0000D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89" name="Rectangle 3551">
          <a:extLst>
            <a:ext uri="{FF2B5EF4-FFF2-40B4-BE49-F238E27FC236}">
              <a16:creationId xmlns:a16="http://schemas.microsoft.com/office/drawing/2014/main" id="{00000000-0008-0000-0900-0000D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92" name="Rectangle 3554">
          <a:extLst>
            <a:ext uri="{FF2B5EF4-FFF2-40B4-BE49-F238E27FC236}">
              <a16:creationId xmlns:a16="http://schemas.microsoft.com/office/drawing/2014/main" id="{00000000-0008-0000-0900-0000E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593" name="Rectangle 3555">
          <a:extLst>
            <a:ext uri="{FF2B5EF4-FFF2-40B4-BE49-F238E27FC236}">
              <a16:creationId xmlns:a16="http://schemas.microsoft.com/office/drawing/2014/main" id="{00000000-0008-0000-0900-0000E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2594" name="Rectangle 3556">
          <a:extLst>
            <a:ext uri="{FF2B5EF4-FFF2-40B4-BE49-F238E27FC236}">
              <a16:creationId xmlns:a16="http://schemas.microsoft.com/office/drawing/2014/main" id="{00000000-0008-0000-0900-0000E28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2595" name="Rectangle 3557">
          <a:extLst>
            <a:ext uri="{FF2B5EF4-FFF2-40B4-BE49-F238E27FC236}">
              <a16:creationId xmlns:a16="http://schemas.microsoft.com/office/drawing/2014/main" id="{00000000-0008-0000-0900-0000E38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2596" name="Rectangle 3558">
          <a:extLst>
            <a:ext uri="{FF2B5EF4-FFF2-40B4-BE49-F238E27FC236}">
              <a16:creationId xmlns:a16="http://schemas.microsoft.com/office/drawing/2014/main" id="{00000000-0008-0000-0900-0000E48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2597" name="Rectangle 3559">
          <a:extLst>
            <a:ext uri="{FF2B5EF4-FFF2-40B4-BE49-F238E27FC236}">
              <a16:creationId xmlns:a16="http://schemas.microsoft.com/office/drawing/2014/main" id="{00000000-0008-0000-0900-0000E58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0" name="Rectangle 3562">
          <a:extLst>
            <a:ext uri="{FF2B5EF4-FFF2-40B4-BE49-F238E27FC236}">
              <a16:creationId xmlns:a16="http://schemas.microsoft.com/office/drawing/2014/main" id="{00000000-0008-0000-0900-0000E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1" name="Rectangle 3563">
          <a:extLst>
            <a:ext uri="{FF2B5EF4-FFF2-40B4-BE49-F238E27FC236}">
              <a16:creationId xmlns:a16="http://schemas.microsoft.com/office/drawing/2014/main" id="{00000000-0008-0000-0900-0000E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2" name="Rectangle 3564">
          <a:extLst>
            <a:ext uri="{FF2B5EF4-FFF2-40B4-BE49-F238E27FC236}">
              <a16:creationId xmlns:a16="http://schemas.microsoft.com/office/drawing/2014/main" id="{00000000-0008-0000-0900-0000EA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3" name="Rectangle 3565">
          <a:extLst>
            <a:ext uri="{FF2B5EF4-FFF2-40B4-BE49-F238E27FC236}">
              <a16:creationId xmlns:a16="http://schemas.microsoft.com/office/drawing/2014/main" id="{00000000-0008-0000-0900-0000EB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4" name="Rectangle 3566">
          <a:extLst>
            <a:ext uri="{FF2B5EF4-FFF2-40B4-BE49-F238E27FC236}">
              <a16:creationId xmlns:a16="http://schemas.microsoft.com/office/drawing/2014/main" id="{00000000-0008-0000-0900-0000E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5" name="Rectangle 3567">
          <a:extLst>
            <a:ext uri="{FF2B5EF4-FFF2-40B4-BE49-F238E27FC236}">
              <a16:creationId xmlns:a16="http://schemas.microsoft.com/office/drawing/2014/main" id="{00000000-0008-0000-0900-0000E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6" name="Rectangle 3568">
          <a:extLst>
            <a:ext uri="{FF2B5EF4-FFF2-40B4-BE49-F238E27FC236}">
              <a16:creationId xmlns:a16="http://schemas.microsoft.com/office/drawing/2014/main" id="{00000000-0008-0000-0900-0000EE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7" name="Rectangle 3569">
          <a:extLst>
            <a:ext uri="{FF2B5EF4-FFF2-40B4-BE49-F238E27FC236}">
              <a16:creationId xmlns:a16="http://schemas.microsoft.com/office/drawing/2014/main" id="{00000000-0008-0000-0900-0000EF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8" name="Rectangle 3570">
          <a:extLst>
            <a:ext uri="{FF2B5EF4-FFF2-40B4-BE49-F238E27FC236}">
              <a16:creationId xmlns:a16="http://schemas.microsoft.com/office/drawing/2014/main" id="{00000000-0008-0000-0900-0000F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09" name="Rectangle 3571">
          <a:extLst>
            <a:ext uri="{FF2B5EF4-FFF2-40B4-BE49-F238E27FC236}">
              <a16:creationId xmlns:a16="http://schemas.microsoft.com/office/drawing/2014/main" id="{00000000-0008-0000-0900-0000F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0" name="Rectangle 3572">
          <a:extLst>
            <a:ext uri="{FF2B5EF4-FFF2-40B4-BE49-F238E27FC236}">
              <a16:creationId xmlns:a16="http://schemas.microsoft.com/office/drawing/2014/main" id="{00000000-0008-0000-0900-0000F2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1" name="Rectangle 3573">
          <a:extLst>
            <a:ext uri="{FF2B5EF4-FFF2-40B4-BE49-F238E27FC236}">
              <a16:creationId xmlns:a16="http://schemas.microsoft.com/office/drawing/2014/main" id="{00000000-0008-0000-0900-0000F3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2" name="Rectangle 3574">
          <a:extLst>
            <a:ext uri="{FF2B5EF4-FFF2-40B4-BE49-F238E27FC236}">
              <a16:creationId xmlns:a16="http://schemas.microsoft.com/office/drawing/2014/main" id="{00000000-0008-0000-0900-0000F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3" name="Rectangle 3575">
          <a:extLst>
            <a:ext uri="{FF2B5EF4-FFF2-40B4-BE49-F238E27FC236}">
              <a16:creationId xmlns:a16="http://schemas.microsoft.com/office/drawing/2014/main" id="{00000000-0008-0000-0900-0000F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6" name="Rectangle 3578">
          <a:extLst>
            <a:ext uri="{FF2B5EF4-FFF2-40B4-BE49-F238E27FC236}">
              <a16:creationId xmlns:a16="http://schemas.microsoft.com/office/drawing/2014/main" id="{00000000-0008-0000-0900-0000F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17" name="Rectangle 3579">
          <a:extLst>
            <a:ext uri="{FF2B5EF4-FFF2-40B4-BE49-F238E27FC236}">
              <a16:creationId xmlns:a16="http://schemas.microsoft.com/office/drawing/2014/main" id="{00000000-0008-0000-0900-0000F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0" name="Rectangle 3582">
          <a:extLst>
            <a:ext uri="{FF2B5EF4-FFF2-40B4-BE49-F238E27FC236}">
              <a16:creationId xmlns:a16="http://schemas.microsoft.com/office/drawing/2014/main" id="{00000000-0008-0000-0900-0000F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1" name="Rectangle 3583">
          <a:extLst>
            <a:ext uri="{FF2B5EF4-FFF2-40B4-BE49-F238E27FC236}">
              <a16:creationId xmlns:a16="http://schemas.microsoft.com/office/drawing/2014/main" id="{00000000-0008-0000-0900-0000F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4" name="Rectangle 3586">
          <a:extLst>
            <a:ext uri="{FF2B5EF4-FFF2-40B4-BE49-F238E27FC236}">
              <a16:creationId xmlns:a16="http://schemas.microsoft.com/office/drawing/2014/main" id="{00000000-0008-0000-0900-00000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5" name="Rectangle 3587">
          <a:extLst>
            <a:ext uri="{FF2B5EF4-FFF2-40B4-BE49-F238E27FC236}">
              <a16:creationId xmlns:a16="http://schemas.microsoft.com/office/drawing/2014/main" id="{00000000-0008-0000-0900-00000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8" name="Rectangle 3590">
          <a:extLst>
            <a:ext uri="{FF2B5EF4-FFF2-40B4-BE49-F238E27FC236}">
              <a16:creationId xmlns:a16="http://schemas.microsoft.com/office/drawing/2014/main" id="{00000000-0008-0000-0900-00000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29" name="Rectangle 3591">
          <a:extLst>
            <a:ext uri="{FF2B5EF4-FFF2-40B4-BE49-F238E27FC236}">
              <a16:creationId xmlns:a16="http://schemas.microsoft.com/office/drawing/2014/main" id="{00000000-0008-0000-0900-00000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32" name="Rectangle 3594">
          <a:extLst>
            <a:ext uri="{FF2B5EF4-FFF2-40B4-BE49-F238E27FC236}">
              <a16:creationId xmlns:a16="http://schemas.microsoft.com/office/drawing/2014/main" id="{00000000-0008-0000-0900-00000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33" name="Rectangle 3595">
          <a:extLst>
            <a:ext uri="{FF2B5EF4-FFF2-40B4-BE49-F238E27FC236}">
              <a16:creationId xmlns:a16="http://schemas.microsoft.com/office/drawing/2014/main" id="{00000000-0008-0000-0900-00000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36" name="Rectangle 3598">
          <a:extLst>
            <a:ext uri="{FF2B5EF4-FFF2-40B4-BE49-F238E27FC236}">
              <a16:creationId xmlns:a16="http://schemas.microsoft.com/office/drawing/2014/main" id="{00000000-0008-0000-0900-00000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37" name="Rectangle 3599">
          <a:extLst>
            <a:ext uri="{FF2B5EF4-FFF2-40B4-BE49-F238E27FC236}">
              <a16:creationId xmlns:a16="http://schemas.microsoft.com/office/drawing/2014/main" id="{00000000-0008-0000-0900-00000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0" name="Rectangle 3602">
          <a:extLst>
            <a:ext uri="{FF2B5EF4-FFF2-40B4-BE49-F238E27FC236}">
              <a16:creationId xmlns:a16="http://schemas.microsoft.com/office/drawing/2014/main" id="{00000000-0008-0000-0900-00001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1" name="Rectangle 3603">
          <a:extLst>
            <a:ext uri="{FF2B5EF4-FFF2-40B4-BE49-F238E27FC236}">
              <a16:creationId xmlns:a16="http://schemas.microsoft.com/office/drawing/2014/main" id="{00000000-0008-0000-0900-00001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4" name="Rectangle 3606">
          <a:extLst>
            <a:ext uri="{FF2B5EF4-FFF2-40B4-BE49-F238E27FC236}">
              <a16:creationId xmlns:a16="http://schemas.microsoft.com/office/drawing/2014/main" id="{00000000-0008-0000-0900-00001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5" name="Rectangle 3607">
          <a:extLst>
            <a:ext uri="{FF2B5EF4-FFF2-40B4-BE49-F238E27FC236}">
              <a16:creationId xmlns:a16="http://schemas.microsoft.com/office/drawing/2014/main" id="{00000000-0008-0000-0900-00001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8" name="Rectangle 3610">
          <a:extLst>
            <a:ext uri="{FF2B5EF4-FFF2-40B4-BE49-F238E27FC236}">
              <a16:creationId xmlns:a16="http://schemas.microsoft.com/office/drawing/2014/main" id="{00000000-0008-0000-0900-00001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49" name="Rectangle 3611">
          <a:extLst>
            <a:ext uri="{FF2B5EF4-FFF2-40B4-BE49-F238E27FC236}">
              <a16:creationId xmlns:a16="http://schemas.microsoft.com/office/drawing/2014/main" id="{00000000-0008-0000-0900-00001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52" name="Rectangle 3614">
          <a:extLst>
            <a:ext uri="{FF2B5EF4-FFF2-40B4-BE49-F238E27FC236}">
              <a16:creationId xmlns:a16="http://schemas.microsoft.com/office/drawing/2014/main" id="{00000000-0008-0000-0900-00001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53" name="Rectangle 3615">
          <a:extLst>
            <a:ext uri="{FF2B5EF4-FFF2-40B4-BE49-F238E27FC236}">
              <a16:creationId xmlns:a16="http://schemas.microsoft.com/office/drawing/2014/main" id="{00000000-0008-0000-0900-00001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56" name="Rectangle 3618">
          <a:extLst>
            <a:ext uri="{FF2B5EF4-FFF2-40B4-BE49-F238E27FC236}">
              <a16:creationId xmlns:a16="http://schemas.microsoft.com/office/drawing/2014/main" id="{00000000-0008-0000-0900-00002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57" name="Rectangle 3619">
          <a:extLst>
            <a:ext uri="{FF2B5EF4-FFF2-40B4-BE49-F238E27FC236}">
              <a16:creationId xmlns:a16="http://schemas.microsoft.com/office/drawing/2014/main" id="{00000000-0008-0000-0900-00002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0" name="Rectangle 3622">
          <a:extLst>
            <a:ext uri="{FF2B5EF4-FFF2-40B4-BE49-F238E27FC236}">
              <a16:creationId xmlns:a16="http://schemas.microsoft.com/office/drawing/2014/main" id="{00000000-0008-0000-0900-00002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1" name="Rectangle 3623">
          <a:extLst>
            <a:ext uri="{FF2B5EF4-FFF2-40B4-BE49-F238E27FC236}">
              <a16:creationId xmlns:a16="http://schemas.microsoft.com/office/drawing/2014/main" id="{00000000-0008-0000-0900-00002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4" name="Rectangle 3626">
          <a:extLst>
            <a:ext uri="{FF2B5EF4-FFF2-40B4-BE49-F238E27FC236}">
              <a16:creationId xmlns:a16="http://schemas.microsoft.com/office/drawing/2014/main" id="{00000000-0008-0000-0900-00002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5" name="Rectangle 3627">
          <a:extLst>
            <a:ext uri="{FF2B5EF4-FFF2-40B4-BE49-F238E27FC236}">
              <a16:creationId xmlns:a16="http://schemas.microsoft.com/office/drawing/2014/main" id="{00000000-0008-0000-0900-00002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8" name="Rectangle 3630">
          <a:extLst>
            <a:ext uri="{FF2B5EF4-FFF2-40B4-BE49-F238E27FC236}">
              <a16:creationId xmlns:a16="http://schemas.microsoft.com/office/drawing/2014/main" id="{00000000-0008-0000-0900-00002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69" name="Rectangle 3631">
          <a:extLst>
            <a:ext uri="{FF2B5EF4-FFF2-40B4-BE49-F238E27FC236}">
              <a16:creationId xmlns:a16="http://schemas.microsoft.com/office/drawing/2014/main" id="{00000000-0008-0000-0900-00002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72" name="Rectangle 3634">
          <a:extLst>
            <a:ext uri="{FF2B5EF4-FFF2-40B4-BE49-F238E27FC236}">
              <a16:creationId xmlns:a16="http://schemas.microsoft.com/office/drawing/2014/main" id="{00000000-0008-0000-0900-00003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73" name="Rectangle 3635">
          <a:extLst>
            <a:ext uri="{FF2B5EF4-FFF2-40B4-BE49-F238E27FC236}">
              <a16:creationId xmlns:a16="http://schemas.microsoft.com/office/drawing/2014/main" id="{00000000-0008-0000-0900-00003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76" name="Rectangle 3638">
          <a:extLst>
            <a:ext uri="{FF2B5EF4-FFF2-40B4-BE49-F238E27FC236}">
              <a16:creationId xmlns:a16="http://schemas.microsoft.com/office/drawing/2014/main" id="{00000000-0008-0000-0900-00003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77" name="Rectangle 3639">
          <a:extLst>
            <a:ext uri="{FF2B5EF4-FFF2-40B4-BE49-F238E27FC236}">
              <a16:creationId xmlns:a16="http://schemas.microsoft.com/office/drawing/2014/main" id="{00000000-0008-0000-0900-00003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0" name="Rectangle 3642">
          <a:extLst>
            <a:ext uri="{FF2B5EF4-FFF2-40B4-BE49-F238E27FC236}">
              <a16:creationId xmlns:a16="http://schemas.microsoft.com/office/drawing/2014/main" id="{00000000-0008-0000-0900-00003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1" name="Rectangle 3643">
          <a:extLst>
            <a:ext uri="{FF2B5EF4-FFF2-40B4-BE49-F238E27FC236}">
              <a16:creationId xmlns:a16="http://schemas.microsoft.com/office/drawing/2014/main" id="{00000000-0008-0000-0900-00003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4" name="Rectangle 3646">
          <a:extLst>
            <a:ext uri="{FF2B5EF4-FFF2-40B4-BE49-F238E27FC236}">
              <a16:creationId xmlns:a16="http://schemas.microsoft.com/office/drawing/2014/main" id="{00000000-0008-0000-0900-00003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5" name="Rectangle 3647">
          <a:extLst>
            <a:ext uri="{FF2B5EF4-FFF2-40B4-BE49-F238E27FC236}">
              <a16:creationId xmlns:a16="http://schemas.microsoft.com/office/drawing/2014/main" id="{00000000-0008-0000-0900-00003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8" name="Rectangle 3650">
          <a:extLst>
            <a:ext uri="{FF2B5EF4-FFF2-40B4-BE49-F238E27FC236}">
              <a16:creationId xmlns:a16="http://schemas.microsoft.com/office/drawing/2014/main" id="{00000000-0008-0000-0900-00004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89" name="Rectangle 3651">
          <a:extLst>
            <a:ext uri="{FF2B5EF4-FFF2-40B4-BE49-F238E27FC236}">
              <a16:creationId xmlns:a16="http://schemas.microsoft.com/office/drawing/2014/main" id="{00000000-0008-0000-0900-00004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92" name="Rectangle 3654">
          <a:extLst>
            <a:ext uri="{FF2B5EF4-FFF2-40B4-BE49-F238E27FC236}">
              <a16:creationId xmlns:a16="http://schemas.microsoft.com/office/drawing/2014/main" id="{00000000-0008-0000-0900-00004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93" name="Rectangle 3655">
          <a:extLst>
            <a:ext uri="{FF2B5EF4-FFF2-40B4-BE49-F238E27FC236}">
              <a16:creationId xmlns:a16="http://schemas.microsoft.com/office/drawing/2014/main" id="{00000000-0008-0000-0900-00004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96" name="Rectangle 3658">
          <a:extLst>
            <a:ext uri="{FF2B5EF4-FFF2-40B4-BE49-F238E27FC236}">
              <a16:creationId xmlns:a16="http://schemas.microsoft.com/office/drawing/2014/main" id="{00000000-0008-0000-0900-00004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697" name="Rectangle 3659">
          <a:extLst>
            <a:ext uri="{FF2B5EF4-FFF2-40B4-BE49-F238E27FC236}">
              <a16:creationId xmlns:a16="http://schemas.microsoft.com/office/drawing/2014/main" id="{00000000-0008-0000-0900-00004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0" name="Rectangle 3662">
          <a:extLst>
            <a:ext uri="{FF2B5EF4-FFF2-40B4-BE49-F238E27FC236}">
              <a16:creationId xmlns:a16="http://schemas.microsoft.com/office/drawing/2014/main" id="{00000000-0008-0000-0900-00004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1" name="Rectangle 3663">
          <a:extLst>
            <a:ext uri="{FF2B5EF4-FFF2-40B4-BE49-F238E27FC236}">
              <a16:creationId xmlns:a16="http://schemas.microsoft.com/office/drawing/2014/main" id="{00000000-0008-0000-0900-00004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4" name="Rectangle 3666">
          <a:extLst>
            <a:ext uri="{FF2B5EF4-FFF2-40B4-BE49-F238E27FC236}">
              <a16:creationId xmlns:a16="http://schemas.microsoft.com/office/drawing/2014/main" id="{00000000-0008-0000-0900-00005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5" name="Rectangle 3667">
          <a:extLst>
            <a:ext uri="{FF2B5EF4-FFF2-40B4-BE49-F238E27FC236}">
              <a16:creationId xmlns:a16="http://schemas.microsoft.com/office/drawing/2014/main" id="{00000000-0008-0000-0900-00005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8" name="Rectangle 3670">
          <a:extLst>
            <a:ext uri="{FF2B5EF4-FFF2-40B4-BE49-F238E27FC236}">
              <a16:creationId xmlns:a16="http://schemas.microsoft.com/office/drawing/2014/main" id="{00000000-0008-0000-0900-00005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09" name="Rectangle 3671">
          <a:extLst>
            <a:ext uri="{FF2B5EF4-FFF2-40B4-BE49-F238E27FC236}">
              <a16:creationId xmlns:a16="http://schemas.microsoft.com/office/drawing/2014/main" id="{00000000-0008-0000-0900-00005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12" name="Rectangle 3674">
          <a:extLst>
            <a:ext uri="{FF2B5EF4-FFF2-40B4-BE49-F238E27FC236}">
              <a16:creationId xmlns:a16="http://schemas.microsoft.com/office/drawing/2014/main" id="{00000000-0008-0000-0900-00005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13" name="Rectangle 3675">
          <a:extLst>
            <a:ext uri="{FF2B5EF4-FFF2-40B4-BE49-F238E27FC236}">
              <a16:creationId xmlns:a16="http://schemas.microsoft.com/office/drawing/2014/main" id="{00000000-0008-0000-0900-00005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16" name="Rectangle 3678">
          <a:extLst>
            <a:ext uri="{FF2B5EF4-FFF2-40B4-BE49-F238E27FC236}">
              <a16:creationId xmlns:a16="http://schemas.microsoft.com/office/drawing/2014/main" id="{00000000-0008-0000-0900-00005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17" name="Rectangle 3679">
          <a:extLst>
            <a:ext uri="{FF2B5EF4-FFF2-40B4-BE49-F238E27FC236}">
              <a16:creationId xmlns:a16="http://schemas.microsoft.com/office/drawing/2014/main" id="{00000000-0008-0000-0900-00005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0" name="Rectangle 3682">
          <a:extLst>
            <a:ext uri="{FF2B5EF4-FFF2-40B4-BE49-F238E27FC236}">
              <a16:creationId xmlns:a16="http://schemas.microsoft.com/office/drawing/2014/main" id="{00000000-0008-0000-0900-00006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1" name="Rectangle 3683">
          <a:extLst>
            <a:ext uri="{FF2B5EF4-FFF2-40B4-BE49-F238E27FC236}">
              <a16:creationId xmlns:a16="http://schemas.microsoft.com/office/drawing/2014/main" id="{00000000-0008-0000-0900-00006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4" name="Rectangle 3686">
          <a:extLst>
            <a:ext uri="{FF2B5EF4-FFF2-40B4-BE49-F238E27FC236}">
              <a16:creationId xmlns:a16="http://schemas.microsoft.com/office/drawing/2014/main" id="{00000000-0008-0000-0900-00006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5" name="Rectangle 3687">
          <a:extLst>
            <a:ext uri="{FF2B5EF4-FFF2-40B4-BE49-F238E27FC236}">
              <a16:creationId xmlns:a16="http://schemas.microsoft.com/office/drawing/2014/main" id="{00000000-0008-0000-0900-00006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8" name="Rectangle 3690">
          <a:extLst>
            <a:ext uri="{FF2B5EF4-FFF2-40B4-BE49-F238E27FC236}">
              <a16:creationId xmlns:a16="http://schemas.microsoft.com/office/drawing/2014/main" id="{00000000-0008-0000-0900-00006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29" name="Rectangle 3691">
          <a:extLst>
            <a:ext uri="{FF2B5EF4-FFF2-40B4-BE49-F238E27FC236}">
              <a16:creationId xmlns:a16="http://schemas.microsoft.com/office/drawing/2014/main" id="{00000000-0008-0000-0900-00006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32" name="Rectangle 3694">
          <a:extLst>
            <a:ext uri="{FF2B5EF4-FFF2-40B4-BE49-F238E27FC236}">
              <a16:creationId xmlns:a16="http://schemas.microsoft.com/office/drawing/2014/main" id="{00000000-0008-0000-0900-00006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33" name="Rectangle 3695">
          <a:extLst>
            <a:ext uri="{FF2B5EF4-FFF2-40B4-BE49-F238E27FC236}">
              <a16:creationId xmlns:a16="http://schemas.microsoft.com/office/drawing/2014/main" id="{00000000-0008-0000-0900-00006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36" name="Rectangle 3698">
          <a:extLst>
            <a:ext uri="{FF2B5EF4-FFF2-40B4-BE49-F238E27FC236}">
              <a16:creationId xmlns:a16="http://schemas.microsoft.com/office/drawing/2014/main" id="{00000000-0008-0000-0900-00007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37" name="Rectangle 3699">
          <a:extLst>
            <a:ext uri="{FF2B5EF4-FFF2-40B4-BE49-F238E27FC236}">
              <a16:creationId xmlns:a16="http://schemas.microsoft.com/office/drawing/2014/main" id="{00000000-0008-0000-0900-00007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0" name="Rectangle 3702">
          <a:extLst>
            <a:ext uri="{FF2B5EF4-FFF2-40B4-BE49-F238E27FC236}">
              <a16:creationId xmlns:a16="http://schemas.microsoft.com/office/drawing/2014/main" id="{00000000-0008-0000-0900-00007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1" name="Rectangle 3703">
          <a:extLst>
            <a:ext uri="{FF2B5EF4-FFF2-40B4-BE49-F238E27FC236}">
              <a16:creationId xmlns:a16="http://schemas.microsoft.com/office/drawing/2014/main" id="{00000000-0008-0000-0900-00007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4" name="Rectangle 3706">
          <a:extLst>
            <a:ext uri="{FF2B5EF4-FFF2-40B4-BE49-F238E27FC236}">
              <a16:creationId xmlns:a16="http://schemas.microsoft.com/office/drawing/2014/main" id="{00000000-0008-0000-0900-00007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5" name="Rectangle 3707">
          <a:extLst>
            <a:ext uri="{FF2B5EF4-FFF2-40B4-BE49-F238E27FC236}">
              <a16:creationId xmlns:a16="http://schemas.microsoft.com/office/drawing/2014/main" id="{00000000-0008-0000-0900-00007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8" name="Rectangle 3710">
          <a:extLst>
            <a:ext uri="{FF2B5EF4-FFF2-40B4-BE49-F238E27FC236}">
              <a16:creationId xmlns:a16="http://schemas.microsoft.com/office/drawing/2014/main" id="{00000000-0008-0000-0900-00007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49" name="Rectangle 3711">
          <a:extLst>
            <a:ext uri="{FF2B5EF4-FFF2-40B4-BE49-F238E27FC236}">
              <a16:creationId xmlns:a16="http://schemas.microsoft.com/office/drawing/2014/main" id="{00000000-0008-0000-0900-00007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52" name="Rectangle 3714">
          <a:extLst>
            <a:ext uri="{FF2B5EF4-FFF2-40B4-BE49-F238E27FC236}">
              <a16:creationId xmlns:a16="http://schemas.microsoft.com/office/drawing/2014/main" id="{00000000-0008-0000-0900-00008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53" name="Rectangle 3715">
          <a:extLst>
            <a:ext uri="{FF2B5EF4-FFF2-40B4-BE49-F238E27FC236}">
              <a16:creationId xmlns:a16="http://schemas.microsoft.com/office/drawing/2014/main" id="{00000000-0008-0000-0900-00008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56" name="Rectangle 3718">
          <a:extLst>
            <a:ext uri="{FF2B5EF4-FFF2-40B4-BE49-F238E27FC236}">
              <a16:creationId xmlns:a16="http://schemas.microsoft.com/office/drawing/2014/main" id="{00000000-0008-0000-0900-00008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57" name="Rectangle 3719">
          <a:extLst>
            <a:ext uri="{FF2B5EF4-FFF2-40B4-BE49-F238E27FC236}">
              <a16:creationId xmlns:a16="http://schemas.microsoft.com/office/drawing/2014/main" id="{00000000-0008-0000-0900-00008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0" name="Rectangle 3722">
          <a:extLst>
            <a:ext uri="{FF2B5EF4-FFF2-40B4-BE49-F238E27FC236}">
              <a16:creationId xmlns:a16="http://schemas.microsoft.com/office/drawing/2014/main" id="{00000000-0008-0000-0900-00008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1" name="Rectangle 3723">
          <a:extLst>
            <a:ext uri="{FF2B5EF4-FFF2-40B4-BE49-F238E27FC236}">
              <a16:creationId xmlns:a16="http://schemas.microsoft.com/office/drawing/2014/main" id="{00000000-0008-0000-0900-00008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4" name="Rectangle 3726">
          <a:extLst>
            <a:ext uri="{FF2B5EF4-FFF2-40B4-BE49-F238E27FC236}">
              <a16:creationId xmlns:a16="http://schemas.microsoft.com/office/drawing/2014/main" id="{00000000-0008-0000-0900-00008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5" name="Rectangle 3727">
          <a:extLst>
            <a:ext uri="{FF2B5EF4-FFF2-40B4-BE49-F238E27FC236}">
              <a16:creationId xmlns:a16="http://schemas.microsoft.com/office/drawing/2014/main" id="{00000000-0008-0000-0900-00008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8" name="Rectangle 3730">
          <a:extLst>
            <a:ext uri="{FF2B5EF4-FFF2-40B4-BE49-F238E27FC236}">
              <a16:creationId xmlns:a16="http://schemas.microsoft.com/office/drawing/2014/main" id="{00000000-0008-0000-0900-00009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69" name="Rectangle 3731">
          <a:extLst>
            <a:ext uri="{FF2B5EF4-FFF2-40B4-BE49-F238E27FC236}">
              <a16:creationId xmlns:a16="http://schemas.microsoft.com/office/drawing/2014/main" id="{00000000-0008-0000-0900-00009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72" name="Rectangle 3734">
          <a:extLst>
            <a:ext uri="{FF2B5EF4-FFF2-40B4-BE49-F238E27FC236}">
              <a16:creationId xmlns:a16="http://schemas.microsoft.com/office/drawing/2014/main" id="{00000000-0008-0000-0900-00009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73" name="Rectangle 3735">
          <a:extLst>
            <a:ext uri="{FF2B5EF4-FFF2-40B4-BE49-F238E27FC236}">
              <a16:creationId xmlns:a16="http://schemas.microsoft.com/office/drawing/2014/main" id="{00000000-0008-0000-0900-00009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76" name="Rectangle 3738">
          <a:extLst>
            <a:ext uri="{FF2B5EF4-FFF2-40B4-BE49-F238E27FC236}">
              <a16:creationId xmlns:a16="http://schemas.microsoft.com/office/drawing/2014/main" id="{00000000-0008-0000-0900-00009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77" name="Rectangle 3739">
          <a:extLst>
            <a:ext uri="{FF2B5EF4-FFF2-40B4-BE49-F238E27FC236}">
              <a16:creationId xmlns:a16="http://schemas.microsoft.com/office/drawing/2014/main" id="{00000000-0008-0000-0900-00009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0" name="Rectangle 3742">
          <a:extLst>
            <a:ext uri="{FF2B5EF4-FFF2-40B4-BE49-F238E27FC236}">
              <a16:creationId xmlns:a16="http://schemas.microsoft.com/office/drawing/2014/main" id="{00000000-0008-0000-0900-00009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1" name="Rectangle 3743">
          <a:extLst>
            <a:ext uri="{FF2B5EF4-FFF2-40B4-BE49-F238E27FC236}">
              <a16:creationId xmlns:a16="http://schemas.microsoft.com/office/drawing/2014/main" id="{00000000-0008-0000-0900-00009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4" name="Rectangle 3746">
          <a:extLst>
            <a:ext uri="{FF2B5EF4-FFF2-40B4-BE49-F238E27FC236}">
              <a16:creationId xmlns:a16="http://schemas.microsoft.com/office/drawing/2014/main" id="{00000000-0008-0000-0900-0000A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5" name="Rectangle 3747">
          <a:extLst>
            <a:ext uri="{FF2B5EF4-FFF2-40B4-BE49-F238E27FC236}">
              <a16:creationId xmlns:a16="http://schemas.microsoft.com/office/drawing/2014/main" id="{00000000-0008-0000-0900-0000A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8" name="Rectangle 3750">
          <a:extLst>
            <a:ext uri="{FF2B5EF4-FFF2-40B4-BE49-F238E27FC236}">
              <a16:creationId xmlns:a16="http://schemas.microsoft.com/office/drawing/2014/main" id="{00000000-0008-0000-0900-0000A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89" name="Rectangle 3751">
          <a:extLst>
            <a:ext uri="{FF2B5EF4-FFF2-40B4-BE49-F238E27FC236}">
              <a16:creationId xmlns:a16="http://schemas.microsoft.com/office/drawing/2014/main" id="{00000000-0008-0000-0900-0000A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92" name="Rectangle 3754">
          <a:extLst>
            <a:ext uri="{FF2B5EF4-FFF2-40B4-BE49-F238E27FC236}">
              <a16:creationId xmlns:a16="http://schemas.microsoft.com/office/drawing/2014/main" id="{00000000-0008-0000-0900-0000A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93" name="Rectangle 3755">
          <a:extLst>
            <a:ext uri="{FF2B5EF4-FFF2-40B4-BE49-F238E27FC236}">
              <a16:creationId xmlns:a16="http://schemas.microsoft.com/office/drawing/2014/main" id="{00000000-0008-0000-0900-0000A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96" name="Rectangle 3758">
          <a:extLst>
            <a:ext uri="{FF2B5EF4-FFF2-40B4-BE49-F238E27FC236}">
              <a16:creationId xmlns:a16="http://schemas.microsoft.com/office/drawing/2014/main" id="{00000000-0008-0000-0900-0000A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797" name="Rectangle 3759">
          <a:extLst>
            <a:ext uri="{FF2B5EF4-FFF2-40B4-BE49-F238E27FC236}">
              <a16:creationId xmlns:a16="http://schemas.microsoft.com/office/drawing/2014/main" id="{00000000-0008-0000-0900-0000A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0" name="Rectangle 3762">
          <a:extLst>
            <a:ext uri="{FF2B5EF4-FFF2-40B4-BE49-F238E27FC236}">
              <a16:creationId xmlns:a16="http://schemas.microsoft.com/office/drawing/2014/main" id="{00000000-0008-0000-0900-0000B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1" name="Rectangle 3763">
          <a:extLst>
            <a:ext uri="{FF2B5EF4-FFF2-40B4-BE49-F238E27FC236}">
              <a16:creationId xmlns:a16="http://schemas.microsoft.com/office/drawing/2014/main" id="{00000000-0008-0000-0900-0000B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4" name="Rectangle 3766">
          <a:extLst>
            <a:ext uri="{FF2B5EF4-FFF2-40B4-BE49-F238E27FC236}">
              <a16:creationId xmlns:a16="http://schemas.microsoft.com/office/drawing/2014/main" id="{00000000-0008-0000-0900-0000B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5" name="Rectangle 3767">
          <a:extLst>
            <a:ext uri="{FF2B5EF4-FFF2-40B4-BE49-F238E27FC236}">
              <a16:creationId xmlns:a16="http://schemas.microsoft.com/office/drawing/2014/main" id="{00000000-0008-0000-0900-0000B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8" name="Rectangle 3770">
          <a:extLst>
            <a:ext uri="{FF2B5EF4-FFF2-40B4-BE49-F238E27FC236}">
              <a16:creationId xmlns:a16="http://schemas.microsoft.com/office/drawing/2014/main" id="{00000000-0008-0000-0900-0000B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09" name="Rectangle 3771">
          <a:extLst>
            <a:ext uri="{FF2B5EF4-FFF2-40B4-BE49-F238E27FC236}">
              <a16:creationId xmlns:a16="http://schemas.microsoft.com/office/drawing/2014/main" id="{00000000-0008-0000-0900-0000B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12" name="Rectangle 3774">
          <a:extLst>
            <a:ext uri="{FF2B5EF4-FFF2-40B4-BE49-F238E27FC236}">
              <a16:creationId xmlns:a16="http://schemas.microsoft.com/office/drawing/2014/main" id="{00000000-0008-0000-0900-0000B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13" name="Rectangle 3775">
          <a:extLst>
            <a:ext uri="{FF2B5EF4-FFF2-40B4-BE49-F238E27FC236}">
              <a16:creationId xmlns:a16="http://schemas.microsoft.com/office/drawing/2014/main" id="{00000000-0008-0000-0900-0000B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16" name="Rectangle 3778">
          <a:extLst>
            <a:ext uri="{FF2B5EF4-FFF2-40B4-BE49-F238E27FC236}">
              <a16:creationId xmlns:a16="http://schemas.microsoft.com/office/drawing/2014/main" id="{00000000-0008-0000-0900-0000C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17" name="Rectangle 3779">
          <a:extLst>
            <a:ext uri="{FF2B5EF4-FFF2-40B4-BE49-F238E27FC236}">
              <a16:creationId xmlns:a16="http://schemas.microsoft.com/office/drawing/2014/main" id="{00000000-0008-0000-0900-0000C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20" name="Rectangle 3782">
          <a:extLst>
            <a:ext uri="{FF2B5EF4-FFF2-40B4-BE49-F238E27FC236}">
              <a16:creationId xmlns:a16="http://schemas.microsoft.com/office/drawing/2014/main" id="{00000000-0008-0000-0900-0000C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21" name="Rectangle 3783">
          <a:extLst>
            <a:ext uri="{FF2B5EF4-FFF2-40B4-BE49-F238E27FC236}">
              <a16:creationId xmlns:a16="http://schemas.microsoft.com/office/drawing/2014/main" id="{00000000-0008-0000-0900-0000C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23" name="Rectangle 3785">
          <a:extLst>
            <a:ext uri="{FF2B5EF4-FFF2-40B4-BE49-F238E27FC236}">
              <a16:creationId xmlns:a16="http://schemas.microsoft.com/office/drawing/2014/main" id="{00000000-0008-0000-0900-0000C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26" name="Rectangle 3788">
          <a:extLst>
            <a:ext uri="{FF2B5EF4-FFF2-40B4-BE49-F238E27FC236}">
              <a16:creationId xmlns:a16="http://schemas.microsoft.com/office/drawing/2014/main" id="{00000000-0008-0000-0900-0000C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27" name="Rectangle 3789">
          <a:extLst>
            <a:ext uri="{FF2B5EF4-FFF2-40B4-BE49-F238E27FC236}">
              <a16:creationId xmlns:a16="http://schemas.microsoft.com/office/drawing/2014/main" id="{00000000-0008-0000-0900-0000C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0" name="Rectangle 3792">
          <a:extLst>
            <a:ext uri="{FF2B5EF4-FFF2-40B4-BE49-F238E27FC236}">
              <a16:creationId xmlns:a16="http://schemas.microsoft.com/office/drawing/2014/main" id="{00000000-0008-0000-0900-0000C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1" name="Rectangle 3793">
          <a:extLst>
            <a:ext uri="{FF2B5EF4-FFF2-40B4-BE49-F238E27FC236}">
              <a16:creationId xmlns:a16="http://schemas.microsoft.com/office/drawing/2014/main" id="{00000000-0008-0000-0900-0000C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4" name="Rectangle 3796">
          <a:extLst>
            <a:ext uri="{FF2B5EF4-FFF2-40B4-BE49-F238E27FC236}">
              <a16:creationId xmlns:a16="http://schemas.microsoft.com/office/drawing/2014/main" id="{00000000-0008-0000-0900-0000D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5" name="Rectangle 3797">
          <a:extLst>
            <a:ext uri="{FF2B5EF4-FFF2-40B4-BE49-F238E27FC236}">
              <a16:creationId xmlns:a16="http://schemas.microsoft.com/office/drawing/2014/main" id="{00000000-0008-0000-0900-0000D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8" name="Rectangle 3800">
          <a:extLst>
            <a:ext uri="{FF2B5EF4-FFF2-40B4-BE49-F238E27FC236}">
              <a16:creationId xmlns:a16="http://schemas.microsoft.com/office/drawing/2014/main" id="{00000000-0008-0000-0900-0000D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39" name="Rectangle 3801">
          <a:extLst>
            <a:ext uri="{FF2B5EF4-FFF2-40B4-BE49-F238E27FC236}">
              <a16:creationId xmlns:a16="http://schemas.microsoft.com/office/drawing/2014/main" id="{00000000-0008-0000-0900-0000D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42" name="Rectangle 3804">
          <a:extLst>
            <a:ext uri="{FF2B5EF4-FFF2-40B4-BE49-F238E27FC236}">
              <a16:creationId xmlns:a16="http://schemas.microsoft.com/office/drawing/2014/main" id="{00000000-0008-0000-0900-0000D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43" name="Rectangle 3805">
          <a:extLst>
            <a:ext uri="{FF2B5EF4-FFF2-40B4-BE49-F238E27FC236}">
              <a16:creationId xmlns:a16="http://schemas.microsoft.com/office/drawing/2014/main" id="{00000000-0008-0000-0900-0000D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46" name="Rectangle 3808">
          <a:extLst>
            <a:ext uri="{FF2B5EF4-FFF2-40B4-BE49-F238E27FC236}">
              <a16:creationId xmlns:a16="http://schemas.microsoft.com/office/drawing/2014/main" id="{00000000-0008-0000-0900-0000D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47" name="Rectangle 3809">
          <a:extLst>
            <a:ext uri="{FF2B5EF4-FFF2-40B4-BE49-F238E27FC236}">
              <a16:creationId xmlns:a16="http://schemas.microsoft.com/office/drawing/2014/main" id="{00000000-0008-0000-0900-0000D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0" name="Rectangle 3812">
          <a:extLst>
            <a:ext uri="{FF2B5EF4-FFF2-40B4-BE49-F238E27FC236}">
              <a16:creationId xmlns:a16="http://schemas.microsoft.com/office/drawing/2014/main" id="{00000000-0008-0000-0900-0000E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1" name="Rectangle 3813">
          <a:extLst>
            <a:ext uri="{FF2B5EF4-FFF2-40B4-BE49-F238E27FC236}">
              <a16:creationId xmlns:a16="http://schemas.microsoft.com/office/drawing/2014/main" id="{00000000-0008-0000-0900-0000E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4" name="Rectangle 3816">
          <a:extLst>
            <a:ext uri="{FF2B5EF4-FFF2-40B4-BE49-F238E27FC236}">
              <a16:creationId xmlns:a16="http://schemas.microsoft.com/office/drawing/2014/main" id="{00000000-0008-0000-0900-0000E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5" name="Rectangle 3817">
          <a:extLst>
            <a:ext uri="{FF2B5EF4-FFF2-40B4-BE49-F238E27FC236}">
              <a16:creationId xmlns:a16="http://schemas.microsoft.com/office/drawing/2014/main" id="{00000000-0008-0000-0900-0000E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8" name="Rectangle 3820">
          <a:extLst>
            <a:ext uri="{FF2B5EF4-FFF2-40B4-BE49-F238E27FC236}">
              <a16:creationId xmlns:a16="http://schemas.microsoft.com/office/drawing/2014/main" id="{00000000-0008-0000-0900-0000E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59" name="Rectangle 3821">
          <a:extLst>
            <a:ext uri="{FF2B5EF4-FFF2-40B4-BE49-F238E27FC236}">
              <a16:creationId xmlns:a16="http://schemas.microsoft.com/office/drawing/2014/main" id="{00000000-0008-0000-0900-0000E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62" name="Rectangle 3824">
          <a:extLst>
            <a:ext uri="{FF2B5EF4-FFF2-40B4-BE49-F238E27FC236}">
              <a16:creationId xmlns:a16="http://schemas.microsoft.com/office/drawing/2014/main" id="{00000000-0008-0000-0900-0000E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63" name="Rectangle 3825">
          <a:extLst>
            <a:ext uri="{FF2B5EF4-FFF2-40B4-BE49-F238E27FC236}">
              <a16:creationId xmlns:a16="http://schemas.microsoft.com/office/drawing/2014/main" id="{00000000-0008-0000-0900-0000E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66" name="Rectangle 3828">
          <a:extLst>
            <a:ext uri="{FF2B5EF4-FFF2-40B4-BE49-F238E27FC236}">
              <a16:creationId xmlns:a16="http://schemas.microsoft.com/office/drawing/2014/main" id="{00000000-0008-0000-0900-0000F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67" name="Rectangle 3829">
          <a:extLst>
            <a:ext uri="{FF2B5EF4-FFF2-40B4-BE49-F238E27FC236}">
              <a16:creationId xmlns:a16="http://schemas.microsoft.com/office/drawing/2014/main" id="{00000000-0008-0000-0900-0000F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0" name="Rectangle 3832">
          <a:extLst>
            <a:ext uri="{FF2B5EF4-FFF2-40B4-BE49-F238E27FC236}">
              <a16:creationId xmlns:a16="http://schemas.microsoft.com/office/drawing/2014/main" id="{00000000-0008-0000-0900-0000F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1" name="Rectangle 3833">
          <a:extLst>
            <a:ext uri="{FF2B5EF4-FFF2-40B4-BE49-F238E27FC236}">
              <a16:creationId xmlns:a16="http://schemas.microsoft.com/office/drawing/2014/main" id="{00000000-0008-0000-0900-0000F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4" name="Rectangle 3836">
          <a:extLst>
            <a:ext uri="{FF2B5EF4-FFF2-40B4-BE49-F238E27FC236}">
              <a16:creationId xmlns:a16="http://schemas.microsoft.com/office/drawing/2014/main" id="{00000000-0008-0000-0900-0000F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5" name="Rectangle 3837">
          <a:extLst>
            <a:ext uri="{FF2B5EF4-FFF2-40B4-BE49-F238E27FC236}">
              <a16:creationId xmlns:a16="http://schemas.microsoft.com/office/drawing/2014/main" id="{00000000-0008-0000-0900-0000F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8" name="Rectangle 3840">
          <a:extLst>
            <a:ext uri="{FF2B5EF4-FFF2-40B4-BE49-F238E27FC236}">
              <a16:creationId xmlns:a16="http://schemas.microsoft.com/office/drawing/2014/main" id="{00000000-0008-0000-0900-0000F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79" name="Rectangle 3841">
          <a:extLst>
            <a:ext uri="{FF2B5EF4-FFF2-40B4-BE49-F238E27FC236}">
              <a16:creationId xmlns:a16="http://schemas.microsoft.com/office/drawing/2014/main" id="{00000000-0008-0000-0900-0000F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82" name="Rectangle 3844">
          <a:extLst>
            <a:ext uri="{FF2B5EF4-FFF2-40B4-BE49-F238E27FC236}">
              <a16:creationId xmlns:a16="http://schemas.microsoft.com/office/drawing/2014/main" id="{00000000-0008-0000-0900-00000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83" name="Rectangle 3845">
          <a:extLst>
            <a:ext uri="{FF2B5EF4-FFF2-40B4-BE49-F238E27FC236}">
              <a16:creationId xmlns:a16="http://schemas.microsoft.com/office/drawing/2014/main" id="{00000000-0008-0000-0900-00000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86" name="Rectangle 3848">
          <a:extLst>
            <a:ext uri="{FF2B5EF4-FFF2-40B4-BE49-F238E27FC236}">
              <a16:creationId xmlns:a16="http://schemas.microsoft.com/office/drawing/2014/main" id="{00000000-0008-0000-0900-00000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87" name="Rectangle 3849">
          <a:extLst>
            <a:ext uri="{FF2B5EF4-FFF2-40B4-BE49-F238E27FC236}">
              <a16:creationId xmlns:a16="http://schemas.microsoft.com/office/drawing/2014/main" id="{00000000-0008-0000-0900-00000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0" name="Rectangle 3852">
          <a:extLst>
            <a:ext uri="{FF2B5EF4-FFF2-40B4-BE49-F238E27FC236}">
              <a16:creationId xmlns:a16="http://schemas.microsoft.com/office/drawing/2014/main" id="{00000000-0008-0000-0900-00000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1" name="Rectangle 3853">
          <a:extLst>
            <a:ext uri="{FF2B5EF4-FFF2-40B4-BE49-F238E27FC236}">
              <a16:creationId xmlns:a16="http://schemas.microsoft.com/office/drawing/2014/main" id="{00000000-0008-0000-0900-00000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4" name="Rectangle 3856">
          <a:extLst>
            <a:ext uri="{FF2B5EF4-FFF2-40B4-BE49-F238E27FC236}">
              <a16:creationId xmlns:a16="http://schemas.microsoft.com/office/drawing/2014/main" id="{00000000-0008-0000-0900-00000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5" name="Rectangle 3857">
          <a:extLst>
            <a:ext uri="{FF2B5EF4-FFF2-40B4-BE49-F238E27FC236}">
              <a16:creationId xmlns:a16="http://schemas.microsoft.com/office/drawing/2014/main" id="{00000000-0008-0000-0900-00000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8" name="Rectangle 3860">
          <a:extLst>
            <a:ext uri="{FF2B5EF4-FFF2-40B4-BE49-F238E27FC236}">
              <a16:creationId xmlns:a16="http://schemas.microsoft.com/office/drawing/2014/main" id="{00000000-0008-0000-0900-00001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899" name="Rectangle 3861">
          <a:extLst>
            <a:ext uri="{FF2B5EF4-FFF2-40B4-BE49-F238E27FC236}">
              <a16:creationId xmlns:a16="http://schemas.microsoft.com/office/drawing/2014/main" id="{00000000-0008-0000-0900-00001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02" name="Rectangle 3864">
          <a:extLst>
            <a:ext uri="{FF2B5EF4-FFF2-40B4-BE49-F238E27FC236}">
              <a16:creationId xmlns:a16="http://schemas.microsoft.com/office/drawing/2014/main" id="{00000000-0008-0000-0900-00001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03" name="Rectangle 3865">
          <a:extLst>
            <a:ext uri="{FF2B5EF4-FFF2-40B4-BE49-F238E27FC236}">
              <a16:creationId xmlns:a16="http://schemas.microsoft.com/office/drawing/2014/main" id="{00000000-0008-0000-0900-00001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06" name="Rectangle 3868">
          <a:extLst>
            <a:ext uri="{FF2B5EF4-FFF2-40B4-BE49-F238E27FC236}">
              <a16:creationId xmlns:a16="http://schemas.microsoft.com/office/drawing/2014/main" id="{00000000-0008-0000-0900-00001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07" name="Rectangle 3869">
          <a:extLst>
            <a:ext uri="{FF2B5EF4-FFF2-40B4-BE49-F238E27FC236}">
              <a16:creationId xmlns:a16="http://schemas.microsoft.com/office/drawing/2014/main" id="{00000000-0008-0000-0900-00001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0" name="Rectangle 3872">
          <a:extLst>
            <a:ext uri="{FF2B5EF4-FFF2-40B4-BE49-F238E27FC236}">
              <a16:creationId xmlns:a16="http://schemas.microsoft.com/office/drawing/2014/main" id="{00000000-0008-0000-0900-00001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1" name="Rectangle 3873">
          <a:extLst>
            <a:ext uri="{FF2B5EF4-FFF2-40B4-BE49-F238E27FC236}">
              <a16:creationId xmlns:a16="http://schemas.microsoft.com/office/drawing/2014/main" id="{00000000-0008-0000-0900-00001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4" name="Rectangle 3876">
          <a:extLst>
            <a:ext uri="{FF2B5EF4-FFF2-40B4-BE49-F238E27FC236}">
              <a16:creationId xmlns:a16="http://schemas.microsoft.com/office/drawing/2014/main" id="{00000000-0008-0000-0900-00002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5" name="Rectangle 3877">
          <a:extLst>
            <a:ext uri="{FF2B5EF4-FFF2-40B4-BE49-F238E27FC236}">
              <a16:creationId xmlns:a16="http://schemas.microsoft.com/office/drawing/2014/main" id="{00000000-0008-0000-0900-00002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8" name="Rectangle 3880">
          <a:extLst>
            <a:ext uri="{FF2B5EF4-FFF2-40B4-BE49-F238E27FC236}">
              <a16:creationId xmlns:a16="http://schemas.microsoft.com/office/drawing/2014/main" id="{00000000-0008-0000-0900-00002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19" name="Rectangle 3881">
          <a:extLst>
            <a:ext uri="{FF2B5EF4-FFF2-40B4-BE49-F238E27FC236}">
              <a16:creationId xmlns:a16="http://schemas.microsoft.com/office/drawing/2014/main" id="{00000000-0008-0000-0900-00002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22" name="Rectangle 3884">
          <a:extLst>
            <a:ext uri="{FF2B5EF4-FFF2-40B4-BE49-F238E27FC236}">
              <a16:creationId xmlns:a16="http://schemas.microsoft.com/office/drawing/2014/main" id="{00000000-0008-0000-0900-00002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23" name="Rectangle 3885">
          <a:extLst>
            <a:ext uri="{FF2B5EF4-FFF2-40B4-BE49-F238E27FC236}">
              <a16:creationId xmlns:a16="http://schemas.microsoft.com/office/drawing/2014/main" id="{00000000-0008-0000-0900-00002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26" name="Rectangle 3888">
          <a:extLst>
            <a:ext uri="{FF2B5EF4-FFF2-40B4-BE49-F238E27FC236}">
              <a16:creationId xmlns:a16="http://schemas.microsoft.com/office/drawing/2014/main" id="{00000000-0008-0000-0900-00002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27" name="Rectangle 3889">
          <a:extLst>
            <a:ext uri="{FF2B5EF4-FFF2-40B4-BE49-F238E27FC236}">
              <a16:creationId xmlns:a16="http://schemas.microsoft.com/office/drawing/2014/main" id="{00000000-0008-0000-0900-00002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0" name="Rectangle 3892">
          <a:extLst>
            <a:ext uri="{FF2B5EF4-FFF2-40B4-BE49-F238E27FC236}">
              <a16:creationId xmlns:a16="http://schemas.microsoft.com/office/drawing/2014/main" id="{00000000-0008-0000-0900-00003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1" name="Rectangle 3893">
          <a:extLst>
            <a:ext uri="{FF2B5EF4-FFF2-40B4-BE49-F238E27FC236}">
              <a16:creationId xmlns:a16="http://schemas.microsoft.com/office/drawing/2014/main" id="{00000000-0008-0000-0900-00003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4" name="Rectangle 3896">
          <a:extLst>
            <a:ext uri="{FF2B5EF4-FFF2-40B4-BE49-F238E27FC236}">
              <a16:creationId xmlns:a16="http://schemas.microsoft.com/office/drawing/2014/main" id="{00000000-0008-0000-0900-00003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5" name="Rectangle 3897">
          <a:extLst>
            <a:ext uri="{FF2B5EF4-FFF2-40B4-BE49-F238E27FC236}">
              <a16:creationId xmlns:a16="http://schemas.microsoft.com/office/drawing/2014/main" id="{00000000-0008-0000-0900-00003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8" name="Rectangle 3900">
          <a:extLst>
            <a:ext uri="{FF2B5EF4-FFF2-40B4-BE49-F238E27FC236}">
              <a16:creationId xmlns:a16="http://schemas.microsoft.com/office/drawing/2014/main" id="{00000000-0008-0000-0900-00003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39" name="Rectangle 3901">
          <a:extLst>
            <a:ext uri="{FF2B5EF4-FFF2-40B4-BE49-F238E27FC236}">
              <a16:creationId xmlns:a16="http://schemas.microsoft.com/office/drawing/2014/main" id="{00000000-0008-0000-0900-00003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42" name="Rectangle 3904">
          <a:extLst>
            <a:ext uri="{FF2B5EF4-FFF2-40B4-BE49-F238E27FC236}">
              <a16:creationId xmlns:a16="http://schemas.microsoft.com/office/drawing/2014/main" id="{00000000-0008-0000-0900-00003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43" name="Rectangle 3905">
          <a:extLst>
            <a:ext uri="{FF2B5EF4-FFF2-40B4-BE49-F238E27FC236}">
              <a16:creationId xmlns:a16="http://schemas.microsoft.com/office/drawing/2014/main" id="{00000000-0008-0000-0900-00003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46" name="Rectangle 3908">
          <a:extLst>
            <a:ext uri="{FF2B5EF4-FFF2-40B4-BE49-F238E27FC236}">
              <a16:creationId xmlns:a16="http://schemas.microsoft.com/office/drawing/2014/main" id="{00000000-0008-0000-0900-00004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47" name="Rectangle 3909">
          <a:extLst>
            <a:ext uri="{FF2B5EF4-FFF2-40B4-BE49-F238E27FC236}">
              <a16:creationId xmlns:a16="http://schemas.microsoft.com/office/drawing/2014/main" id="{00000000-0008-0000-0900-00004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0" name="Rectangle 3912">
          <a:extLst>
            <a:ext uri="{FF2B5EF4-FFF2-40B4-BE49-F238E27FC236}">
              <a16:creationId xmlns:a16="http://schemas.microsoft.com/office/drawing/2014/main" id="{00000000-0008-0000-0900-00004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1" name="Rectangle 3913">
          <a:extLst>
            <a:ext uri="{FF2B5EF4-FFF2-40B4-BE49-F238E27FC236}">
              <a16:creationId xmlns:a16="http://schemas.microsoft.com/office/drawing/2014/main" id="{00000000-0008-0000-0900-00004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4" name="Rectangle 3916">
          <a:extLst>
            <a:ext uri="{FF2B5EF4-FFF2-40B4-BE49-F238E27FC236}">
              <a16:creationId xmlns:a16="http://schemas.microsoft.com/office/drawing/2014/main" id="{00000000-0008-0000-0900-00004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5" name="Rectangle 3917">
          <a:extLst>
            <a:ext uri="{FF2B5EF4-FFF2-40B4-BE49-F238E27FC236}">
              <a16:creationId xmlns:a16="http://schemas.microsoft.com/office/drawing/2014/main" id="{00000000-0008-0000-0900-00004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8" name="Rectangle 3920">
          <a:extLst>
            <a:ext uri="{FF2B5EF4-FFF2-40B4-BE49-F238E27FC236}">
              <a16:creationId xmlns:a16="http://schemas.microsoft.com/office/drawing/2014/main" id="{00000000-0008-0000-0900-00004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59" name="Rectangle 3921">
          <a:extLst>
            <a:ext uri="{FF2B5EF4-FFF2-40B4-BE49-F238E27FC236}">
              <a16:creationId xmlns:a16="http://schemas.microsoft.com/office/drawing/2014/main" id="{00000000-0008-0000-0900-00004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62" name="Rectangle 3924">
          <a:extLst>
            <a:ext uri="{FF2B5EF4-FFF2-40B4-BE49-F238E27FC236}">
              <a16:creationId xmlns:a16="http://schemas.microsoft.com/office/drawing/2014/main" id="{00000000-0008-0000-0900-00005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63" name="Rectangle 3925">
          <a:extLst>
            <a:ext uri="{FF2B5EF4-FFF2-40B4-BE49-F238E27FC236}">
              <a16:creationId xmlns:a16="http://schemas.microsoft.com/office/drawing/2014/main" id="{00000000-0008-0000-0900-00005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66" name="Rectangle 3928">
          <a:extLst>
            <a:ext uri="{FF2B5EF4-FFF2-40B4-BE49-F238E27FC236}">
              <a16:creationId xmlns:a16="http://schemas.microsoft.com/office/drawing/2014/main" id="{00000000-0008-0000-0900-00005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67" name="Rectangle 3929">
          <a:extLst>
            <a:ext uri="{FF2B5EF4-FFF2-40B4-BE49-F238E27FC236}">
              <a16:creationId xmlns:a16="http://schemas.microsoft.com/office/drawing/2014/main" id="{00000000-0008-0000-0900-00005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0" name="Rectangle 3932">
          <a:extLst>
            <a:ext uri="{FF2B5EF4-FFF2-40B4-BE49-F238E27FC236}">
              <a16:creationId xmlns:a16="http://schemas.microsoft.com/office/drawing/2014/main" id="{00000000-0008-0000-0900-00005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1" name="Rectangle 3933">
          <a:extLst>
            <a:ext uri="{FF2B5EF4-FFF2-40B4-BE49-F238E27FC236}">
              <a16:creationId xmlns:a16="http://schemas.microsoft.com/office/drawing/2014/main" id="{00000000-0008-0000-0900-00005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4" name="Rectangle 3936">
          <a:extLst>
            <a:ext uri="{FF2B5EF4-FFF2-40B4-BE49-F238E27FC236}">
              <a16:creationId xmlns:a16="http://schemas.microsoft.com/office/drawing/2014/main" id="{00000000-0008-0000-0900-00005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5" name="Rectangle 3937">
          <a:extLst>
            <a:ext uri="{FF2B5EF4-FFF2-40B4-BE49-F238E27FC236}">
              <a16:creationId xmlns:a16="http://schemas.microsoft.com/office/drawing/2014/main" id="{00000000-0008-0000-0900-00005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8" name="Rectangle 3940">
          <a:extLst>
            <a:ext uri="{FF2B5EF4-FFF2-40B4-BE49-F238E27FC236}">
              <a16:creationId xmlns:a16="http://schemas.microsoft.com/office/drawing/2014/main" id="{00000000-0008-0000-0900-00006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79" name="Rectangle 3941">
          <a:extLst>
            <a:ext uri="{FF2B5EF4-FFF2-40B4-BE49-F238E27FC236}">
              <a16:creationId xmlns:a16="http://schemas.microsoft.com/office/drawing/2014/main" id="{00000000-0008-0000-0900-00006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82" name="Rectangle 3944">
          <a:extLst>
            <a:ext uri="{FF2B5EF4-FFF2-40B4-BE49-F238E27FC236}">
              <a16:creationId xmlns:a16="http://schemas.microsoft.com/office/drawing/2014/main" id="{00000000-0008-0000-0900-00006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83" name="Rectangle 3945">
          <a:extLst>
            <a:ext uri="{FF2B5EF4-FFF2-40B4-BE49-F238E27FC236}">
              <a16:creationId xmlns:a16="http://schemas.microsoft.com/office/drawing/2014/main" id="{00000000-0008-0000-0900-00006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86" name="Rectangle 3948">
          <a:extLst>
            <a:ext uri="{FF2B5EF4-FFF2-40B4-BE49-F238E27FC236}">
              <a16:creationId xmlns:a16="http://schemas.microsoft.com/office/drawing/2014/main" id="{00000000-0008-0000-0900-00006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87" name="Rectangle 3949">
          <a:extLst>
            <a:ext uri="{FF2B5EF4-FFF2-40B4-BE49-F238E27FC236}">
              <a16:creationId xmlns:a16="http://schemas.microsoft.com/office/drawing/2014/main" id="{00000000-0008-0000-0900-00006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0" name="Rectangle 3952">
          <a:extLst>
            <a:ext uri="{FF2B5EF4-FFF2-40B4-BE49-F238E27FC236}">
              <a16:creationId xmlns:a16="http://schemas.microsoft.com/office/drawing/2014/main" id="{00000000-0008-0000-0900-00006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1" name="Rectangle 3953">
          <a:extLst>
            <a:ext uri="{FF2B5EF4-FFF2-40B4-BE49-F238E27FC236}">
              <a16:creationId xmlns:a16="http://schemas.microsoft.com/office/drawing/2014/main" id="{00000000-0008-0000-0900-00006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4" name="Rectangle 3956">
          <a:extLst>
            <a:ext uri="{FF2B5EF4-FFF2-40B4-BE49-F238E27FC236}">
              <a16:creationId xmlns:a16="http://schemas.microsoft.com/office/drawing/2014/main" id="{00000000-0008-0000-0900-00007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5" name="Rectangle 3957">
          <a:extLst>
            <a:ext uri="{FF2B5EF4-FFF2-40B4-BE49-F238E27FC236}">
              <a16:creationId xmlns:a16="http://schemas.microsoft.com/office/drawing/2014/main" id="{00000000-0008-0000-0900-00007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8" name="Rectangle 3960">
          <a:extLst>
            <a:ext uri="{FF2B5EF4-FFF2-40B4-BE49-F238E27FC236}">
              <a16:creationId xmlns:a16="http://schemas.microsoft.com/office/drawing/2014/main" id="{00000000-0008-0000-0900-00007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2999" name="Rectangle 3961">
          <a:extLst>
            <a:ext uri="{FF2B5EF4-FFF2-40B4-BE49-F238E27FC236}">
              <a16:creationId xmlns:a16="http://schemas.microsoft.com/office/drawing/2014/main" id="{00000000-0008-0000-0900-00007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02" name="Rectangle 3964">
          <a:extLst>
            <a:ext uri="{FF2B5EF4-FFF2-40B4-BE49-F238E27FC236}">
              <a16:creationId xmlns:a16="http://schemas.microsoft.com/office/drawing/2014/main" id="{00000000-0008-0000-0900-00007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03" name="Rectangle 3965">
          <a:extLst>
            <a:ext uri="{FF2B5EF4-FFF2-40B4-BE49-F238E27FC236}">
              <a16:creationId xmlns:a16="http://schemas.microsoft.com/office/drawing/2014/main" id="{00000000-0008-0000-0900-00007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06" name="Rectangle 3968">
          <a:extLst>
            <a:ext uri="{FF2B5EF4-FFF2-40B4-BE49-F238E27FC236}">
              <a16:creationId xmlns:a16="http://schemas.microsoft.com/office/drawing/2014/main" id="{00000000-0008-0000-0900-00007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07" name="Rectangle 3969">
          <a:extLst>
            <a:ext uri="{FF2B5EF4-FFF2-40B4-BE49-F238E27FC236}">
              <a16:creationId xmlns:a16="http://schemas.microsoft.com/office/drawing/2014/main" id="{00000000-0008-0000-0900-00007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0" name="Rectangle 3972">
          <a:extLst>
            <a:ext uri="{FF2B5EF4-FFF2-40B4-BE49-F238E27FC236}">
              <a16:creationId xmlns:a16="http://schemas.microsoft.com/office/drawing/2014/main" id="{00000000-0008-0000-0900-00008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1" name="Rectangle 3973">
          <a:extLst>
            <a:ext uri="{FF2B5EF4-FFF2-40B4-BE49-F238E27FC236}">
              <a16:creationId xmlns:a16="http://schemas.microsoft.com/office/drawing/2014/main" id="{00000000-0008-0000-0900-00008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4" name="Rectangle 3976">
          <a:extLst>
            <a:ext uri="{FF2B5EF4-FFF2-40B4-BE49-F238E27FC236}">
              <a16:creationId xmlns:a16="http://schemas.microsoft.com/office/drawing/2014/main" id="{00000000-0008-0000-0900-00008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5" name="Rectangle 3977">
          <a:extLst>
            <a:ext uri="{FF2B5EF4-FFF2-40B4-BE49-F238E27FC236}">
              <a16:creationId xmlns:a16="http://schemas.microsoft.com/office/drawing/2014/main" id="{00000000-0008-0000-0900-00008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8" name="Rectangle 3980">
          <a:extLst>
            <a:ext uri="{FF2B5EF4-FFF2-40B4-BE49-F238E27FC236}">
              <a16:creationId xmlns:a16="http://schemas.microsoft.com/office/drawing/2014/main" id="{00000000-0008-0000-0900-00008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19" name="Rectangle 3981">
          <a:extLst>
            <a:ext uri="{FF2B5EF4-FFF2-40B4-BE49-F238E27FC236}">
              <a16:creationId xmlns:a16="http://schemas.microsoft.com/office/drawing/2014/main" id="{00000000-0008-0000-0900-00008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22" name="Rectangle 3984">
          <a:extLst>
            <a:ext uri="{FF2B5EF4-FFF2-40B4-BE49-F238E27FC236}">
              <a16:creationId xmlns:a16="http://schemas.microsoft.com/office/drawing/2014/main" id="{00000000-0008-0000-0900-00008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23" name="Rectangle 3985">
          <a:extLst>
            <a:ext uri="{FF2B5EF4-FFF2-40B4-BE49-F238E27FC236}">
              <a16:creationId xmlns:a16="http://schemas.microsoft.com/office/drawing/2014/main" id="{00000000-0008-0000-0900-00008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26" name="Rectangle 3988">
          <a:extLst>
            <a:ext uri="{FF2B5EF4-FFF2-40B4-BE49-F238E27FC236}">
              <a16:creationId xmlns:a16="http://schemas.microsoft.com/office/drawing/2014/main" id="{00000000-0008-0000-0900-00009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27" name="Rectangle 3989">
          <a:extLst>
            <a:ext uri="{FF2B5EF4-FFF2-40B4-BE49-F238E27FC236}">
              <a16:creationId xmlns:a16="http://schemas.microsoft.com/office/drawing/2014/main" id="{00000000-0008-0000-0900-00009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0" name="Rectangle 3992">
          <a:extLst>
            <a:ext uri="{FF2B5EF4-FFF2-40B4-BE49-F238E27FC236}">
              <a16:creationId xmlns:a16="http://schemas.microsoft.com/office/drawing/2014/main" id="{00000000-0008-0000-0900-00009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1" name="Rectangle 3993">
          <a:extLst>
            <a:ext uri="{FF2B5EF4-FFF2-40B4-BE49-F238E27FC236}">
              <a16:creationId xmlns:a16="http://schemas.microsoft.com/office/drawing/2014/main" id="{00000000-0008-0000-0900-00009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4" name="Rectangle 3996">
          <a:extLst>
            <a:ext uri="{FF2B5EF4-FFF2-40B4-BE49-F238E27FC236}">
              <a16:creationId xmlns:a16="http://schemas.microsoft.com/office/drawing/2014/main" id="{00000000-0008-0000-0900-00009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5" name="Rectangle 3997">
          <a:extLst>
            <a:ext uri="{FF2B5EF4-FFF2-40B4-BE49-F238E27FC236}">
              <a16:creationId xmlns:a16="http://schemas.microsoft.com/office/drawing/2014/main" id="{00000000-0008-0000-0900-00009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8" name="Rectangle 4000">
          <a:extLst>
            <a:ext uri="{FF2B5EF4-FFF2-40B4-BE49-F238E27FC236}">
              <a16:creationId xmlns:a16="http://schemas.microsoft.com/office/drawing/2014/main" id="{00000000-0008-0000-0900-00009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39" name="Rectangle 4001">
          <a:extLst>
            <a:ext uri="{FF2B5EF4-FFF2-40B4-BE49-F238E27FC236}">
              <a16:creationId xmlns:a16="http://schemas.microsoft.com/office/drawing/2014/main" id="{00000000-0008-0000-0900-00009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42" name="Rectangle 4004">
          <a:extLst>
            <a:ext uri="{FF2B5EF4-FFF2-40B4-BE49-F238E27FC236}">
              <a16:creationId xmlns:a16="http://schemas.microsoft.com/office/drawing/2014/main" id="{00000000-0008-0000-0900-0000A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43" name="Rectangle 4005">
          <a:extLst>
            <a:ext uri="{FF2B5EF4-FFF2-40B4-BE49-F238E27FC236}">
              <a16:creationId xmlns:a16="http://schemas.microsoft.com/office/drawing/2014/main" id="{00000000-0008-0000-0900-0000A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46" name="Rectangle 4008">
          <a:extLst>
            <a:ext uri="{FF2B5EF4-FFF2-40B4-BE49-F238E27FC236}">
              <a16:creationId xmlns:a16="http://schemas.microsoft.com/office/drawing/2014/main" id="{00000000-0008-0000-0900-0000A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47" name="Rectangle 4009">
          <a:extLst>
            <a:ext uri="{FF2B5EF4-FFF2-40B4-BE49-F238E27FC236}">
              <a16:creationId xmlns:a16="http://schemas.microsoft.com/office/drawing/2014/main" id="{00000000-0008-0000-0900-0000A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0" name="Rectangle 4012">
          <a:extLst>
            <a:ext uri="{FF2B5EF4-FFF2-40B4-BE49-F238E27FC236}">
              <a16:creationId xmlns:a16="http://schemas.microsoft.com/office/drawing/2014/main" id="{00000000-0008-0000-0900-0000A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1" name="Rectangle 4013">
          <a:extLst>
            <a:ext uri="{FF2B5EF4-FFF2-40B4-BE49-F238E27FC236}">
              <a16:creationId xmlns:a16="http://schemas.microsoft.com/office/drawing/2014/main" id="{00000000-0008-0000-0900-0000A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4" name="Rectangle 4016">
          <a:extLst>
            <a:ext uri="{FF2B5EF4-FFF2-40B4-BE49-F238E27FC236}">
              <a16:creationId xmlns:a16="http://schemas.microsoft.com/office/drawing/2014/main" id="{00000000-0008-0000-0900-0000A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5" name="Rectangle 4017">
          <a:extLst>
            <a:ext uri="{FF2B5EF4-FFF2-40B4-BE49-F238E27FC236}">
              <a16:creationId xmlns:a16="http://schemas.microsoft.com/office/drawing/2014/main" id="{00000000-0008-0000-0900-0000A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8" name="Rectangle 4020">
          <a:extLst>
            <a:ext uri="{FF2B5EF4-FFF2-40B4-BE49-F238E27FC236}">
              <a16:creationId xmlns:a16="http://schemas.microsoft.com/office/drawing/2014/main" id="{00000000-0008-0000-0900-0000B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59" name="Rectangle 4021">
          <a:extLst>
            <a:ext uri="{FF2B5EF4-FFF2-40B4-BE49-F238E27FC236}">
              <a16:creationId xmlns:a16="http://schemas.microsoft.com/office/drawing/2014/main" id="{00000000-0008-0000-0900-0000B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62" name="Rectangle 4024">
          <a:extLst>
            <a:ext uri="{FF2B5EF4-FFF2-40B4-BE49-F238E27FC236}">
              <a16:creationId xmlns:a16="http://schemas.microsoft.com/office/drawing/2014/main" id="{00000000-0008-0000-0900-0000B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63" name="Rectangle 4025">
          <a:extLst>
            <a:ext uri="{FF2B5EF4-FFF2-40B4-BE49-F238E27FC236}">
              <a16:creationId xmlns:a16="http://schemas.microsoft.com/office/drawing/2014/main" id="{00000000-0008-0000-0900-0000B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66" name="Rectangle 4028">
          <a:extLst>
            <a:ext uri="{FF2B5EF4-FFF2-40B4-BE49-F238E27FC236}">
              <a16:creationId xmlns:a16="http://schemas.microsoft.com/office/drawing/2014/main" id="{00000000-0008-0000-0900-0000B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67" name="Rectangle 4029">
          <a:extLst>
            <a:ext uri="{FF2B5EF4-FFF2-40B4-BE49-F238E27FC236}">
              <a16:creationId xmlns:a16="http://schemas.microsoft.com/office/drawing/2014/main" id="{00000000-0008-0000-0900-0000B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0" name="Rectangle 4032">
          <a:extLst>
            <a:ext uri="{FF2B5EF4-FFF2-40B4-BE49-F238E27FC236}">
              <a16:creationId xmlns:a16="http://schemas.microsoft.com/office/drawing/2014/main" id="{00000000-0008-0000-0900-0000B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1" name="Rectangle 4033">
          <a:extLst>
            <a:ext uri="{FF2B5EF4-FFF2-40B4-BE49-F238E27FC236}">
              <a16:creationId xmlns:a16="http://schemas.microsoft.com/office/drawing/2014/main" id="{00000000-0008-0000-0900-0000B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4" name="Rectangle 4036">
          <a:extLst>
            <a:ext uri="{FF2B5EF4-FFF2-40B4-BE49-F238E27FC236}">
              <a16:creationId xmlns:a16="http://schemas.microsoft.com/office/drawing/2014/main" id="{00000000-0008-0000-0900-0000C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5" name="Rectangle 4037">
          <a:extLst>
            <a:ext uri="{FF2B5EF4-FFF2-40B4-BE49-F238E27FC236}">
              <a16:creationId xmlns:a16="http://schemas.microsoft.com/office/drawing/2014/main" id="{00000000-0008-0000-0900-0000C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8" name="Rectangle 4040">
          <a:extLst>
            <a:ext uri="{FF2B5EF4-FFF2-40B4-BE49-F238E27FC236}">
              <a16:creationId xmlns:a16="http://schemas.microsoft.com/office/drawing/2014/main" id="{00000000-0008-0000-0900-0000C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79" name="Rectangle 4041">
          <a:extLst>
            <a:ext uri="{FF2B5EF4-FFF2-40B4-BE49-F238E27FC236}">
              <a16:creationId xmlns:a16="http://schemas.microsoft.com/office/drawing/2014/main" id="{00000000-0008-0000-0900-0000C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82" name="Rectangle 4044">
          <a:extLst>
            <a:ext uri="{FF2B5EF4-FFF2-40B4-BE49-F238E27FC236}">
              <a16:creationId xmlns:a16="http://schemas.microsoft.com/office/drawing/2014/main" id="{00000000-0008-0000-0900-0000C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83" name="Rectangle 4045">
          <a:extLst>
            <a:ext uri="{FF2B5EF4-FFF2-40B4-BE49-F238E27FC236}">
              <a16:creationId xmlns:a16="http://schemas.microsoft.com/office/drawing/2014/main" id="{00000000-0008-0000-0900-0000C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86" name="Rectangle 4048">
          <a:extLst>
            <a:ext uri="{FF2B5EF4-FFF2-40B4-BE49-F238E27FC236}">
              <a16:creationId xmlns:a16="http://schemas.microsoft.com/office/drawing/2014/main" id="{00000000-0008-0000-0900-0000C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87" name="Rectangle 4049">
          <a:extLst>
            <a:ext uri="{FF2B5EF4-FFF2-40B4-BE49-F238E27FC236}">
              <a16:creationId xmlns:a16="http://schemas.microsoft.com/office/drawing/2014/main" id="{00000000-0008-0000-0900-0000C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0" name="Rectangle 4052">
          <a:extLst>
            <a:ext uri="{FF2B5EF4-FFF2-40B4-BE49-F238E27FC236}">
              <a16:creationId xmlns:a16="http://schemas.microsoft.com/office/drawing/2014/main" id="{00000000-0008-0000-0900-0000D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1" name="Rectangle 4053">
          <a:extLst>
            <a:ext uri="{FF2B5EF4-FFF2-40B4-BE49-F238E27FC236}">
              <a16:creationId xmlns:a16="http://schemas.microsoft.com/office/drawing/2014/main" id="{00000000-0008-0000-0900-0000D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4" name="Rectangle 4056">
          <a:extLst>
            <a:ext uri="{FF2B5EF4-FFF2-40B4-BE49-F238E27FC236}">
              <a16:creationId xmlns:a16="http://schemas.microsoft.com/office/drawing/2014/main" id="{00000000-0008-0000-0900-0000D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5" name="Rectangle 4057">
          <a:extLst>
            <a:ext uri="{FF2B5EF4-FFF2-40B4-BE49-F238E27FC236}">
              <a16:creationId xmlns:a16="http://schemas.microsoft.com/office/drawing/2014/main" id="{00000000-0008-0000-0900-0000D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8" name="Rectangle 4060">
          <a:extLst>
            <a:ext uri="{FF2B5EF4-FFF2-40B4-BE49-F238E27FC236}">
              <a16:creationId xmlns:a16="http://schemas.microsoft.com/office/drawing/2014/main" id="{00000000-0008-0000-0900-0000D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099" name="Rectangle 4061">
          <a:extLst>
            <a:ext uri="{FF2B5EF4-FFF2-40B4-BE49-F238E27FC236}">
              <a16:creationId xmlns:a16="http://schemas.microsoft.com/office/drawing/2014/main" id="{00000000-0008-0000-0900-0000D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02" name="Rectangle 4064">
          <a:extLst>
            <a:ext uri="{FF2B5EF4-FFF2-40B4-BE49-F238E27FC236}">
              <a16:creationId xmlns:a16="http://schemas.microsoft.com/office/drawing/2014/main" id="{00000000-0008-0000-0900-0000D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03" name="Rectangle 4065">
          <a:extLst>
            <a:ext uri="{FF2B5EF4-FFF2-40B4-BE49-F238E27FC236}">
              <a16:creationId xmlns:a16="http://schemas.microsoft.com/office/drawing/2014/main" id="{00000000-0008-0000-0900-0000D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06" name="Rectangle 4068">
          <a:extLst>
            <a:ext uri="{FF2B5EF4-FFF2-40B4-BE49-F238E27FC236}">
              <a16:creationId xmlns:a16="http://schemas.microsoft.com/office/drawing/2014/main" id="{00000000-0008-0000-0900-0000E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07" name="Rectangle 4069">
          <a:extLst>
            <a:ext uri="{FF2B5EF4-FFF2-40B4-BE49-F238E27FC236}">
              <a16:creationId xmlns:a16="http://schemas.microsoft.com/office/drawing/2014/main" id="{00000000-0008-0000-0900-0000E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0" name="Rectangle 4072">
          <a:extLst>
            <a:ext uri="{FF2B5EF4-FFF2-40B4-BE49-F238E27FC236}">
              <a16:creationId xmlns:a16="http://schemas.microsoft.com/office/drawing/2014/main" id="{00000000-0008-0000-0900-0000E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1" name="Rectangle 4073">
          <a:extLst>
            <a:ext uri="{FF2B5EF4-FFF2-40B4-BE49-F238E27FC236}">
              <a16:creationId xmlns:a16="http://schemas.microsoft.com/office/drawing/2014/main" id="{00000000-0008-0000-0900-0000E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4" name="Rectangle 4076">
          <a:extLst>
            <a:ext uri="{FF2B5EF4-FFF2-40B4-BE49-F238E27FC236}">
              <a16:creationId xmlns:a16="http://schemas.microsoft.com/office/drawing/2014/main" id="{00000000-0008-0000-0900-0000E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5" name="Rectangle 4077">
          <a:extLst>
            <a:ext uri="{FF2B5EF4-FFF2-40B4-BE49-F238E27FC236}">
              <a16:creationId xmlns:a16="http://schemas.microsoft.com/office/drawing/2014/main" id="{00000000-0008-0000-0900-0000E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8" name="Rectangle 4080">
          <a:extLst>
            <a:ext uri="{FF2B5EF4-FFF2-40B4-BE49-F238E27FC236}">
              <a16:creationId xmlns:a16="http://schemas.microsoft.com/office/drawing/2014/main" id="{00000000-0008-0000-0900-0000E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19" name="Rectangle 4081">
          <a:extLst>
            <a:ext uri="{FF2B5EF4-FFF2-40B4-BE49-F238E27FC236}">
              <a16:creationId xmlns:a16="http://schemas.microsoft.com/office/drawing/2014/main" id="{00000000-0008-0000-0900-0000E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22" name="Rectangle 4084">
          <a:extLst>
            <a:ext uri="{FF2B5EF4-FFF2-40B4-BE49-F238E27FC236}">
              <a16:creationId xmlns:a16="http://schemas.microsoft.com/office/drawing/2014/main" id="{00000000-0008-0000-0900-0000F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23" name="Rectangle 4085">
          <a:extLst>
            <a:ext uri="{FF2B5EF4-FFF2-40B4-BE49-F238E27FC236}">
              <a16:creationId xmlns:a16="http://schemas.microsoft.com/office/drawing/2014/main" id="{00000000-0008-0000-0900-0000F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26" name="Rectangle 4088">
          <a:extLst>
            <a:ext uri="{FF2B5EF4-FFF2-40B4-BE49-F238E27FC236}">
              <a16:creationId xmlns:a16="http://schemas.microsoft.com/office/drawing/2014/main" id="{00000000-0008-0000-0900-0000F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27" name="Rectangle 4089">
          <a:extLst>
            <a:ext uri="{FF2B5EF4-FFF2-40B4-BE49-F238E27FC236}">
              <a16:creationId xmlns:a16="http://schemas.microsoft.com/office/drawing/2014/main" id="{00000000-0008-0000-0900-0000F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0" name="Rectangle 4092">
          <a:extLst>
            <a:ext uri="{FF2B5EF4-FFF2-40B4-BE49-F238E27FC236}">
              <a16:creationId xmlns:a16="http://schemas.microsoft.com/office/drawing/2014/main" id="{00000000-0008-0000-0900-0000F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1" name="Rectangle 4093">
          <a:extLst>
            <a:ext uri="{FF2B5EF4-FFF2-40B4-BE49-F238E27FC236}">
              <a16:creationId xmlns:a16="http://schemas.microsoft.com/office/drawing/2014/main" id="{00000000-0008-0000-0900-0000F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4" name="Rectangle 4096">
          <a:extLst>
            <a:ext uri="{FF2B5EF4-FFF2-40B4-BE49-F238E27FC236}">
              <a16:creationId xmlns:a16="http://schemas.microsoft.com/office/drawing/2014/main" id="{00000000-0008-0000-0900-0000F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5" name="Rectangle 4097">
          <a:extLst>
            <a:ext uri="{FF2B5EF4-FFF2-40B4-BE49-F238E27FC236}">
              <a16:creationId xmlns:a16="http://schemas.microsoft.com/office/drawing/2014/main" id="{00000000-0008-0000-0900-0000F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8" name="Rectangle 4100">
          <a:extLst>
            <a:ext uri="{FF2B5EF4-FFF2-40B4-BE49-F238E27FC236}">
              <a16:creationId xmlns:a16="http://schemas.microsoft.com/office/drawing/2014/main" id="{00000000-0008-0000-0900-00000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39" name="Rectangle 4101">
          <a:extLst>
            <a:ext uri="{FF2B5EF4-FFF2-40B4-BE49-F238E27FC236}">
              <a16:creationId xmlns:a16="http://schemas.microsoft.com/office/drawing/2014/main" id="{00000000-0008-0000-0900-00000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42" name="Rectangle 4104">
          <a:extLst>
            <a:ext uri="{FF2B5EF4-FFF2-40B4-BE49-F238E27FC236}">
              <a16:creationId xmlns:a16="http://schemas.microsoft.com/office/drawing/2014/main" id="{00000000-0008-0000-0900-00000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43" name="Rectangle 4105">
          <a:extLst>
            <a:ext uri="{FF2B5EF4-FFF2-40B4-BE49-F238E27FC236}">
              <a16:creationId xmlns:a16="http://schemas.microsoft.com/office/drawing/2014/main" id="{00000000-0008-0000-0900-00000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46" name="Rectangle 4108">
          <a:extLst>
            <a:ext uri="{FF2B5EF4-FFF2-40B4-BE49-F238E27FC236}">
              <a16:creationId xmlns:a16="http://schemas.microsoft.com/office/drawing/2014/main" id="{00000000-0008-0000-0900-00000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47" name="Rectangle 4109">
          <a:extLst>
            <a:ext uri="{FF2B5EF4-FFF2-40B4-BE49-F238E27FC236}">
              <a16:creationId xmlns:a16="http://schemas.microsoft.com/office/drawing/2014/main" id="{00000000-0008-0000-0900-00000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0" name="Rectangle 4112">
          <a:extLst>
            <a:ext uri="{FF2B5EF4-FFF2-40B4-BE49-F238E27FC236}">
              <a16:creationId xmlns:a16="http://schemas.microsoft.com/office/drawing/2014/main" id="{00000000-0008-0000-0900-00000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1" name="Rectangle 4113">
          <a:extLst>
            <a:ext uri="{FF2B5EF4-FFF2-40B4-BE49-F238E27FC236}">
              <a16:creationId xmlns:a16="http://schemas.microsoft.com/office/drawing/2014/main" id="{00000000-0008-0000-0900-00000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4" name="Rectangle 4116">
          <a:extLst>
            <a:ext uri="{FF2B5EF4-FFF2-40B4-BE49-F238E27FC236}">
              <a16:creationId xmlns:a16="http://schemas.microsoft.com/office/drawing/2014/main" id="{00000000-0008-0000-0900-00001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5" name="Rectangle 4117">
          <a:extLst>
            <a:ext uri="{FF2B5EF4-FFF2-40B4-BE49-F238E27FC236}">
              <a16:creationId xmlns:a16="http://schemas.microsoft.com/office/drawing/2014/main" id="{00000000-0008-0000-0900-00001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8" name="Rectangle 4120">
          <a:extLst>
            <a:ext uri="{FF2B5EF4-FFF2-40B4-BE49-F238E27FC236}">
              <a16:creationId xmlns:a16="http://schemas.microsoft.com/office/drawing/2014/main" id="{00000000-0008-0000-0900-00001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59" name="Rectangle 4121">
          <a:extLst>
            <a:ext uri="{FF2B5EF4-FFF2-40B4-BE49-F238E27FC236}">
              <a16:creationId xmlns:a16="http://schemas.microsoft.com/office/drawing/2014/main" id="{00000000-0008-0000-0900-00001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62" name="Rectangle 4124">
          <a:extLst>
            <a:ext uri="{FF2B5EF4-FFF2-40B4-BE49-F238E27FC236}">
              <a16:creationId xmlns:a16="http://schemas.microsoft.com/office/drawing/2014/main" id="{00000000-0008-0000-0900-00001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63" name="Rectangle 4125">
          <a:extLst>
            <a:ext uri="{FF2B5EF4-FFF2-40B4-BE49-F238E27FC236}">
              <a16:creationId xmlns:a16="http://schemas.microsoft.com/office/drawing/2014/main" id="{00000000-0008-0000-0900-00001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66" name="Rectangle 4128">
          <a:extLst>
            <a:ext uri="{FF2B5EF4-FFF2-40B4-BE49-F238E27FC236}">
              <a16:creationId xmlns:a16="http://schemas.microsoft.com/office/drawing/2014/main" id="{00000000-0008-0000-0900-00001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67" name="Rectangle 4129">
          <a:extLst>
            <a:ext uri="{FF2B5EF4-FFF2-40B4-BE49-F238E27FC236}">
              <a16:creationId xmlns:a16="http://schemas.microsoft.com/office/drawing/2014/main" id="{00000000-0008-0000-0900-00001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0" name="Rectangle 4132">
          <a:extLst>
            <a:ext uri="{FF2B5EF4-FFF2-40B4-BE49-F238E27FC236}">
              <a16:creationId xmlns:a16="http://schemas.microsoft.com/office/drawing/2014/main" id="{00000000-0008-0000-0900-00002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1" name="Rectangle 4133">
          <a:extLst>
            <a:ext uri="{FF2B5EF4-FFF2-40B4-BE49-F238E27FC236}">
              <a16:creationId xmlns:a16="http://schemas.microsoft.com/office/drawing/2014/main" id="{00000000-0008-0000-0900-00002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4" name="Rectangle 4136">
          <a:extLst>
            <a:ext uri="{FF2B5EF4-FFF2-40B4-BE49-F238E27FC236}">
              <a16:creationId xmlns:a16="http://schemas.microsoft.com/office/drawing/2014/main" id="{00000000-0008-0000-0900-00002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5" name="Rectangle 4137">
          <a:extLst>
            <a:ext uri="{FF2B5EF4-FFF2-40B4-BE49-F238E27FC236}">
              <a16:creationId xmlns:a16="http://schemas.microsoft.com/office/drawing/2014/main" id="{00000000-0008-0000-0900-00002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8" name="Rectangle 4140">
          <a:extLst>
            <a:ext uri="{FF2B5EF4-FFF2-40B4-BE49-F238E27FC236}">
              <a16:creationId xmlns:a16="http://schemas.microsoft.com/office/drawing/2014/main" id="{00000000-0008-0000-0900-00002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79" name="Rectangle 4141">
          <a:extLst>
            <a:ext uri="{FF2B5EF4-FFF2-40B4-BE49-F238E27FC236}">
              <a16:creationId xmlns:a16="http://schemas.microsoft.com/office/drawing/2014/main" id="{00000000-0008-0000-0900-00002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82" name="Rectangle 4144">
          <a:extLst>
            <a:ext uri="{FF2B5EF4-FFF2-40B4-BE49-F238E27FC236}">
              <a16:creationId xmlns:a16="http://schemas.microsoft.com/office/drawing/2014/main" id="{00000000-0008-0000-0900-00002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83" name="Rectangle 4145">
          <a:extLst>
            <a:ext uri="{FF2B5EF4-FFF2-40B4-BE49-F238E27FC236}">
              <a16:creationId xmlns:a16="http://schemas.microsoft.com/office/drawing/2014/main" id="{00000000-0008-0000-0900-00002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86" name="Rectangle 4148">
          <a:extLst>
            <a:ext uri="{FF2B5EF4-FFF2-40B4-BE49-F238E27FC236}">
              <a16:creationId xmlns:a16="http://schemas.microsoft.com/office/drawing/2014/main" id="{00000000-0008-0000-0900-00003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87" name="Rectangle 4149">
          <a:extLst>
            <a:ext uri="{FF2B5EF4-FFF2-40B4-BE49-F238E27FC236}">
              <a16:creationId xmlns:a16="http://schemas.microsoft.com/office/drawing/2014/main" id="{00000000-0008-0000-0900-00003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0" name="Rectangle 4152">
          <a:extLst>
            <a:ext uri="{FF2B5EF4-FFF2-40B4-BE49-F238E27FC236}">
              <a16:creationId xmlns:a16="http://schemas.microsoft.com/office/drawing/2014/main" id="{00000000-0008-0000-0900-00003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1" name="Rectangle 4153">
          <a:extLst>
            <a:ext uri="{FF2B5EF4-FFF2-40B4-BE49-F238E27FC236}">
              <a16:creationId xmlns:a16="http://schemas.microsoft.com/office/drawing/2014/main" id="{00000000-0008-0000-0900-00003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4" name="Rectangle 4156">
          <a:extLst>
            <a:ext uri="{FF2B5EF4-FFF2-40B4-BE49-F238E27FC236}">
              <a16:creationId xmlns:a16="http://schemas.microsoft.com/office/drawing/2014/main" id="{00000000-0008-0000-0900-00003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5" name="Rectangle 4157">
          <a:extLst>
            <a:ext uri="{FF2B5EF4-FFF2-40B4-BE49-F238E27FC236}">
              <a16:creationId xmlns:a16="http://schemas.microsoft.com/office/drawing/2014/main" id="{00000000-0008-0000-0900-00003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8" name="Rectangle 4160">
          <a:extLst>
            <a:ext uri="{FF2B5EF4-FFF2-40B4-BE49-F238E27FC236}">
              <a16:creationId xmlns:a16="http://schemas.microsoft.com/office/drawing/2014/main" id="{00000000-0008-0000-0900-00003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199" name="Rectangle 4161">
          <a:extLst>
            <a:ext uri="{FF2B5EF4-FFF2-40B4-BE49-F238E27FC236}">
              <a16:creationId xmlns:a16="http://schemas.microsoft.com/office/drawing/2014/main" id="{00000000-0008-0000-0900-00003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02" name="Rectangle 4164">
          <a:extLst>
            <a:ext uri="{FF2B5EF4-FFF2-40B4-BE49-F238E27FC236}">
              <a16:creationId xmlns:a16="http://schemas.microsoft.com/office/drawing/2014/main" id="{00000000-0008-0000-0900-00004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03" name="Rectangle 4165">
          <a:extLst>
            <a:ext uri="{FF2B5EF4-FFF2-40B4-BE49-F238E27FC236}">
              <a16:creationId xmlns:a16="http://schemas.microsoft.com/office/drawing/2014/main" id="{00000000-0008-0000-0900-00004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06" name="Rectangle 4168">
          <a:extLst>
            <a:ext uri="{FF2B5EF4-FFF2-40B4-BE49-F238E27FC236}">
              <a16:creationId xmlns:a16="http://schemas.microsoft.com/office/drawing/2014/main" id="{00000000-0008-0000-0900-00004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07" name="Rectangle 4169">
          <a:extLst>
            <a:ext uri="{FF2B5EF4-FFF2-40B4-BE49-F238E27FC236}">
              <a16:creationId xmlns:a16="http://schemas.microsoft.com/office/drawing/2014/main" id="{00000000-0008-0000-0900-00004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0" name="Rectangle 4172">
          <a:extLst>
            <a:ext uri="{FF2B5EF4-FFF2-40B4-BE49-F238E27FC236}">
              <a16:creationId xmlns:a16="http://schemas.microsoft.com/office/drawing/2014/main" id="{00000000-0008-0000-0900-00004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1" name="Rectangle 4173">
          <a:extLst>
            <a:ext uri="{FF2B5EF4-FFF2-40B4-BE49-F238E27FC236}">
              <a16:creationId xmlns:a16="http://schemas.microsoft.com/office/drawing/2014/main" id="{00000000-0008-0000-0900-00004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4" name="Rectangle 4176">
          <a:extLst>
            <a:ext uri="{FF2B5EF4-FFF2-40B4-BE49-F238E27FC236}">
              <a16:creationId xmlns:a16="http://schemas.microsoft.com/office/drawing/2014/main" id="{00000000-0008-0000-0900-00004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5" name="Rectangle 4177">
          <a:extLst>
            <a:ext uri="{FF2B5EF4-FFF2-40B4-BE49-F238E27FC236}">
              <a16:creationId xmlns:a16="http://schemas.microsoft.com/office/drawing/2014/main" id="{00000000-0008-0000-0900-00004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8" name="Rectangle 4180">
          <a:extLst>
            <a:ext uri="{FF2B5EF4-FFF2-40B4-BE49-F238E27FC236}">
              <a16:creationId xmlns:a16="http://schemas.microsoft.com/office/drawing/2014/main" id="{00000000-0008-0000-0900-00005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19" name="Rectangle 4181">
          <a:extLst>
            <a:ext uri="{FF2B5EF4-FFF2-40B4-BE49-F238E27FC236}">
              <a16:creationId xmlns:a16="http://schemas.microsoft.com/office/drawing/2014/main" id="{00000000-0008-0000-0900-00005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22" name="Rectangle 4184">
          <a:extLst>
            <a:ext uri="{FF2B5EF4-FFF2-40B4-BE49-F238E27FC236}">
              <a16:creationId xmlns:a16="http://schemas.microsoft.com/office/drawing/2014/main" id="{00000000-0008-0000-0900-00005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23" name="Rectangle 4185">
          <a:extLst>
            <a:ext uri="{FF2B5EF4-FFF2-40B4-BE49-F238E27FC236}">
              <a16:creationId xmlns:a16="http://schemas.microsoft.com/office/drawing/2014/main" id="{00000000-0008-0000-0900-00005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26" name="Rectangle 4188">
          <a:extLst>
            <a:ext uri="{FF2B5EF4-FFF2-40B4-BE49-F238E27FC236}">
              <a16:creationId xmlns:a16="http://schemas.microsoft.com/office/drawing/2014/main" id="{00000000-0008-0000-0900-00005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27" name="Rectangle 4189">
          <a:extLst>
            <a:ext uri="{FF2B5EF4-FFF2-40B4-BE49-F238E27FC236}">
              <a16:creationId xmlns:a16="http://schemas.microsoft.com/office/drawing/2014/main" id="{00000000-0008-0000-0900-00005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0" name="Rectangle 4192">
          <a:extLst>
            <a:ext uri="{FF2B5EF4-FFF2-40B4-BE49-F238E27FC236}">
              <a16:creationId xmlns:a16="http://schemas.microsoft.com/office/drawing/2014/main" id="{00000000-0008-0000-0900-00005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1" name="Rectangle 4193">
          <a:extLst>
            <a:ext uri="{FF2B5EF4-FFF2-40B4-BE49-F238E27FC236}">
              <a16:creationId xmlns:a16="http://schemas.microsoft.com/office/drawing/2014/main" id="{00000000-0008-0000-0900-00005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4" name="Rectangle 4196">
          <a:extLst>
            <a:ext uri="{FF2B5EF4-FFF2-40B4-BE49-F238E27FC236}">
              <a16:creationId xmlns:a16="http://schemas.microsoft.com/office/drawing/2014/main" id="{00000000-0008-0000-0900-00006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5" name="Rectangle 4197">
          <a:extLst>
            <a:ext uri="{FF2B5EF4-FFF2-40B4-BE49-F238E27FC236}">
              <a16:creationId xmlns:a16="http://schemas.microsoft.com/office/drawing/2014/main" id="{00000000-0008-0000-0900-00006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8" name="Rectangle 4200">
          <a:extLst>
            <a:ext uri="{FF2B5EF4-FFF2-40B4-BE49-F238E27FC236}">
              <a16:creationId xmlns:a16="http://schemas.microsoft.com/office/drawing/2014/main" id="{00000000-0008-0000-0900-00006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39" name="Rectangle 4201">
          <a:extLst>
            <a:ext uri="{FF2B5EF4-FFF2-40B4-BE49-F238E27FC236}">
              <a16:creationId xmlns:a16="http://schemas.microsoft.com/office/drawing/2014/main" id="{00000000-0008-0000-0900-00006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42" name="Rectangle 4204">
          <a:extLst>
            <a:ext uri="{FF2B5EF4-FFF2-40B4-BE49-F238E27FC236}">
              <a16:creationId xmlns:a16="http://schemas.microsoft.com/office/drawing/2014/main" id="{00000000-0008-0000-0900-00006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43" name="Rectangle 4205">
          <a:extLst>
            <a:ext uri="{FF2B5EF4-FFF2-40B4-BE49-F238E27FC236}">
              <a16:creationId xmlns:a16="http://schemas.microsoft.com/office/drawing/2014/main" id="{00000000-0008-0000-0900-00006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46" name="Rectangle 4208">
          <a:extLst>
            <a:ext uri="{FF2B5EF4-FFF2-40B4-BE49-F238E27FC236}">
              <a16:creationId xmlns:a16="http://schemas.microsoft.com/office/drawing/2014/main" id="{00000000-0008-0000-0900-00006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47" name="Rectangle 4209">
          <a:extLst>
            <a:ext uri="{FF2B5EF4-FFF2-40B4-BE49-F238E27FC236}">
              <a16:creationId xmlns:a16="http://schemas.microsoft.com/office/drawing/2014/main" id="{00000000-0008-0000-0900-00006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0" name="Rectangle 4212">
          <a:extLst>
            <a:ext uri="{FF2B5EF4-FFF2-40B4-BE49-F238E27FC236}">
              <a16:creationId xmlns:a16="http://schemas.microsoft.com/office/drawing/2014/main" id="{00000000-0008-0000-0900-00007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1" name="Rectangle 4213">
          <a:extLst>
            <a:ext uri="{FF2B5EF4-FFF2-40B4-BE49-F238E27FC236}">
              <a16:creationId xmlns:a16="http://schemas.microsoft.com/office/drawing/2014/main" id="{00000000-0008-0000-0900-00007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4" name="Rectangle 4216">
          <a:extLst>
            <a:ext uri="{FF2B5EF4-FFF2-40B4-BE49-F238E27FC236}">
              <a16:creationId xmlns:a16="http://schemas.microsoft.com/office/drawing/2014/main" id="{00000000-0008-0000-0900-00007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5" name="Rectangle 4217">
          <a:extLst>
            <a:ext uri="{FF2B5EF4-FFF2-40B4-BE49-F238E27FC236}">
              <a16:creationId xmlns:a16="http://schemas.microsoft.com/office/drawing/2014/main" id="{00000000-0008-0000-0900-00007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8" name="Rectangle 4220">
          <a:extLst>
            <a:ext uri="{FF2B5EF4-FFF2-40B4-BE49-F238E27FC236}">
              <a16:creationId xmlns:a16="http://schemas.microsoft.com/office/drawing/2014/main" id="{00000000-0008-0000-0900-00007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59" name="Rectangle 4221">
          <a:extLst>
            <a:ext uri="{FF2B5EF4-FFF2-40B4-BE49-F238E27FC236}">
              <a16:creationId xmlns:a16="http://schemas.microsoft.com/office/drawing/2014/main" id="{00000000-0008-0000-0900-00007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62" name="Rectangle 4224">
          <a:extLst>
            <a:ext uri="{FF2B5EF4-FFF2-40B4-BE49-F238E27FC236}">
              <a16:creationId xmlns:a16="http://schemas.microsoft.com/office/drawing/2014/main" id="{00000000-0008-0000-0900-00007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63" name="Rectangle 4225">
          <a:extLst>
            <a:ext uri="{FF2B5EF4-FFF2-40B4-BE49-F238E27FC236}">
              <a16:creationId xmlns:a16="http://schemas.microsoft.com/office/drawing/2014/main" id="{00000000-0008-0000-0900-00007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66" name="Rectangle 4228">
          <a:extLst>
            <a:ext uri="{FF2B5EF4-FFF2-40B4-BE49-F238E27FC236}">
              <a16:creationId xmlns:a16="http://schemas.microsoft.com/office/drawing/2014/main" id="{00000000-0008-0000-0900-00008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67" name="Rectangle 4229">
          <a:extLst>
            <a:ext uri="{FF2B5EF4-FFF2-40B4-BE49-F238E27FC236}">
              <a16:creationId xmlns:a16="http://schemas.microsoft.com/office/drawing/2014/main" id="{00000000-0008-0000-0900-00008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0" name="Rectangle 4232">
          <a:extLst>
            <a:ext uri="{FF2B5EF4-FFF2-40B4-BE49-F238E27FC236}">
              <a16:creationId xmlns:a16="http://schemas.microsoft.com/office/drawing/2014/main" id="{00000000-0008-0000-0900-00008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1" name="Rectangle 4233">
          <a:extLst>
            <a:ext uri="{FF2B5EF4-FFF2-40B4-BE49-F238E27FC236}">
              <a16:creationId xmlns:a16="http://schemas.microsoft.com/office/drawing/2014/main" id="{00000000-0008-0000-0900-00008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4" name="Rectangle 4236">
          <a:extLst>
            <a:ext uri="{FF2B5EF4-FFF2-40B4-BE49-F238E27FC236}">
              <a16:creationId xmlns:a16="http://schemas.microsoft.com/office/drawing/2014/main" id="{00000000-0008-0000-0900-00008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5" name="Rectangle 4237">
          <a:extLst>
            <a:ext uri="{FF2B5EF4-FFF2-40B4-BE49-F238E27FC236}">
              <a16:creationId xmlns:a16="http://schemas.microsoft.com/office/drawing/2014/main" id="{00000000-0008-0000-0900-00008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8" name="Rectangle 4240">
          <a:extLst>
            <a:ext uri="{FF2B5EF4-FFF2-40B4-BE49-F238E27FC236}">
              <a16:creationId xmlns:a16="http://schemas.microsoft.com/office/drawing/2014/main" id="{00000000-0008-0000-0900-00008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79" name="Rectangle 4241">
          <a:extLst>
            <a:ext uri="{FF2B5EF4-FFF2-40B4-BE49-F238E27FC236}">
              <a16:creationId xmlns:a16="http://schemas.microsoft.com/office/drawing/2014/main" id="{00000000-0008-0000-0900-00008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82" name="Rectangle 4244">
          <a:extLst>
            <a:ext uri="{FF2B5EF4-FFF2-40B4-BE49-F238E27FC236}">
              <a16:creationId xmlns:a16="http://schemas.microsoft.com/office/drawing/2014/main" id="{00000000-0008-0000-0900-00009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83" name="Rectangle 4245">
          <a:extLst>
            <a:ext uri="{FF2B5EF4-FFF2-40B4-BE49-F238E27FC236}">
              <a16:creationId xmlns:a16="http://schemas.microsoft.com/office/drawing/2014/main" id="{00000000-0008-0000-0900-00009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86" name="Rectangle 4248">
          <a:extLst>
            <a:ext uri="{FF2B5EF4-FFF2-40B4-BE49-F238E27FC236}">
              <a16:creationId xmlns:a16="http://schemas.microsoft.com/office/drawing/2014/main" id="{00000000-0008-0000-0900-00009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87" name="Rectangle 4249">
          <a:extLst>
            <a:ext uri="{FF2B5EF4-FFF2-40B4-BE49-F238E27FC236}">
              <a16:creationId xmlns:a16="http://schemas.microsoft.com/office/drawing/2014/main" id="{00000000-0008-0000-0900-00009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0" name="Rectangle 4252">
          <a:extLst>
            <a:ext uri="{FF2B5EF4-FFF2-40B4-BE49-F238E27FC236}">
              <a16:creationId xmlns:a16="http://schemas.microsoft.com/office/drawing/2014/main" id="{00000000-0008-0000-0900-00009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1" name="Rectangle 4253">
          <a:extLst>
            <a:ext uri="{FF2B5EF4-FFF2-40B4-BE49-F238E27FC236}">
              <a16:creationId xmlns:a16="http://schemas.microsoft.com/office/drawing/2014/main" id="{00000000-0008-0000-0900-00009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4" name="Rectangle 4256">
          <a:extLst>
            <a:ext uri="{FF2B5EF4-FFF2-40B4-BE49-F238E27FC236}">
              <a16:creationId xmlns:a16="http://schemas.microsoft.com/office/drawing/2014/main" id="{00000000-0008-0000-0900-00009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5" name="Rectangle 4257">
          <a:extLst>
            <a:ext uri="{FF2B5EF4-FFF2-40B4-BE49-F238E27FC236}">
              <a16:creationId xmlns:a16="http://schemas.microsoft.com/office/drawing/2014/main" id="{00000000-0008-0000-0900-00009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8" name="Rectangle 4260">
          <a:extLst>
            <a:ext uri="{FF2B5EF4-FFF2-40B4-BE49-F238E27FC236}">
              <a16:creationId xmlns:a16="http://schemas.microsoft.com/office/drawing/2014/main" id="{00000000-0008-0000-0900-0000A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299" name="Rectangle 4261">
          <a:extLst>
            <a:ext uri="{FF2B5EF4-FFF2-40B4-BE49-F238E27FC236}">
              <a16:creationId xmlns:a16="http://schemas.microsoft.com/office/drawing/2014/main" id="{00000000-0008-0000-0900-0000A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02" name="Rectangle 4264">
          <a:extLst>
            <a:ext uri="{FF2B5EF4-FFF2-40B4-BE49-F238E27FC236}">
              <a16:creationId xmlns:a16="http://schemas.microsoft.com/office/drawing/2014/main" id="{00000000-0008-0000-0900-0000A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03" name="Rectangle 4265">
          <a:extLst>
            <a:ext uri="{FF2B5EF4-FFF2-40B4-BE49-F238E27FC236}">
              <a16:creationId xmlns:a16="http://schemas.microsoft.com/office/drawing/2014/main" id="{00000000-0008-0000-0900-0000A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06" name="Rectangle 4268">
          <a:extLst>
            <a:ext uri="{FF2B5EF4-FFF2-40B4-BE49-F238E27FC236}">
              <a16:creationId xmlns:a16="http://schemas.microsoft.com/office/drawing/2014/main" id="{00000000-0008-0000-0900-0000A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07" name="Rectangle 4269">
          <a:extLst>
            <a:ext uri="{FF2B5EF4-FFF2-40B4-BE49-F238E27FC236}">
              <a16:creationId xmlns:a16="http://schemas.microsoft.com/office/drawing/2014/main" id="{00000000-0008-0000-0900-0000A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0" name="Rectangle 4272">
          <a:extLst>
            <a:ext uri="{FF2B5EF4-FFF2-40B4-BE49-F238E27FC236}">
              <a16:creationId xmlns:a16="http://schemas.microsoft.com/office/drawing/2014/main" id="{00000000-0008-0000-0900-0000A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1" name="Rectangle 4273">
          <a:extLst>
            <a:ext uri="{FF2B5EF4-FFF2-40B4-BE49-F238E27FC236}">
              <a16:creationId xmlns:a16="http://schemas.microsoft.com/office/drawing/2014/main" id="{00000000-0008-0000-0900-0000A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4" name="Rectangle 4276">
          <a:extLst>
            <a:ext uri="{FF2B5EF4-FFF2-40B4-BE49-F238E27FC236}">
              <a16:creationId xmlns:a16="http://schemas.microsoft.com/office/drawing/2014/main" id="{00000000-0008-0000-0900-0000B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5" name="Rectangle 4277">
          <a:extLst>
            <a:ext uri="{FF2B5EF4-FFF2-40B4-BE49-F238E27FC236}">
              <a16:creationId xmlns:a16="http://schemas.microsoft.com/office/drawing/2014/main" id="{00000000-0008-0000-0900-0000B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8" name="Rectangle 4280">
          <a:extLst>
            <a:ext uri="{FF2B5EF4-FFF2-40B4-BE49-F238E27FC236}">
              <a16:creationId xmlns:a16="http://schemas.microsoft.com/office/drawing/2014/main" id="{00000000-0008-0000-0900-0000B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19" name="Rectangle 4281">
          <a:extLst>
            <a:ext uri="{FF2B5EF4-FFF2-40B4-BE49-F238E27FC236}">
              <a16:creationId xmlns:a16="http://schemas.microsoft.com/office/drawing/2014/main" id="{00000000-0008-0000-0900-0000B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22" name="Rectangle 4284">
          <a:extLst>
            <a:ext uri="{FF2B5EF4-FFF2-40B4-BE49-F238E27FC236}">
              <a16:creationId xmlns:a16="http://schemas.microsoft.com/office/drawing/2014/main" id="{00000000-0008-0000-0900-0000B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23" name="Rectangle 4285">
          <a:extLst>
            <a:ext uri="{FF2B5EF4-FFF2-40B4-BE49-F238E27FC236}">
              <a16:creationId xmlns:a16="http://schemas.microsoft.com/office/drawing/2014/main" id="{00000000-0008-0000-0900-0000B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26" name="Rectangle 4288">
          <a:extLst>
            <a:ext uri="{FF2B5EF4-FFF2-40B4-BE49-F238E27FC236}">
              <a16:creationId xmlns:a16="http://schemas.microsoft.com/office/drawing/2014/main" id="{00000000-0008-0000-0900-0000B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27" name="Rectangle 4289">
          <a:extLst>
            <a:ext uri="{FF2B5EF4-FFF2-40B4-BE49-F238E27FC236}">
              <a16:creationId xmlns:a16="http://schemas.microsoft.com/office/drawing/2014/main" id="{00000000-0008-0000-0900-0000B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0" name="Rectangle 4292">
          <a:extLst>
            <a:ext uri="{FF2B5EF4-FFF2-40B4-BE49-F238E27FC236}">
              <a16:creationId xmlns:a16="http://schemas.microsoft.com/office/drawing/2014/main" id="{00000000-0008-0000-0900-0000C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1" name="Rectangle 4293">
          <a:extLst>
            <a:ext uri="{FF2B5EF4-FFF2-40B4-BE49-F238E27FC236}">
              <a16:creationId xmlns:a16="http://schemas.microsoft.com/office/drawing/2014/main" id="{00000000-0008-0000-0900-0000C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4" name="Rectangle 4296">
          <a:extLst>
            <a:ext uri="{FF2B5EF4-FFF2-40B4-BE49-F238E27FC236}">
              <a16:creationId xmlns:a16="http://schemas.microsoft.com/office/drawing/2014/main" id="{00000000-0008-0000-0900-0000C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5" name="Rectangle 4297">
          <a:extLst>
            <a:ext uri="{FF2B5EF4-FFF2-40B4-BE49-F238E27FC236}">
              <a16:creationId xmlns:a16="http://schemas.microsoft.com/office/drawing/2014/main" id="{00000000-0008-0000-0900-0000C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8" name="Rectangle 4300">
          <a:extLst>
            <a:ext uri="{FF2B5EF4-FFF2-40B4-BE49-F238E27FC236}">
              <a16:creationId xmlns:a16="http://schemas.microsoft.com/office/drawing/2014/main" id="{00000000-0008-0000-0900-0000C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39" name="Rectangle 4301">
          <a:extLst>
            <a:ext uri="{FF2B5EF4-FFF2-40B4-BE49-F238E27FC236}">
              <a16:creationId xmlns:a16="http://schemas.microsoft.com/office/drawing/2014/main" id="{00000000-0008-0000-0900-0000C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42" name="Rectangle 4304">
          <a:extLst>
            <a:ext uri="{FF2B5EF4-FFF2-40B4-BE49-F238E27FC236}">
              <a16:creationId xmlns:a16="http://schemas.microsoft.com/office/drawing/2014/main" id="{00000000-0008-0000-0900-0000C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43" name="Rectangle 4305">
          <a:extLst>
            <a:ext uri="{FF2B5EF4-FFF2-40B4-BE49-F238E27FC236}">
              <a16:creationId xmlns:a16="http://schemas.microsoft.com/office/drawing/2014/main" id="{00000000-0008-0000-0900-0000C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46" name="Rectangle 4308">
          <a:extLst>
            <a:ext uri="{FF2B5EF4-FFF2-40B4-BE49-F238E27FC236}">
              <a16:creationId xmlns:a16="http://schemas.microsoft.com/office/drawing/2014/main" id="{00000000-0008-0000-0900-0000D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47" name="Rectangle 4309">
          <a:extLst>
            <a:ext uri="{FF2B5EF4-FFF2-40B4-BE49-F238E27FC236}">
              <a16:creationId xmlns:a16="http://schemas.microsoft.com/office/drawing/2014/main" id="{00000000-0008-0000-0900-0000D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0" name="Rectangle 4312">
          <a:extLst>
            <a:ext uri="{FF2B5EF4-FFF2-40B4-BE49-F238E27FC236}">
              <a16:creationId xmlns:a16="http://schemas.microsoft.com/office/drawing/2014/main" id="{00000000-0008-0000-0900-0000D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1" name="Rectangle 4313">
          <a:extLst>
            <a:ext uri="{FF2B5EF4-FFF2-40B4-BE49-F238E27FC236}">
              <a16:creationId xmlns:a16="http://schemas.microsoft.com/office/drawing/2014/main" id="{00000000-0008-0000-0900-0000D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4" name="Rectangle 4316">
          <a:extLst>
            <a:ext uri="{FF2B5EF4-FFF2-40B4-BE49-F238E27FC236}">
              <a16:creationId xmlns:a16="http://schemas.microsoft.com/office/drawing/2014/main" id="{00000000-0008-0000-0900-0000D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5" name="Rectangle 4317">
          <a:extLst>
            <a:ext uri="{FF2B5EF4-FFF2-40B4-BE49-F238E27FC236}">
              <a16:creationId xmlns:a16="http://schemas.microsoft.com/office/drawing/2014/main" id="{00000000-0008-0000-0900-0000D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8" name="Rectangle 4320">
          <a:extLst>
            <a:ext uri="{FF2B5EF4-FFF2-40B4-BE49-F238E27FC236}">
              <a16:creationId xmlns:a16="http://schemas.microsoft.com/office/drawing/2014/main" id="{00000000-0008-0000-0900-0000D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59" name="Rectangle 4321">
          <a:extLst>
            <a:ext uri="{FF2B5EF4-FFF2-40B4-BE49-F238E27FC236}">
              <a16:creationId xmlns:a16="http://schemas.microsoft.com/office/drawing/2014/main" id="{00000000-0008-0000-0900-0000D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62" name="Rectangle 4324">
          <a:extLst>
            <a:ext uri="{FF2B5EF4-FFF2-40B4-BE49-F238E27FC236}">
              <a16:creationId xmlns:a16="http://schemas.microsoft.com/office/drawing/2014/main" id="{00000000-0008-0000-0900-0000E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63" name="Rectangle 4325">
          <a:extLst>
            <a:ext uri="{FF2B5EF4-FFF2-40B4-BE49-F238E27FC236}">
              <a16:creationId xmlns:a16="http://schemas.microsoft.com/office/drawing/2014/main" id="{00000000-0008-0000-0900-0000E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66" name="Rectangle 4328">
          <a:extLst>
            <a:ext uri="{FF2B5EF4-FFF2-40B4-BE49-F238E27FC236}">
              <a16:creationId xmlns:a16="http://schemas.microsoft.com/office/drawing/2014/main" id="{00000000-0008-0000-0900-0000E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67" name="Rectangle 4329">
          <a:extLst>
            <a:ext uri="{FF2B5EF4-FFF2-40B4-BE49-F238E27FC236}">
              <a16:creationId xmlns:a16="http://schemas.microsoft.com/office/drawing/2014/main" id="{00000000-0008-0000-0900-0000E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0" name="Rectangle 4332">
          <a:extLst>
            <a:ext uri="{FF2B5EF4-FFF2-40B4-BE49-F238E27FC236}">
              <a16:creationId xmlns:a16="http://schemas.microsoft.com/office/drawing/2014/main" id="{00000000-0008-0000-0900-0000E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1" name="Rectangle 4333">
          <a:extLst>
            <a:ext uri="{FF2B5EF4-FFF2-40B4-BE49-F238E27FC236}">
              <a16:creationId xmlns:a16="http://schemas.microsoft.com/office/drawing/2014/main" id="{00000000-0008-0000-0900-0000E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4" name="Rectangle 4336">
          <a:extLst>
            <a:ext uri="{FF2B5EF4-FFF2-40B4-BE49-F238E27FC236}">
              <a16:creationId xmlns:a16="http://schemas.microsoft.com/office/drawing/2014/main" id="{00000000-0008-0000-0900-0000E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5" name="Rectangle 4337">
          <a:extLst>
            <a:ext uri="{FF2B5EF4-FFF2-40B4-BE49-F238E27FC236}">
              <a16:creationId xmlns:a16="http://schemas.microsoft.com/office/drawing/2014/main" id="{00000000-0008-0000-0900-0000E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8" name="Rectangle 4340">
          <a:extLst>
            <a:ext uri="{FF2B5EF4-FFF2-40B4-BE49-F238E27FC236}">
              <a16:creationId xmlns:a16="http://schemas.microsoft.com/office/drawing/2014/main" id="{00000000-0008-0000-0900-0000F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79" name="Rectangle 4341">
          <a:extLst>
            <a:ext uri="{FF2B5EF4-FFF2-40B4-BE49-F238E27FC236}">
              <a16:creationId xmlns:a16="http://schemas.microsoft.com/office/drawing/2014/main" id="{00000000-0008-0000-0900-0000F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82" name="Rectangle 4344">
          <a:extLst>
            <a:ext uri="{FF2B5EF4-FFF2-40B4-BE49-F238E27FC236}">
              <a16:creationId xmlns:a16="http://schemas.microsoft.com/office/drawing/2014/main" id="{00000000-0008-0000-0900-0000F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83" name="Rectangle 4345">
          <a:extLst>
            <a:ext uri="{FF2B5EF4-FFF2-40B4-BE49-F238E27FC236}">
              <a16:creationId xmlns:a16="http://schemas.microsoft.com/office/drawing/2014/main" id="{00000000-0008-0000-0900-0000F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86" name="Rectangle 4348">
          <a:extLst>
            <a:ext uri="{FF2B5EF4-FFF2-40B4-BE49-F238E27FC236}">
              <a16:creationId xmlns:a16="http://schemas.microsoft.com/office/drawing/2014/main" id="{00000000-0008-0000-0900-0000F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87" name="Rectangle 4349">
          <a:extLst>
            <a:ext uri="{FF2B5EF4-FFF2-40B4-BE49-F238E27FC236}">
              <a16:creationId xmlns:a16="http://schemas.microsoft.com/office/drawing/2014/main" id="{00000000-0008-0000-0900-0000F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0" name="Rectangle 4352">
          <a:extLst>
            <a:ext uri="{FF2B5EF4-FFF2-40B4-BE49-F238E27FC236}">
              <a16:creationId xmlns:a16="http://schemas.microsoft.com/office/drawing/2014/main" id="{00000000-0008-0000-0900-0000F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1" name="Rectangle 4353">
          <a:extLst>
            <a:ext uri="{FF2B5EF4-FFF2-40B4-BE49-F238E27FC236}">
              <a16:creationId xmlns:a16="http://schemas.microsoft.com/office/drawing/2014/main" id="{00000000-0008-0000-0900-0000F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4" name="Rectangle 4356">
          <a:extLst>
            <a:ext uri="{FF2B5EF4-FFF2-40B4-BE49-F238E27FC236}">
              <a16:creationId xmlns:a16="http://schemas.microsoft.com/office/drawing/2014/main" id="{00000000-0008-0000-0900-00000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5" name="Rectangle 4357">
          <a:extLst>
            <a:ext uri="{FF2B5EF4-FFF2-40B4-BE49-F238E27FC236}">
              <a16:creationId xmlns:a16="http://schemas.microsoft.com/office/drawing/2014/main" id="{00000000-0008-0000-0900-00000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8" name="Rectangle 4360">
          <a:extLst>
            <a:ext uri="{FF2B5EF4-FFF2-40B4-BE49-F238E27FC236}">
              <a16:creationId xmlns:a16="http://schemas.microsoft.com/office/drawing/2014/main" id="{00000000-0008-0000-0900-00000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399" name="Rectangle 4361">
          <a:extLst>
            <a:ext uri="{FF2B5EF4-FFF2-40B4-BE49-F238E27FC236}">
              <a16:creationId xmlns:a16="http://schemas.microsoft.com/office/drawing/2014/main" id="{00000000-0008-0000-0900-00000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02" name="Rectangle 4364">
          <a:extLst>
            <a:ext uri="{FF2B5EF4-FFF2-40B4-BE49-F238E27FC236}">
              <a16:creationId xmlns:a16="http://schemas.microsoft.com/office/drawing/2014/main" id="{00000000-0008-0000-0900-00000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03" name="Rectangle 4365">
          <a:extLst>
            <a:ext uri="{FF2B5EF4-FFF2-40B4-BE49-F238E27FC236}">
              <a16:creationId xmlns:a16="http://schemas.microsoft.com/office/drawing/2014/main" id="{00000000-0008-0000-0900-00000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06" name="Rectangle 4368">
          <a:extLst>
            <a:ext uri="{FF2B5EF4-FFF2-40B4-BE49-F238E27FC236}">
              <a16:creationId xmlns:a16="http://schemas.microsoft.com/office/drawing/2014/main" id="{00000000-0008-0000-0900-00000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07" name="Rectangle 4369">
          <a:extLst>
            <a:ext uri="{FF2B5EF4-FFF2-40B4-BE49-F238E27FC236}">
              <a16:creationId xmlns:a16="http://schemas.microsoft.com/office/drawing/2014/main" id="{00000000-0008-0000-0900-00000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0" name="Rectangle 4372">
          <a:extLst>
            <a:ext uri="{FF2B5EF4-FFF2-40B4-BE49-F238E27FC236}">
              <a16:creationId xmlns:a16="http://schemas.microsoft.com/office/drawing/2014/main" id="{00000000-0008-0000-0900-00001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1" name="Rectangle 4373">
          <a:extLst>
            <a:ext uri="{FF2B5EF4-FFF2-40B4-BE49-F238E27FC236}">
              <a16:creationId xmlns:a16="http://schemas.microsoft.com/office/drawing/2014/main" id="{00000000-0008-0000-0900-00001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4" name="Rectangle 4376">
          <a:extLst>
            <a:ext uri="{FF2B5EF4-FFF2-40B4-BE49-F238E27FC236}">
              <a16:creationId xmlns:a16="http://schemas.microsoft.com/office/drawing/2014/main" id="{00000000-0008-0000-0900-00001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5" name="Rectangle 4377">
          <a:extLst>
            <a:ext uri="{FF2B5EF4-FFF2-40B4-BE49-F238E27FC236}">
              <a16:creationId xmlns:a16="http://schemas.microsoft.com/office/drawing/2014/main" id="{00000000-0008-0000-0900-00001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8" name="Rectangle 4380">
          <a:extLst>
            <a:ext uri="{FF2B5EF4-FFF2-40B4-BE49-F238E27FC236}">
              <a16:creationId xmlns:a16="http://schemas.microsoft.com/office/drawing/2014/main" id="{00000000-0008-0000-0900-00001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19" name="Rectangle 4381">
          <a:extLst>
            <a:ext uri="{FF2B5EF4-FFF2-40B4-BE49-F238E27FC236}">
              <a16:creationId xmlns:a16="http://schemas.microsoft.com/office/drawing/2014/main" id="{00000000-0008-0000-0900-00001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22" name="Rectangle 4384">
          <a:extLst>
            <a:ext uri="{FF2B5EF4-FFF2-40B4-BE49-F238E27FC236}">
              <a16:creationId xmlns:a16="http://schemas.microsoft.com/office/drawing/2014/main" id="{00000000-0008-0000-0900-00001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23" name="Rectangle 4385">
          <a:extLst>
            <a:ext uri="{FF2B5EF4-FFF2-40B4-BE49-F238E27FC236}">
              <a16:creationId xmlns:a16="http://schemas.microsoft.com/office/drawing/2014/main" id="{00000000-0008-0000-0900-00001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26" name="Rectangle 4388">
          <a:extLst>
            <a:ext uri="{FF2B5EF4-FFF2-40B4-BE49-F238E27FC236}">
              <a16:creationId xmlns:a16="http://schemas.microsoft.com/office/drawing/2014/main" id="{00000000-0008-0000-0900-00002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27" name="Rectangle 4389">
          <a:extLst>
            <a:ext uri="{FF2B5EF4-FFF2-40B4-BE49-F238E27FC236}">
              <a16:creationId xmlns:a16="http://schemas.microsoft.com/office/drawing/2014/main" id="{00000000-0008-0000-0900-00002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0" name="Rectangle 4392">
          <a:extLst>
            <a:ext uri="{FF2B5EF4-FFF2-40B4-BE49-F238E27FC236}">
              <a16:creationId xmlns:a16="http://schemas.microsoft.com/office/drawing/2014/main" id="{00000000-0008-0000-0900-00002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1" name="Rectangle 4393">
          <a:extLst>
            <a:ext uri="{FF2B5EF4-FFF2-40B4-BE49-F238E27FC236}">
              <a16:creationId xmlns:a16="http://schemas.microsoft.com/office/drawing/2014/main" id="{00000000-0008-0000-0900-00002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4" name="Rectangle 4396">
          <a:extLst>
            <a:ext uri="{FF2B5EF4-FFF2-40B4-BE49-F238E27FC236}">
              <a16:creationId xmlns:a16="http://schemas.microsoft.com/office/drawing/2014/main" id="{00000000-0008-0000-0900-00002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5" name="Rectangle 4397">
          <a:extLst>
            <a:ext uri="{FF2B5EF4-FFF2-40B4-BE49-F238E27FC236}">
              <a16:creationId xmlns:a16="http://schemas.microsoft.com/office/drawing/2014/main" id="{00000000-0008-0000-0900-00002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8" name="Rectangle 4400">
          <a:extLst>
            <a:ext uri="{FF2B5EF4-FFF2-40B4-BE49-F238E27FC236}">
              <a16:creationId xmlns:a16="http://schemas.microsoft.com/office/drawing/2014/main" id="{00000000-0008-0000-0900-00002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39" name="Rectangle 4401">
          <a:extLst>
            <a:ext uri="{FF2B5EF4-FFF2-40B4-BE49-F238E27FC236}">
              <a16:creationId xmlns:a16="http://schemas.microsoft.com/office/drawing/2014/main" id="{00000000-0008-0000-0900-00002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42" name="Rectangle 4404">
          <a:extLst>
            <a:ext uri="{FF2B5EF4-FFF2-40B4-BE49-F238E27FC236}">
              <a16:creationId xmlns:a16="http://schemas.microsoft.com/office/drawing/2014/main" id="{00000000-0008-0000-0900-00003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43" name="Rectangle 4405">
          <a:extLst>
            <a:ext uri="{FF2B5EF4-FFF2-40B4-BE49-F238E27FC236}">
              <a16:creationId xmlns:a16="http://schemas.microsoft.com/office/drawing/2014/main" id="{00000000-0008-0000-0900-00003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46" name="Rectangle 4408">
          <a:extLst>
            <a:ext uri="{FF2B5EF4-FFF2-40B4-BE49-F238E27FC236}">
              <a16:creationId xmlns:a16="http://schemas.microsoft.com/office/drawing/2014/main" id="{00000000-0008-0000-0900-00003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47" name="Rectangle 4409">
          <a:extLst>
            <a:ext uri="{FF2B5EF4-FFF2-40B4-BE49-F238E27FC236}">
              <a16:creationId xmlns:a16="http://schemas.microsoft.com/office/drawing/2014/main" id="{00000000-0008-0000-0900-00003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0" name="Rectangle 4412">
          <a:extLst>
            <a:ext uri="{FF2B5EF4-FFF2-40B4-BE49-F238E27FC236}">
              <a16:creationId xmlns:a16="http://schemas.microsoft.com/office/drawing/2014/main" id="{00000000-0008-0000-0900-00003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1" name="Rectangle 4413">
          <a:extLst>
            <a:ext uri="{FF2B5EF4-FFF2-40B4-BE49-F238E27FC236}">
              <a16:creationId xmlns:a16="http://schemas.microsoft.com/office/drawing/2014/main" id="{00000000-0008-0000-0900-00003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4" name="Rectangle 4416">
          <a:extLst>
            <a:ext uri="{FF2B5EF4-FFF2-40B4-BE49-F238E27FC236}">
              <a16:creationId xmlns:a16="http://schemas.microsoft.com/office/drawing/2014/main" id="{00000000-0008-0000-0900-00003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5" name="Rectangle 4417">
          <a:extLst>
            <a:ext uri="{FF2B5EF4-FFF2-40B4-BE49-F238E27FC236}">
              <a16:creationId xmlns:a16="http://schemas.microsoft.com/office/drawing/2014/main" id="{00000000-0008-0000-0900-00003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8" name="Rectangle 4420">
          <a:extLst>
            <a:ext uri="{FF2B5EF4-FFF2-40B4-BE49-F238E27FC236}">
              <a16:creationId xmlns:a16="http://schemas.microsoft.com/office/drawing/2014/main" id="{00000000-0008-0000-0900-00004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59" name="Rectangle 4421">
          <a:extLst>
            <a:ext uri="{FF2B5EF4-FFF2-40B4-BE49-F238E27FC236}">
              <a16:creationId xmlns:a16="http://schemas.microsoft.com/office/drawing/2014/main" id="{00000000-0008-0000-0900-00004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62" name="Rectangle 4424">
          <a:extLst>
            <a:ext uri="{FF2B5EF4-FFF2-40B4-BE49-F238E27FC236}">
              <a16:creationId xmlns:a16="http://schemas.microsoft.com/office/drawing/2014/main" id="{00000000-0008-0000-0900-00004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63" name="Rectangle 4425">
          <a:extLst>
            <a:ext uri="{FF2B5EF4-FFF2-40B4-BE49-F238E27FC236}">
              <a16:creationId xmlns:a16="http://schemas.microsoft.com/office/drawing/2014/main" id="{00000000-0008-0000-0900-00004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66" name="Rectangle 4428">
          <a:extLst>
            <a:ext uri="{FF2B5EF4-FFF2-40B4-BE49-F238E27FC236}">
              <a16:creationId xmlns:a16="http://schemas.microsoft.com/office/drawing/2014/main" id="{00000000-0008-0000-0900-00004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67" name="Rectangle 4429">
          <a:extLst>
            <a:ext uri="{FF2B5EF4-FFF2-40B4-BE49-F238E27FC236}">
              <a16:creationId xmlns:a16="http://schemas.microsoft.com/office/drawing/2014/main" id="{00000000-0008-0000-0900-00004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0" name="Rectangle 4432">
          <a:extLst>
            <a:ext uri="{FF2B5EF4-FFF2-40B4-BE49-F238E27FC236}">
              <a16:creationId xmlns:a16="http://schemas.microsoft.com/office/drawing/2014/main" id="{00000000-0008-0000-0900-00004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1" name="Rectangle 4433">
          <a:extLst>
            <a:ext uri="{FF2B5EF4-FFF2-40B4-BE49-F238E27FC236}">
              <a16:creationId xmlns:a16="http://schemas.microsoft.com/office/drawing/2014/main" id="{00000000-0008-0000-0900-00004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4" name="Rectangle 4436">
          <a:extLst>
            <a:ext uri="{FF2B5EF4-FFF2-40B4-BE49-F238E27FC236}">
              <a16:creationId xmlns:a16="http://schemas.microsoft.com/office/drawing/2014/main" id="{00000000-0008-0000-0900-00005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5" name="Rectangle 4437">
          <a:extLst>
            <a:ext uri="{FF2B5EF4-FFF2-40B4-BE49-F238E27FC236}">
              <a16:creationId xmlns:a16="http://schemas.microsoft.com/office/drawing/2014/main" id="{00000000-0008-0000-0900-00005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8" name="Rectangle 4440">
          <a:extLst>
            <a:ext uri="{FF2B5EF4-FFF2-40B4-BE49-F238E27FC236}">
              <a16:creationId xmlns:a16="http://schemas.microsoft.com/office/drawing/2014/main" id="{00000000-0008-0000-0900-00005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79" name="Rectangle 4441">
          <a:extLst>
            <a:ext uri="{FF2B5EF4-FFF2-40B4-BE49-F238E27FC236}">
              <a16:creationId xmlns:a16="http://schemas.microsoft.com/office/drawing/2014/main" id="{00000000-0008-0000-0900-00005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82" name="Rectangle 4444">
          <a:extLst>
            <a:ext uri="{FF2B5EF4-FFF2-40B4-BE49-F238E27FC236}">
              <a16:creationId xmlns:a16="http://schemas.microsoft.com/office/drawing/2014/main" id="{00000000-0008-0000-0900-00005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83" name="Rectangle 4445">
          <a:extLst>
            <a:ext uri="{FF2B5EF4-FFF2-40B4-BE49-F238E27FC236}">
              <a16:creationId xmlns:a16="http://schemas.microsoft.com/office/drawing/2014/main" id="{00000000-0008-0000-0900-00005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86" name="Rectangle 4448">
          <a:extLst>
            <a:ext uri="{FF2B5EF4-FFF2-40B4-BE49-F238E27FC236}">
              <a16:creationId xmlns:a16="http://schemas.microsoft.com/office/drawing/2014/main" id="{00000000-0008-0000-0900-00005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87" name="Rectangle 4449">
          <a:extLst>
            <a:ext uri="{FF2B5EF4-FFF2-40B4-BE49-F238E27FC236}">
              <a16:creationId xmlns:a16="http://schemas.microsoft.com/office/drawing/2014/main" id="{00000000-0008-0000-0900-00005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0" name="Rectangle 4452">
          <a:extLst>
            <a:ext uri="{FF2B5EF4-FFF2-40B4-BE49-F238E27FC236}">
              <a16:creationId xmlns:a16="http://schemas.microsoft.com/office/drawing/2014/main" id="{00000000-0008-0000-0900-00006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1" name="Rectangle 4453">
          <a:extLst>
            <a:ext uri="{FF2B5EF4-FFF2-40B4-BE49-F238E27FC236}">
              <a16:creationId xmlns:a16="http://schemas.microsoft.com/office/drawing/2014/main" id="{00000000-0008-0000-0900-00006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4" name="Rectangle 4456">
          <a:extLst>
            <a:ext uri="{FF2B5EF4-FFF2-40B4-BE49-F238E27FC236}">
              <a16:creationId xmlns:a16="http://schemas.microsoft.com/office/drawing/2014/main" id="{00000000-0008-0000-0900-00006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5" name="Rectangle 4457">
          <a:extLst>
            <a:ext uri="{FF2B5EF4-FFF2-40B4-BE49-F238E27FC236}">
              <a16:creationId xmlns:a16="http://schemas.microsoft.com/office/drawing/2014/main" id="{00000000-0008-0000-0900-00006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8" name="Rectangle 4460">
          <a:extLst>
            <a:ext uri="{FF2B5EF4-FFF2-40B4-BE49-F238E27FC236}">
              <a16:creationId xmlns:a16="http://schemas.microsoft.com/office/drawing/2014/main" id="{00000000-0008-0000-0900-00006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499" name="Rectangle 4461">
          <a:extLst>
            <a:ext uri="{FF2B5EF4-FFF2-40B4-BE49-F238E27FC236}">
              <a16:creationId xmlns:a16="http://schemas.microsoft.com/office/drawing/2014/main" id="{00000000-0008-0000-0900-00006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02" name="Rectangle 4464">
          <a:extLst>
            <a:ext uri="{FF2B5EF4-FFF2-40B4-BE49-F238E27FC236}">
              <a16:creationId xmlns:a16="http://schemas.microsoft.com/office/drawing/2014/main" id="{00000000-0008-0000-0900-00006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03" name="Rectangle 4465">
          <a:extLst>
            <a:ext uri="{FF2B5EF4-FFF2-40B4-BE49-F238E27FC236}">
              <a16:creationId xmlns:a16="http://schemas.microsoft.com/office/drawing/2014/main" id="{00000000-0008-0000-0900-00006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06" name="Rectangle 4468">
          <a:extLst>
            <a:ext uri="{FF2B5EF4-FFF2-40B4-BE49-F238E27FC236}">
              <a16:creationId xmlns:a16="http://schemas.microsoft.com/office/drawing/2014/main" id="{00000000-0008-0000-0900-00007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07" name="Rectangle 4469">
          <a:extLst>
            <a:ext uri="{FF2B5EF4-FFF2-40B4-BE49-F238E27FC236}">
              <a16:creationId xmlns:a16="http://schemas.microsoft.com/office/drawing/2014/main" id="{00000000-0008-0000-0900-00007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0" name="Rectangle 4472">
          <a:extLst>
            <a:ext uri="{FF2B5EF4-FFF2-40B4-BE49-F238E27FC236}">
              <a16:creationId xmlns:a16="http://schemas.microsoft.com/office/drawing/2014/main" id="{00000000-0008-0000-0900-00007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1" name="Rectangle 4473">
          <a:extLst>
            <a:ext uri="{FF2B5EF4-FFF2-40B4-BE49-F238E27FC236}">
              <a16:creationId xmlns:a16="http://schemas.microsoft.com/office/drawing/2014/main" id="{00000000-0008-0000-0900-00007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4" name="Rectangle 4476">
          <a:extLst>
            <a:ext uri="{FF2B5EF4-FFF2-40B4-BE49-F238E27FC236}">
              <a16:creationId xmlns:a16="http://schemas.microsoft.com/office/drawing/2014/main" id="{00000000-0008-0000-0900-00007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5" name="Rectangle 4477">
          <a:extLst>
            <a:ext uri="{FF2B5EF4-FFF2-40B4-BE49-F238E27FC236}">
              <a16:creationId xmlns:a16="http://schemas.microsoft.com/office/drawing/2014/main" id="{00000000-0008-0000-0900-00007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8" name="Rectangle 4480">
          <a:extLst>
            <a:ext uri="{FF2B5EF4-FFF2-40B4-BE49-F238E27FC236}">
              <a16:creationId xmlns:a16="http://schemas.microsoft.com/office/drawing/2014/main" id="{00000000-0008-0000-0900-00007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19" name="Rectangle 4481">
          <a:extLst>
            <a:ext uri="{FF2B5EF4-FFF2-40B4-BE49-F238E27FC236}">
              <a16:creationId xmlns:a16="http://schemas.microsoft.com/office/drawing/2014/main" id="{00000000-0008-0000-0900-00007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22" name="Rectangle 4484">
          <a:extLst>
            <a:ext uri="{FF2B5EF4-FFF2-40B4-BE49-F238E27FC236}">
              <a16:creationId xmlns:a16="http://schemas.microsoft.com/office/drawing/2014/main" id="{00000000-0008-0000-0900-00008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23" name="Rectangle 4485">
          <a:extLst>
            <a:ext uri="{FF2B5EF4-FFF2-40B4-BE49-F238E27FC236}">
              <a16:creationId xmlns:a16="http://schemas.microsoft.com/office/drawing/2014/main" id="{00000000-0008-0000-0900-00008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26" name="Rectangle 4488">
          <a:extLst>
            <a:ext uri="{FF2B5EF4-FFF2-40B4-BE49-F238E27FC236}">
              <a16:creationId xmlns:a16="http://schemas.microsoft.com/office/drawing/2014/main" id="{00000000-0008-0000-0900-00008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27" name="Rectangle 4489">
          <a:extLst>
            <a:ext uri="{FF2B5EF4-FFF2-40B4-BE49-F238E27FC236}">
              <a16:creationId xmlns:a16="http://schemas.microsoft.com/office/drawing/2014/main" id="{00000000-0008-0000-0900-00008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0" name="Rectangle 4492">
          <a:extLst>
            <a:ext uri="{FF2B5EF4-FFF2-40B4-BE49-F238E27FC236}">
              <a16:creationId xmlns:a16="http://schemas.microsoft.com/office/drawing/2014/main" id="{00000000-0008-0000-0900-00008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1" name="Rectangle 4493">
          <a:extLst>
            <a:ext uri="{FF2B5EF4-FFF2-40B4-BE49-F238E27FC236}">
              <a16:creationId xmlns:a16="http://schemas.microsoft.com/office/drawing/2014/main" id="{00000000-0008-0000-0900-00008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4" name="Rectangle 4496">
          <a:extLst>
            <a:ext uri="{FF2B5EF4-FFF2-40B4-BE49-F238E27FC236}">
              <a16:creationId xmlns:a16="http://schemas.microsoft.com/office/drawing/2014/main" id="{00000000-0008-0000-0900-00008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5" name="Rectangle 4497">
          <a:extLst>
            <a:ext uri="{FF2B5EF4-FFF2-40B4-BE49-F238E27FC236}">
              <a16:creationId xmlns:a16="http://schemas.microsoft.com/office/drawing/2014/main" id="{00000000-0008-0000-0900-00008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8" name="Rectangle 4500">
          <a:extLst>
            <a:ext uri="{FF2B5EF4-FFF2-40B4-BE49-F238E27FC236}">
              <a16:creationId xmlns:a16="http://schemas.microsoft.com/office/drawing/2014/main" id="{00000000-0008-0000-0900-00009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39" name="Rectangle 4501">
          <a:extLst>
            <a:ext uri="{FF2B5EF4-FFF2-40B4-BE49-F238E27FC236}">
              <a16:creationId xmlns:a16="http://schemas.microsoft.com/office/drawing/2014/main" id="{00000000-0008-0000-0900-00009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42" name="Rectangle 4504">
          <a:extLst>
            <a:ext uri="{FF2B5EF4-FFF2-40B4-BE49-F238E27FC236}">
              <a16:creationId xmlns:a16="http://schemas.microsoft.com/office/drawing/2014/main" id="{00000000-0008-0000-0900-00009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43" name="Rectangle 4505">
          <a:extLst>
            <a:ext uri="{FF2B5EF4-FFF2-40B4-BE49-F238E27FC236}">
              <a16:creationId xmlns:a16="http://schemas.microsoft.com/office/drawing/2014/main" id="{00000000-0008-0000-0900-00009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46" name="Rectangle 4508">
          <a:extLst>
            <a:ext uri="{FF2B5EF4-FFF2-40B4-BE49-F238E27FC236}">
              <a16:creationId xmlns:a16="http://schemas.microsoft.com/office/drawing/2014/main" id="{00000000-0008-0000-0900-00009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47" name="Rectangle 4509">
          <a:extLst>
            <a:ext uri="{FF2B5EF4-FFF2-40B4-BE49-F238E27FC236}">
              <a16:creationId xmlns:a16="http://schemas.microsoft.com/office/drawing/2014/main" id="{00000000-0008-0000-0900-00009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0" name="Rectangle 4512">
          <a:extLst>
            <a:ext uri="{FF2B5EF4-FFF2-40B4-BE49-F238E27FC236}">
              <a16:creationId xmlns:a16="http://schemas.microsoft.com/office/drawing/2014/main" id="{00000000-0008-0000-0900-00009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1" name="Rectangle 4513">
          <a:extLst>
            <a:ext uri="{FF2B5EF4-FFF2-40B4-BE49-F238E27FC236}">
              <a16:creationId xmlns:a16="http://schemas.microsoft.com/office/drawing/2014/main" id="{00000000-0008-0000-0900-00009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4" name="Rectangle 4516">
          <a:extLst>
            <a:ext uri="{FF2B5EF4-FFF2-40B4-BE49-F238E27FC236}">
              <a16:creationId xmlns:a16="http://schemas.microsoft.com/office/drawing/2014/main" id="{00000000-0008-0000-0900-0000A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5" name="Rectangle 4517">
          <a:extLst>
            <a:ext uri="{FF2B5EF4-FFF2-40B4-BE49-F238E27FC236}">
              <a16:creationId xmlns:a16="http://schemas.microsoft.com/office/drawing/2014/main" id="{00000000-0008-0000-0900-0000A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8" name="Rectangle 4520">
          <a:extLst>
            <a:ext uri="{FF2B5EF4-FFF2-40B4-BE49-F238E27FC236}">
              <a16:creationId xmlns:a16="http://schemas.microsoft.com/office/drawing/2014/main" id="{00000000-0008-0000-0900-0000A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59" name="Rectangle 4521">
          <a:extLst>
            <a:ext uri="{FF2B5EF4-FFF2-40B4-BE49-F238E27FC236}">
              <a16:creationId xmlns:a16="http://schemas.microsoft.com/office/drawing/2014/main" id="{00000000-0008-0000-0900-0000A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62" name="Rectangle 4524">
          <a:extLst>
            <a:ext uri="{FF2B5EF4-FFF2-40B4-BE49-F238E27FC236}">
              <a16:creationId xmlns:a16="http://schemas.microsoft.com/office/drawing/2014/main" id="{00000000-0008-0000-0900-0000A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63" name="Rectangle 4525">
          <a:extLst>
            <a:ext uri="{FF2B5EF4-FFF2-40B4-BE49-F238E27FC236}">
              <a16:creationId xmlns:a16="http://schemas.microsoft.com/office/drawing/2014/main" id="{00000000-0008-0000-0900-0000A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66" name="Rectangle 4528">
          <a:extLst>
            <a:ext uri="{FF2B5EF4-FFF2-40B4-BE49-F238E27FC236}">
              <a16:creationId xmlns:a16="http://schemas.microsoft.com/office/drawing/2014/main" id="{00000000-0008-0000-0900-0000A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67" name="Rectangle 4529">
          <a:extLst>
            <a:ext uri="{FF2B5EF4-FFF2-40B4-BE49-F238E27FC236}">
              <a16:creationId xmlns:a16="http://schemas.microsoft.com/office/drawing/2014/main" id="{00000000-0008-0000-0900-0000A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0" name="Rectangle 4532">
          <a:extLst>
            <a:ext uri="{FF2B5EF4-FFF2-40B4-BE49-F238E27FC236}">
              <a16:creationId xmlns:a16="http://schemas.microsoft.com/office/drawing/2014/main" id="{00000000-0008-0000-0900-0000B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1" name="Rectangle 4533">
          <a:extLst>
            <a:ext uri="{FF2B5EF4-FFF2-40B4-BE49-F238E27FC236}">
              <a16:creationId xmlns:a16="http://schemas.microsoft.com/office/drawing/2014/main" id="{00000000-0008-0000-0900-0000B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4" name="Rectangle 4536">
          <a:extLst>
            <a:ext uri="{FF2B5EF4-FFF2-40B4-BE49-F238E27FC236}">
              <a16:creationId xmlns:a16="http://schemas.microsoft.com/office/drawing/2014/main" id="{00000000-0008-0000-0900-0000B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5" name="Rectangle 4537">
          <a:extLst>
            <a:ext uri="{FF2B5EF4-FFF2-40B4-BE49-F238E27FC236}">
              <a16:creationId xmlns:a16="http://schemas.microsoft.com/office/drawing/2014/main" id="{00000000-0008-0000-0900-0000B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8" name="Rectangle 4540">
          <a:extLst>
            <a:ext uri="{FF2B5EF4-FFF2-40B4-BE49-F238E27FC236}">
              <a16:creationId xmlns:a16="http://schemas.microsoft.com/office/drawing/2014/main" id="{00000000-0008-0000-0900-0000B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79" name="Rectangle 4541">
          <a:extLst>
            <a:ext uri="{FF2B5EF4-FFF2-40B4-BE49-F238E27FC236}">
              <a16:creationId xmlns:a16="http://schemas.microsoft.com/office/drawing/2014/main" id="{00000000-0008-0000-0900-0000B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82" name="Rectangle 4544">
          <a:extLst>
            <a:ext uri="{FF2B5EF4-FFF2-40B4-BE49-F238E27FC236}">
              <a16:creationId xmlns:a16="http://schemas.microsoft.com/office/drawing/2014/main" id="{00000000-0008-0000-0900-0000B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83" name="Rectangle 4545">
          <a:extLst>
            <a:ext uri="{FF2B5EF4-FFF2-40B4-BE49-F238E27FC236}">
              <a16:creationId xmlns:a16="http://schemas.microsoft.com/office/drawing/2014/main" id="{00000000-0008-0000-0900-0000B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86" name="Rectangle 4548">
          <a:extLst>
            <a:ext uri="{FF2B5EF4-FFF2-40B4-BE49-F238E27FC236}">
              <a16:creationId xmlns:a16="http://schemas.microsoft.com/office/drawing/2014/main" id="{00000000-0008-0000-0900-0000C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87" name="Rectangle 4549">
          <a:extLst>
            <a:ext uri="{FF2B5EF4-FFF2-40B4-BE49-F238E27FC236}">
              <a16:creationId xmlns:a16="http://schemas.microsoft.com/office/drawing/2014/main" id="{00000000-0008-0000-0900-0000C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0" name="Rectangle 4552">
          <a:extLst>
            <a:ext uri="{FF2B5EF4-FFF2-40B4-BE49-F238E27FC236}">
              <a16:creationId xmlns:a16="http://schemas.microsoft.com/office/drawing/2014/main" id="{00000000-0008-0000-0900-0000C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1" name="Rectangle 4553">
          <a:extLst>
            <a:ext uri="{FF2B5EF4-FFF2-40B4-BE49-F238E27FC236}">
              <a16:creationId xmlns:a16="http://schemas.microsoft.com/office/drawing/2014/main" id="{00000000-0008-0000-0900-0000C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4" name="Rectangle 4556">
          <a:extLst>
            <a:ext uri="{FF2B5EF4-FFF2-40B4-BE49-F238E27FC236}">
              <a16:creationId xmlns:a16="http://schemas.microsoft.com/office/drawing/2014/main" id="{00000000-0008-0000-0900-0000C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5" name="Rectangle 4557">
          <a:extLst>
            <a:ext uri="{FF2B5EF4-FFF2-40B4-BE49-F238E27FC236}">
              <a16:creationId xmlns:a16="http://schemas.microsoft.com/office/drawing/2014/main" id="{00000000-0008-0000-0900-0000C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8" name="Rectangle 4560">
          <a:extLst>
            <a:ext uri="{FF2B5EF4-FFF2-40B4-BE49-F238E27FC236}">
              <a16:creationId xmlns:a16="http://schemas.microsoft.com/office/drawing/2014/main" id="{00000000-0008-0000-0900-0000C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599" name="Rectangle 4561">
          <a:extLst>
            <a:ext uri="{FF2B5EF4-FFF2-40B4-BE49-F238E27FC236}">
              <a16:creationId xmlns:a16="http://schemas.microsoft.com/office/drawing/2014/main" id="{00000000-0008-0000-0900-0000C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02" name="Rectangle 4564">
          <a:extLst>
            <a:ext uri="{FF2B5EF4-FFF2-40B4-BE49-F238E27FC236}">
              <a16:creationId xmlns:a16="http://schemas.microsoft.com/office/drawing/2014/main" id="{00000000-0008-0000-0900-0000D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03" name="Rectangle 4565">
          <a:extLst>
            <a:ext uri="{FF2B5EF4-FFF2-40B4-BE49-F238E27FC236}">
              <a16:creationId xmlns:a16="http://schemas.microsoft.com/office/drawing/2014/main" id="{00000000-0008-0000-0900-0000D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06" name="Rectangle 4568">
          <a:extLst>
            <a:ext uri="{FF2B5EF4-FFF2-40B4-BE49-F238E27FC236}">
              <a16:creationId xmlns:a16="http://schemas.microsoft.com/office/drawing/2014/main" id="{00000000-0008-0000-0900-0000D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07" name="Rectangle 4569">
          <a:extLst>
            <a:ext uri="{FF2B5EF4-FFF2-40B4-BE49-F238E27FC236}">
              <a16:creationId xmlns:a16="http://schemas.microsoft.com/office/drawing/2014/main" id="{00000000-0008-0000-0900-0000D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0" name="Rectangle 4572">
          <a:extLst>
            <a:ext uri="{FF2B5EF4-FFF2-40B4-BE49-F238E27FC236}">
              <a16:creationId xmlns:a16="http://schemas.microsoft.com/office/drawing/2014/main" id="{00000000-0008-0000-0900-0000D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1" name="Rectangle 4573">
          <a:extLst>
            <a:ext uri="{FF2B5EF4-FFF2-40B4-BE49-F238E27FC236}">
              <a16:creationId xmlns:a16="http://schemas.microsoft.com/office/drawing/2014/main" id="{00000000-0008-0000-0900-0000D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4" name="Rectangle 4576">
          <a:extLst>
            <a:ext uri="{FF2B5EF4-FFF2-40B4-BE49-F238E27FC236}">
              <a16:creationId xmlns:a16="http://schemas.microsoft.com/office/drawing/2014/main" id="{00000000-0008-0000-0900-0000D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5" name="Rectangle 4577">
          <a:extLst>
            <a:ext uri="{FF2B5EF4-FFF2-40B4-BE49-F238E27FC236}">
              <a16:creationId xmlns:a16="http://schemas.microsoft.com/office/drawing/2014/main" id="{00000000-0008-0000-0900-0000D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8" name="Rectangle 4580">
          <a:extLst>
            <a:ext uri="{FF2B5EF4-FFF2-40B4-BE49-F238E27FC236}">
              <a16:creationId xmlns:a16="http://schemas.microsoft.com/office/drawing/2014/main" id="{00000000-0008-0000-0900-0000E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19" name="Rectangle 4581">
          <a:extLst>
            <a:ext uri="{FF2B5EF4-FFF2-40B4-BE49-F238E27FC236}">
              <a16:creationId xmlns:a16="http://schemas.microsoft.com/office/drawing/2014/main" id="{00000000-0008-0000-0900-0000E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22" name="Rectangle 4584">
          <a:extLst>
            <a:ext uri="{FF2B5EF4-FFF2-40B4-BE49-F238E27FC236}">
              <a16:creationId xmlns:a16="http://schemas.microsoft.com/office/drawing/2014/main" id="{00000000-0008-0000-0900-0000E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23" name="Rectangle 4585">
          <a:extLst>
            <a:ext uri="{FF2B5EF4-FFF2-40B4-BE49-F238E27FC236}">
              <a16:creationId xmlns:a16="http://schemas.microsoft.com/office/drawing/2014/main" id="{00000000-0008-0000-0900-0000E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26" name="Rectangle 4588">
          <a:extLst>
            <a:ext uri="{FF2B5EF4-FFF2-40B4-BE49-F238E27FC236}">
              <a16:creationId xmlns:a16="http://schemas.microsoft.com/office/drawing/2014/main" id="{00000000-0008-0000-0900-0000E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27" name="Rectangle 4589">
          <a:extLst>
            <a:ext uri="{FF2B5EF4-FFF2-40B4-BE49-F238E27FC236}">
              <a16:creationId xmlns:a16="http://schemas.microsoft.com/office/drawing/2014/main" id="{00000000-0008-0000-0900-0000E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0" name="Rectangle 4592">
          <a:extLst>
            <a:ext uri="{FF2B5EF4-FFF2-40B4-BE49-F238E27FC236}">
              <a16:creationId xmlns:a16="http://schemas.microsoft.com/office/drawing/2014/main" id="{00000000-0008-0000-0900-0000E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1" name="Rectangle 4593">
          <a:extLst>
            <a:ext uri="{FF2B5EF4-FFF2-40B4-BE49-F238E27FC236}">
              <a16:creationId xmlns:a16="http://schemas.microsoft.com/office/drawing/2014/main" id="{00000000-0008-0000-0900-0000E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4" name="Rectangle 4596">
          <a:extLst>
            <a:ext uri="{FF2B5EF4-FFF2-40B4-BE49-F238E27FC236}">
              <a16:creationId xmlns:a16="http://schemas.microsoft.com/office/drawing/2014/main" id="{00000000-0008-0000-0900-0000F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5" name="Rectangle 4597">
          <a:extLst>
            <a:ext uri="{FF2B5EF4-FFF2-40B4-BE49-F238E27FC236}">
              <a16:creationId xmlns:a16="http://schemas.microsoft.com/office/drawing/2014/main" id="{00000000-0008-0000-0900-0000F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8" name="Rectangle 4600">
          <a:extLst>
            <a:ext uri="{FF2B5EF4-FFF2-40B4-BE49-F238E27FC236}">
              <a16:creationId xmlns:a16="http://schemas.microsoft.com/office/drawing/2014/main" id="{00000000-0008-0000-0900-0000F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39" name="Rectangle 4601">
          <a:extLst>
            <a:ext uri="{FF2B5EF4-FFF2-40B4-BE49-F238E27FC236}">
              <a16:creationId xmlns:a16="http://schemas.microsoft.com/office/drawing/2014/main" id="{00000000-0008-0000-0900-0000F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42" name="Rectangle 4604">
          <a:extLst>
            <a:ext uri="{FF2B5EF4-FFF2-40B4-BE49-F238E27FC236}">
              <a16:creationId xmlns:a16="http://schemas.microsoft.com/office/drawing/2014/main" id="{00000000-0008-0000-0900-0000F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43" name="Rectangle 4605">
          <a:extLst>
            <a:ext uri="{FF2B5EF4-FFF2-40B4-BE49-F238E27FC236}">
              <a16:creationId xmlns:a16="http://schemas.microsoft.com/office/drawing/2014/main" id="{00000000-0008-0000-0900-0000F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46" name="Rectangle 4608">
          <a:extLst>
            <a:ext uri="{FF2B5EF4-FFF2-40B4-BE49-F238E27FC236}">
              <a16:creationId xmlns:a16="http://schemas.microsoft.com/office/drawing/2014/main" id="{00000000-0008-0000-0900-0000F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47" name="Rectangle 4609">
          <a:extLst>
            <a:ext uri="{FF2B5EF4-FFF2-40B4-BE49-F238E27FC236}">
              <a16:creationId xmlns:a16="http://schemas.microsoft.com/office/drawing/2014/main" id="{00000000-0008-0000-0900-0000F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0" name="Rectangle 4612">
          <a:extLst>
            <a:ext uri="{FF2B5EF4-FFF2-40B4-BE49-F238E27FC236}">
              <a16:creationId xmlns:a16="http://schemas.microsoft.com/office/drawing/2014/main" id="{00000000-0008-0000-0900-00000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1" name="Rectangle 4613">
          <a:extLst>
            <a:ext uri="{FF2B5EF4-FFF2-40B4-BE49-F238E27FC236}">
              <a16:creationId xmlns:a16="http://schemas.microsoft.com/office/drawing/2014/main" id="{00000000-0008-0000-0900-00000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4" name="Rectangle 4616">
          <a:extLst>
            <a:ext uri="{FF2B5EF4-FFF2-40B4-BE49-F238E27FC236}">
              <a16:creationId xmlns:a16="http://schemas.microsoft.com/office/drawing/2014/main" id="{00000000-0008-0000-0900-00000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5" name="Rectangle 4617">
          <a:extLst>
            <a:ext uri="{FF2B5EF4-FFF2-40B4-BE49-F238E27FC236}">
              <a16:creationId xmlns:a16="http://schemas.microsoft.com/office/drawing/2014/main" id="{00000000-0008-0000-0900-00000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8" name="Rectangle 4620">
          <a:extLst>
            <a:ext uri="{FF2B5EF4-FFF2-40B4-BE49-F238E27FC236}">
              <a16:creationId xmlns:a16="http://schemas.microsoft.com/office/drawing/2014/main" id="{00000000-0008-0000-0900-00000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59" name="Rectangle 4621">
          <a:extLst>
            <a:ext uri="{FF2B5EF4-FFF2-40B4-BE49-F238E27FC236}">
              <a16:creationId xmlns:a16="http://schemas.microsoft.com/office/drawing/2014/main" id="{00000000-0008-0000-0900-00000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62" name="Rectangle 4624">
          <a:extLst>
            <a:ext uri="{FF2B5EF4-FFF2-40B4-BE49-F238E27FC236}">
              <a16:creationId xmlns:a16="http://schemas.microsoft.com/office/drawing/2014/main" id="{00000000-0008-0000-0900-00000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63" name="Rectangle 4625">
          <a:extLst>
            <a:ext uri="{FF2B5EF4-FFF2-40B4-BE49-F238E27FC236}">
              <a16:creationId xmlns:a16="http://schemas.microsoft.com/office/drawing/2014/main" id="{00000000-0008-0000-0900-00000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66" name="Rectangle 4628">
          <a:extLst>
            <a:ext uri="{FF2B5EF4-FFF2-40B4-BE49-F238E27FC236}">
              <a16:creationId xmlns:a16="http://schemas.microsoft.com/office/drawing/2014/main" id="{00000000-0008-0000-0900-00001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67" name="Rectangle 4629">
          <a:extLst>
            <a:ext uri="{FF2B5EF4-FFF2-40B4-BE49-F238E27FC236}">
              <a16:creationId xmlns:a16="http://schemas.microsoft.com/office/drawing/2014/main" id="{00000000-0008-0000-0900-00001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0" name="Rectangle 4632">
          <a:extLst>
            <a:ext uri="{FF2B5EF4-FFF2-40B4-BE49-F238E27FC236}">
              <a16:creationId xmlns:a16="http://schemas.microsoft.com/office/drawing/2014/main" id="{00000000-0008-0000-0900-00001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1" name="Rectangle 4633">
          <a:extLst>
            <a:ext uri="{FF2B5EF4-FFF2-40B4-BE49-F238E27FC236}">
              <a16:creationId xmlns:a16="http://schemas.microsoft.com/office/drawing/2014/main" id="{00000000-0008-0000-0900-00001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4" name="Rectangle 4636">
          <a:extLst>
            <a:ext uri="{FF2B5EF4-FFF2-40B4-BE49-F238E27FC236}">
              <a16:creationId xmlns:a16="http://schemas.microsoft.com/office/drawing/2014/main" id="{00000000-0008-0000-0900-00001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5" name="Rectangle 4637">
          <a:extLst>
            <a:ext uri="{FF2B5EF4-FFF2-40B4-BE49-F238E27FC236}">
              <a16:creationId xmlns:a16="http://schemas.microsoft.com/office/drawing/2014/main" id="{00000000-0008-0000-0900-00001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8" name="Rectangle 4640">
          <a:extLst>
            <a:ext uri="{FF2B5EF4-FFF2-40B4-BE49-F238E27FC236}">
              <a16:creationId xmlns:a16="http://schemas.microsoft.com/office/drawing/2014/main" id="{00000000-0008-0000-0900-00001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79" name="Rectangle 4641">
          <a:extLst>
            <a:ext uri="{FF2B5EF4-FFF2-40B4-BE49-F238E27FC236}">
              <a16:creationId xmlns:a16="http://schemas.microsoft.com/office/drawing/2014/main" id="{00000000-0008-0000-0900-00001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82" name="Rectangle 4644">
          <a:extLst>
            <a:ext uri="{FF2B5EF4-FFF2-40B4-BE49-F238E27FC236}">
              <a16:creationId xmlns:a16="http://schemas.microsoft.com/office/drawing/2014/main" id="{00000000-0008-0000-0900-00002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83" name="Rectangle 4645">
          <a:extLst>
            <a:ext uri="{FF2B5EF4-FFF2-40B4-BE49-F238E27FC236}">
              <a16:creationId xmlns:a16="http://schemas.microsoft.com/office/drawing/2014/main" id="{00000000-0008-0000-0900-00002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86" name="Rectangle 4648">
          <a:extLst>
            <a:ext uri="{FF2B5EF4-FFF2-40B4-BE49-F238E27FC236}">
              <a16:creationId xmlns:a16="http://schemas.microsoft.com/office/drawing/2014/main" id="{00000000-0008-0000-0900-00002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87" name="Rectangle 4649">
          <a:extLst>
            <a:ext uri="{FF2B5EF4-FFF2-40B4-BE49-F238E27FC236}">
              <a16:creationId xmlns:a16="http://schemas.microsoft.com/office/drawing/2014/main" id="{00000000-0008-0000-0900-00002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0" name="Rectangle 4652">
          <a:extLst>
            <a:ext uri="{FF2B5EF4-FFF2-40B4-BE49-F238E27FC236}">
              <a16:creationId xmlns:a16="http://schemas.microsoft.com/office/drawing/2014/main" id="{00000000-0008-0000-0900-00002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1" name="Rectangle 4653">
          <a:extLst>
            <a:ext uri="{FF2B5EF4-FFF2-40B4-BE49-F238E27FC236}">
              <a16:creationId xmlns:a16="http://schemas.microsoft.com/office/drawing/2014/main" id="{00000000-0008-0000-0900-00002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4" name="Rectangle 4656">
          <a:extLst>
            <a:ext uri="{FF2B5EF4-FFF2-40B4-BE49-F238E27FC236}">
              <a16:creationId xmlns:a16="http://schemas.microsoft.com/office/drawing/2014/main" id="{00000000-0008-0000-0900-00002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5" name="Rectangle 4657">
          <a:extLst>
            <a:ext uri="{FF2B5EF4-FFF2-40B4-BE49-F238E27FC236}">
              <a16:creationId xmlns:a16="http://schemas.microsoft.com/office/drawing/2014/main" id="{00000000-0008-0000-0900-00002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8" name="Rectangle 4660">
          <a:extLst>
            <a:ext uri="{FF2B5EF4-FFF2-40B4-BE49-F238E27FC236}">
              <a16:creationId xmlns:a16="http://schemas.microsoft.com/office/drawing/2014/main" id="{00000000-0008-0000-0900-00003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699" name="Rectangle 4661">
          <a:extLst>
            <a:ext uri="{FF2B5EF4-FFF2-40B4-BE49-F238E27FC236}">
              <a16:creationId xmlns:a16="http://schemas.microsoft.com/office/drawing/2014/main" id="{00000000-0008-0000-0900-00003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02" name="Rectangle 4664">
          <a:extLst>
            <a:ext uri="{FF2B5EF4-FFF2-40B4-BE49-F238E27FC236}">
              <a16:creationId xmlns:a16="http://schemas.microsoft.com/office/drawing/2014/main" id="{00000000-0008-0000-0900-00003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03" name="Rectangle 4665">
          <a:extLst>
            <a:ext uri="{FF2B5EF4-FFF2-40B4-BE49-F238E27FC236}">
              <a16:creationId xmlns:a16="http://schemas.microsoft.com/office/drawing/2014/main" id="{00000000-0008-0000-0900-00003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06" name="Rectangle 4668">
          <a:extLst>
            <a:ext uri="{FF2B5EF4-FFF2-40B4-BE49-F238E27FC236}">
              <a16:creationId xmlns:a16="http://schemas.microsoft.com/office/drawing/2014/main" id="{00000000-0008-0000-0900-00003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07" name="Rectangle 4669">
          <a:extLst>
            <a:ext uri="{FF2B5EF4-FFF2-40B4-BE49-F238E27FC236}">
              <a16:creationId xmlns:a16="http://schemas.microsoft.com/office/drawing/2014/main" id="{00000000-0008-0000-0900-00003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0" name="Rectangle 4672">
          <a:extLst>
            <a:ext uri="{FF2B5EF4-FFF2-40B4-BE49-F238E27FC236}">
              <a16:creationId xmlns:a16="http://schemas.microsoft.com/office/drawing/2014/main" id="{00000000-0008-0000-0900-00003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1" name="Rectangle 4673">
          <a:extLst>
            <a:ext uri="{FF2B5EF4-FFF2-40B4-BE49-F238E27FC236}">
              <a16:creationId xmlns:a16="http://schemas.microsoft.com/office/drawing/2014/main" id="{00000000-0008-0000-0900-00003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4" name="Rectangle 4676">
          <a:extLst>
            <a:ext uri="{FF2B5EF4-FFF2-40B4-BE49-F238E27FC236}">
              <a16:creationId xmlns:a16="http://schemas.microsoft.com/office/drawing/2014/main" id="{00000000-0008-0000-0900-00004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5" name="Rectangle 4677">
          <a:extLst>
            <a:ext uri="{FF2B5EF4-FFF2-40B4-BE49-F238E27FC236}">
              <a16:creationId xmlns:a16="http://schemas.microsoft.com/office/drawing/2014/main" id="{00000000-0008-0000-0900-00004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8" name="Rectangle 4680">
          <a:extLst>
            <a:ext uri="{FF2B5EF4-FFF2-40B4-BE49-F238E27FC236}">
              <a16:creationId xmlns:a16="http://schemas.microsoft.com/office/drawing/2014/main" id="{00000000-0008-0000-0900-00004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19" name="Rectangle 4681">
          <a:extLst>
            <a:ext uri="{FF2B5EF4-FFF2-40B4-BE49-F238E27FC236}">
              <a16:creationId xmlns:a16="http://schemas.microsoft.com/office/drawing/2014/main" id="{00000000-0008-0000-0900-00004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22" name="Rectangle 4684">
          <a:extLst>
            <a:ext uri="{FF2B5EF4-FFF2-40B4-BE49-F238E27FC236}">
              <a16:creationId xmlns:a16="http://schemas.microsoft.com/office/drawing/2014/main" id="{00000000-0008-0000-0900-00004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23" name="Rectangle 4685">
          <a:extLst>
            <a:ext uri="{FF2B5EF4-FFF2-40B4-BE49-F238E27FC236}">
              <a16:creationId xmlns:a16="http://schemas.microsoft.com/office/drawing/2014/main" id="{00000000-0008-0000-0900-00004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26" name="Rectangle 4688">
          <a:extLst>
            <a:ext uri="{FF2B5EF4-FFF2-40B4-BE49-F238E27FC236}">
              <a16:creationId xmlns:a16="http://schemas.microsoft.com/office/drawing/2014/main" id="{00000000-0008-0000-0900-00004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27" name="Rectangle 4689">
          <a:extLst>
            <a:ext uri="{FF2B5EF4-FFF2-40B4-BE49-F238E27FC236}">
              <a16:creationId xmlns:a16="http://schemas.microsoft.com/office/drawing/2014/main" id="{00000000-0008-0000-0900-00004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0" name="Rectangle 4692">
          <a:extLst>
            <a:ext uri="{FF2B5EF4-FFF2-40B4-BE49-F238E27FC236}">
              <a16:creationId xmlns:a16="http://schemas.microsoft.com/office/drawing/2014/main" id="{00000000-0008-0000-0900-00005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1" name="Rectangle 4693">
          <a:extLst>
            <a:ext uri="{FF2B5EF4-FFF2-40B4-BE49-F238E27FC236}">
              <a16:creationId xmlns:a16="http://schemas.microsoft.com/office/drawing/2014/main" id="{00000000-0008-0000-0900-00005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4" name="Rectangle 4696">
          <a:extLst>
            <a:ext uri="{FF2B5EF4-FFF2-40B4-BE49-F238E27FC236}">
              <a16:creationId xmlns:a16="http://schemas.microsoft.com/office/drawing/2014/main" id="{00000000-0008-0000-0900-00005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5" name="Rectangle 4697">
          <a:extLst>
            <a:ext uri="{FF2B5EF4-FFF2-40B4-BE49-F238E27FC236}">
              <a16:creationId xmlns:a16="http://schemas.microsoft.com/office/drawing/2014/main" id="{00000000-0008-0000-0900-00005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8" name="Rectangle 4700">
          <a:extLst>
            <a:ext uri="{FF2B5EF4-FFF2-40B4-BE49-F238E27FC236}">
              <a16:creationId xmlns:a16="http://schemas.microsoft.com/office/drawing/2014/main" id="{00000000-0008-0000-0900-00005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39" name="Rectangle 4701">
          <a:extLst>
            <a:ext uri="{FF2B5EF4-FFF2-40B4-BE49-F238E27FC236}">
              <a16:creationId xmlns:a16="http://schemas.microsoft.com/office/drawing/2014/main" id="{00000000-0008-0000-0900-00005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42" name="Rectangle 4704">
          <a:extLst>
            <a:ext uri="{FF2B5EF4-FFF2-40B4-BE49-F238E27FC236}">
              <a16:creationId xmlns:a16="http://schemas.microsoft.com/office/drawing/2014/main" id="{00000000-0008-0000-0900-00005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43" name="Rectangle 4705">
          <a:extLst>
            <a:ext uri="{FF2B5EF4-FFF2-40B4-BE49-F238E27FC236}">
              <a16:creationId xmlns:a16="http://schemas.microsoft.com/office/drawing/2014/main" id="{00000000-0008-0000-0900-00005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46" name="Rectangle 4708">
          <a:extLst>
            <a:ext uri="{FF2B5EF4-FFF2-40B4-BE49-F238E27FC236}">
              <a16:creationId xmlns:a16="http://schemas.microsoft.com/office/drawing/2014/main" id="{00000000-0008-0000-0900-00006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47" name="Rectangle 4709">
          <a:extLst>
            <a:ext uri="{FF2B5EF4-FFF2-40B4-BE49-F238E27FC236}">
              <a16:creationId xmlns:a16="http://schemas.microsoft.com/office/drawing/2014/main" id="{00000000-0008-0000-0900-00006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0" name="Rectangle 4712">
          <a:extLst>
            <a:ext uri="{FF2B5EF4-FFF2-40B4-BE49-F238E27FC236}">
              <a16:creationId xmlns:a16="http://schemas.microsoft.com/office/drawing/2014/main" id="{00000000-0008-0000-0900-00006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1" name="Rectangle 4713">
          <a:extLst>
            <a:ext uri="{FF2B5EF4-FFF2-40B4-BE49-F238E27FC236}">
              <a16:creationId xmlns:a16="http://schemas.microsoft.com/office/drawing/2014/main" id="{00000000-0008-0000-0900-00006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4" name="Rectangle 4716">
          <a:extLst>
            <a:ext uri="{FF2B5EF4-FFF2-40B4-BE49-F238E27FC236}">
              <a16:creationId xmlns:a16="http://schemas.microsoft.com/office/drawing/2014/main" id="{00000000-0008-0000-0900-00006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5" name="Rectangle 4717">
          <a:extLst>
            <a:ext uri="{FF2B5EF4-FFF2-40B4-BE49-F238E27FC236}">
              <a16:creationId xmlns:a16="http://schemas.microsoft.com/office/drawing/2014/main" id="{00000000-0008-0000-0900-00006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8" name="Rectangle 4720">
          <a:extLst>
            <a:ext uri="{FF2B5EF4-FFF2-40B4-BE49-F238E27FC236}">
              <a16:creationId xmlns:a16="http://schemas.microsoft.com/office/drawing/2014/main" id="{00000000-0008-0000-0900-00006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59" name="Rectangle 4721">
          <a:extLst>
            <a:ext uri="{FF2B5EF4-FFF2-40B4-BE49-F238E27FC236}">
              <a16:creationId xmlns:a16="http://schemas.microsoft.com/office/drawing/2014/main" id="{00000000-0008-0000-0900-00006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62" name="Rectangle 4724">
          <a:extLst>
            <a:ext uri="{FF2B5EF4-FFF2-40B4-BE49-F238E27FC236}">
              <a16:creationId xmlns:a16="http://schemas.microsoft.com/office/drawing/2014/main" id="{00000000-0008-0000-0900-00007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63" name="Rectangle 4725">
          <a:extLst>
            <a:ext uri="{FF2B5EF4-FFF2-40B4-BE49-F238E27FC236}">
              <a16:creationId xmlns:a16="http://schemas.microsoft.com/office/drawing/2014/main" id="{00000000-0008-0000-0900-00007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66" name="Rectangle 4728">
          <a:extLst>
            <a:ext uri="{FF2B5EF4-FFF2-40B4-BE49-F238E27FC236}">
              <a16:creationId xmlns:a16="http://schemas.microsoft.com/office/drawing/2014/main" id="{00000000-0008-0000-0900-00007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67" name="Rectangle 4729">
          <a:extLst>
            <a:ext uri="{FF2B5EF4-FFF2-40B4-BE49-F238E27FC236}">
              <a16:creationId xmlns:a16="http://schemas.microsoft.com/office/drawing/2014/main" id="{00000000-0008-0000-0900-00007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0" name="Rectangle 4732">
          <a:extLst>
            <a:ext uri="{FF2B5EF4-FFF2-40B4-BE49-F238E27FC236}">
              <a16:creationId xmlns:a16="http://schemas.microsoft.com/office/drawing/2014/main" id="{00000000-0008-0000-0900-00007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1" name="Rectangle 4733">
          <a:extLst>
            <a:ext uri="{FF2B5EF4-FFF2-40B4-BE49-F238E27FC236}">
              <a16:creationId xmlns:a16="http://schemas.microsoft.com/office/drawing/2014/main" id="{00000000-0008-0000-0900-00007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4" name="Rectangle 4736">
          <a:extLst>
            <a:ext uri="{FF2B5EF4-FFF2-40B4-BE49-F238E27FC236}">
              <a16:creationId xmlns:a16="http://schemas.microsoft.com/office/drawing/2014/main" id="{00000000-0008-0000-0900-00007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5" name="Rectangle 4737">
          <a:extLst>
            <a:ext uri="{FF2B5EF4-FFF2-40B4-BE49-F238E27FC236}">
              <a16:creationId xmlns:a16="http://schemas.microsoft.com/office/drawing/2014/main" id="{00000000-0008-0000-0900-00007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8" name="Rectangle 4740">
          <a:extLst>
            <a:ext uri="{FF2B5EF4-FFF2-40B4-BE49-F238E27FC236}">
              <a16:creationId xmlns:a16="http://schemas.microsoft.com/office/drawing/2014/main" id="{00000000-0008-0000-0900-00008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79" name="Rectangle 4741">
          <a:extLst>
            <a:ext uri="{FF2B5EF4-FFF2-40B4-BE49-F238E27FC236}">
              <a16:creationId xmlns:a16="http://schemas.microsoft.com/office/drawing/2014/main" id="{00000000-0008-0000-0900-00008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82" name="Rectangle 4744">
          <a:extLst>
            <a:ext uri="{FF2B5EF4-FFF2-40B4-BE49-F238E27FC236}">
              <a16:creationId xmlns:a16="http://schemas.microsoft.com/office/drawing/2014/main" id="{00000000-0008-0000-0900-00008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83" name="Rectangle 4745">
          <a:extLst>
            <a:ext uri="{FF2B5EF4-FFF2-40B4-BE49-F238E27FC236}">
              <a16:creationId xmlns:a16="http://schemas.microsoft.com/office/drawing/2014/main" id="{00000000-0008-0000-0900-00008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86" name="Rectangle 4748">
          <a:extLst>
            <a:ext uri="{FF2B5EF4-FFF2-40B4-BE49-F238E27FC236}">
              <a16:creationId xmlns:a16="http://schemas.microsoft.com/office/drawing/2014/main" id="{00000000-0008-0000-0900-00008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87" name="Rectangle 4749">
          <a:extLst>
            <a:ext uri="{FF2B5EF4-FFF2-40B4-BE49-F238E27FC236}">
              <a16:creationId xmlns:a16="http://schemas.microsoft.com/office/drawing/2014/main" id="{00000000-0008-0000-0900-00008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0" name="Rectangle 4752">
          <a:extLst>
            <a:ext uri="{FF2B5EF4-FFF2-40B4-BE49-F238E27FC236}">
              <a16:creationId xmlns:a16="http://schemas.microsoft.com/office/drawing/2014/main" id="{00000000-0008-0000-0900-00008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1" name="Rectangle 4753">
          <a:extLst>
            <a:ext uri="{FF2B5EF4-FFF2-40B4-BE49-F238E27FC236}">
              <a16:creationId xmlns:a16="http://schemas.microsoft.com/office/drawing/2014/main" id="{00000000-0008-0000-0900-00008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4" name="Rectangle 4756">
          <a:extLst>
            <a:ext uri="{FF2B5EF4-FFF2-40B4-BE49-F238E27FC236}">
              <a16:creationId xmlns:a16="http://schemas.microsoft.com/office/drawing/2014/main" id="{00000000-0008-0000-0900-00009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5" name="Rectangle 4757">
          <a:extLst>
            <a:ext uri="{FF2B5EF4-FFF2-40B4-BE49-F238E27FC236}">
              <a16:creationId xmlns:a16="http://schemas.microsoft.com/office/drawing/2014/main" id="{00000000-0008-0000-0900-00009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8" name="Rectangle 4760">
          <a:extLst>
            <a:ext uri="{FF2B5EF4-FFF2-40B4-BE49-F238E27FC236}">
              <a16:creationId xmlns:a16="http://schemas.microsoft.com/office/drawing/2014/main" id="{00000000-0008-0000-0900-00009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799" name="Rectangle 4761">
          <a:extLst>
            <a:ext uri="{FF2B5EF4-FFF2-40B4-BE49-F238E27FC236}">
              <a16:creationId xmlns:a16="http://schemas.microsoft.com/office/drawing/2014/main" id="{00000000-0008-0000-0900-00009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02" name="Rectangle 4764">
          <a:extLst>
            <a:ext uri="{FF2B5EF4-FFF2-40B4-BE49-F238E27FC236}">
              <a16:creationId xmlns:a16="http://schemas.microsoft.com/office/drawing/2014/main" id="{00000000-0008-0000-0900-00009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03" name="Rectangle 4765">
          <a:extLst>
            <a:ext uri="{FF2B5EF4-FFF2-40B4-BE49-F238E27FC236}">
              <a16:creationId xmlns:a16="http://schemas.microsoft.com/office/drawing/2014/main" id="{00000000-0008-0000-0900-00009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06" name="Rectangle 4768">
          <a:extLst>
            <a:ext uri="{FF2B5EF4-FFF2-40B4-BE49-F238E27FC236}">
              <a16:creationId xmlns:a16="http://schemas.microsoft.com/office/drawing/2014/main" id="{00000000-0008-0000-0900-00009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07" name="Rectangle 4769">
          <a:extLst>
            <a:ext uri="{FF2B5EF4-FFF2-40B4-BE49-F238E27FC236}">
              <a16:creationId xmlns:a16="http://schemas.microsoft.com/office/drawing/2014/main" id="{00000000-0008-0000-0900-00009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0" name="Rectangle 4772">
          <a:extLst>
            <a:ext uri="{FF2B5EF4-FFF2-40B4-BE49-F238E27FC236}">
              <a16:creationId xmlns:a16="http://schemas.microsoft.com/office/drawing/2014/main" id="{00000000-0008-0000-0900-0000A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1" name="Rectangle 4773">
          <a:extLst>
            <a:ext uri="{FF2B5EF4-FFF2-40B4-BE49-F238E27FC236}">
              <a16:creationId xmlns:a16="http://schemas.microsoft.com/office/drawing/2014/main" id="{00000000-0008-0000-0900-0000A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4" name="Rectangle 4776">
          <a:extLst>
            <a:ext uri="{FF2B5EF4-FFF2-40B4-BE49-F238E27FC236}">
              <a16:creationId xmlns:a16="http://schemas.microsoft.com/office/drawing/2014/main" id="{00000000-0008-0000-0900-0000A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5" name="Rectangle 4777">
          <a:extLst>
            <a:ext uri="{FF2B5EF4-FFF2-40B4-BE49-F238E27FC236}">
              <a16:creationId xmlns:a16="http://schemas.microsoft.com/office/drawing/2014/main" id="{00000000-0008-0000-0900-0000A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8" name="Rectangle 4780">
          <a:extLst>
            <a:ext uri="{FF2B5EF4-FFF2-40B4-BE49-F238E27FC236}">
              <a16:creationId xmlns:a16="http://schemas.microsoft.com/office/drawing/2014/main" id="{00000000-0008-0000-0900-0000A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19" name="Rectangle 4781">
          <a:extLst>
            <a:ext uri="{FF2B5EF4-FFF2-40B4-BE49-F238E27FC236}">
              <a16:creationId xmlns:a16="http://schemas.microsoft.com/office/drawing/2014/main" id="{00000000-0008-0000-0900-0000A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22" name="Rectangle 4784">
          <a:extLst>
            <a:ext uri="{FF2B5EF4-FFF2-40B4-BE49-F238E27FC236}">
              <a16:creationId xmlns:a16="http://schemas.microsoft.com/office/drawing/2014/main" id="{00000000-0008-0000-0900-0000A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23" name="Rectangle 4785">
          <a:extLst>
            <a:ext uri="{FF2B5EF4-FFF2-40B4-BE49-F238E27FC236}">
              <a16:creationId xmlns:a16="http://schemas.microsoft.com/office/drawing/2014/main" id="{00000000-0008-0000-0900-0000A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26" name="Rectangle 4788">
          <a:extLst>
            <a:ext uri="{FF2B5EF4-FFF2-40B4-BE49-F238E27FC236}">
              <a16:creationId xmlns:a16="http://schemas.microsoft.com/office/drawing/2014/main" id="{00000000-0008-0000-0900-0000B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27" name="Rectangle 4789">
          <a:extLst>
            <a:ext uri="{FF2B5EF4-FFF2-40B4-BE49-F238E27FC236}">
              <a16:creationId xmlns:a16="http://schemas.microsoft.com/office/drawing/2014/main" id="{00000000-0008-0000-0900-0000B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0" name="Rectangle 4792">
          <a:extLst>
            <a:ext uri="{FF2B5EF4-FFF2-40B4-BE49-F238E27FC236}">
              <a16:creationId xmlns:a16="http://schemas.microsoft.com/office/drawing/2014/main" id="{00000000-0008-0000-0900-0000B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1" name="Rectangle 4793">
          <a:extLst>
            <a:ext uri="{FF2B5EF4-FFF2-40B4-BE49-F238E27FC236}">
              <a16:creationId xmlns:a16="http://schemas.microsoft.com/office/drawing/2014/main" id="{00000000-0008-0000-0900-0000B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4" name="Rectangle 4796">
          <a:extLst>
            <a:ext uri="{FF2B5EF4-FFF2-40B4-BE49-F238E27FC236}">
              <a16:creationId xmlns:a16="http://schemas.microsoft.com/office/drawing/2014/main" id="{00000000-0008-0000-0900-0000B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5" name="Rectangle 4797">
          <a:extLst>
            <a:ext uri="{FF2B5EF4-FFF2-40B4-BE49-F238E27FC236}">
              <a16:creationId xmlns:a16="http://schemas.microsoft.com/office/drawing/2014/main" id="{00000000-0008-0000-0900-0000B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8" name="Rectangle 4800">
          <a:extLst>
            <a:ext uri="{FF2B5EF4-FFF2-40B4-BE49-F238E27FC236}">
              <a16:creationId xmlns:a16="http://schemas.microsoft.com/office/drawing/2014/main" id="{00000000-0008-0000-0900-0000B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39" name="Rectangle 4801">
          <a:extLst>
            <a:ext uri="{FF2B5EF4-FFF2-40B4-BE49-F238E27FC236}">
              <a16:creationId xmlns:a16="http://schemas.microsoft.com/office/drawing/2014/main" id="{00000000-0008-0000-0900-0000B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42" name="Rectangle 4804">
          <a:extLst>
            <a:ext uri="{FF2B5EF4-FFF2-40B4-BE49-F238E27FC236}">
              <a16:creationId xmlns:a16="http://schemas.microsoft.com/office/drawing/2014/main" id="{00000000-0008-0000-0900-0000C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43" name="Rectangle 4805">
          <a:extLst>
            <a:ext uri="{FF2B5EF4-FFF2-40B4-BE49-F238E27FC236}">
              <a16:creationId xmlns:a16="http://schemas.microsoft.com/office/drawing/2014/main" id="{00000000-0008-0000-0900-0000C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46" name="Rectangle 4808">
          <a:extLst>
            <a:ext uri="{FF2B5EF4-FFF2-40B4-BE49-F238E27FC236}">
              <a16:creationId xmlns:a16="http://schemas.microsoft.com/office/drawing/2014/main" id="{00000000-0008-0000-0900-0000C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47" name="Rectangle 4809">
          <a:extLst>
            <a:ext uri="{FF2B5EF4-FFF2-40B4-BE49-F238E27FC236}">
              <a16:creationId xmlns:a16="http://schemas.microsoft.com/office/drawing/2014/main" id="{00000000-0008-0000-0900-0000C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0" name="Rectangle 4812">
          <a:extLst>
            <a:ext uri="{FF2B5EF4-FFF2-40B4-BE49-F238E27FC236}">
              <a16:creationId xmlns:a16="http://schemas.microsoft.com/office/drawing/2014/main" id="{00000000-0008-0000-0900-0000C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1" name="Rectangle 4813">
          <a:extLst>
            <a:ext uri="{FF2B5EF4-FFF2-40B4-BE49-F238E27FC236}">
              <a16:creationId xmlns:a16="http://schemas.microsoft.com/office/drawing/2014/main" id="{00000000-0008-0000-0900-0000C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4" name="Rectangle 4816">
          <a:extLst>
            <a:ext uri="{FF2B5EF4-FFF2-40B4-BE49-F238E27FC236}">
              <a16:creationId xmlns:a16="http://schemas.microsoft.com/office/drawing/2014/main" id="{00000000-0008-0000-0900-0000C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5" name="Rectangle 4817">
          <a:extLst>
            <a:ext uri="{FF2B5EF4-FFF2-40B4-BE49-F238E27FC236}">
              <a16:creationId xmlns:a16="http://schemas.microsoft.com/office/drawing/2014/main" id="{00000000-0008-0000-0900-0000C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8" name="Rectangle 4820">
          <a:extLst>
            <a:ext uri="{FF2B5EF4-FFF2-40B4-BE49-F238E27FC236}">
              <a16:creationId xmlns:a16="http://schemas.microsoft.com/office/drawing/2014/main" id="{00000000-0008-0000-0900-0000D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59" name="Rectangle 4821">
          <a:extLst>
            <a:ext uri="{FF2B5EF4-FFF2-40B4-BE49-F238E27FC236}">
              <a16:creationId xmlns:a16="http://schemas.microsoft.com/office/drawing/2014/main" id="{00000000-0008-0000-0900-0000D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62" name="Rectangle 4824">
          <a:extLst>
            <a:ext uri="{FF2B5EF4-FFF2-40B4-BE49-F238E27FC236}">
              <a16:creationId xmlns:a16="http://schemas.microsoft.com/office/drawing/2014/main" id="{00000000-0008-0000-0900-0000D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63" name="Rectangle 4825">
          <a:extLst>
            <a:ext uri="{FF2B5EF4-FFF2-40B4-BE49-F238E27FC236}">
              <a16:creationId xmlns:a16="http://schemas.microsoft.com/office/drawing/2014/main" id="{00000000-0008-0000-0900-0000D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66" name="Rectangle 4828">
          <a:extLst>
            <a:ext uri="{FF2B5EF4-FFF2-40B4-BE49-F238E27FC236}">
              <a16:creationId xmlns:a16="http://schemas.microsoft.com/office/drawing/2014/main" id="{00000000-0008-0000-0900-0000D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67" name="Rectangle 4829">
          <a:extLst>
            <a:ext uri="{FF2B5EF4-FFF2-40B4-BE49-F238E27FC236}">
              <a16:creationId xmlns:a16="http://schemas.microsoft.com/office/drawing/2014/main" id="{00000000-0008-0000-0900-0000D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0" name="Rectangle 4832">
          <a:extLst>
            <a:ext uri="{FF2B5EF4-FFF2-40B4-BE49-F238E27FC236}">
              <a16:creationId xmlns:a16="http://schemas.microsoft.com/office/drawing/2014/main" id="{00000000-0008-0000-0900-0000D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1" name="Rectangle 4833">
          <a:extLst>
            <a:ext uri="{FF2B5EF4-FFF2-40B4-BE49-F238E27FC236}">
              <a16:creationId xmlns:a16="http://schemas.microsoft.com/office/drawing/2014/main" id="{00000000-0008-0000-0900-0000D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4" name="Rectangle 4836">
          <a:extLst>
            <a:ext uri="{FF2B5EF4-FFF2-40B4-BE49-F238E27FC236}">
              <a16:creationId xmlns:a16="http://schemas.microsoft.com/office/drawing/2014/main" id="{00000000-0008-0000-0900-0000E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5" name="Rectangle 4837">
          <a:extLst>
            <a:ext uri="{FF2B5EF4-FFF2-40B4-BE49-F238E27FC236}">
              <a16:creationId xmlns:a16="http://schemas.microsoft.com/office/drawing/2014/main" id="{00000000-0008-0000-0900-0000E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8" name="Rectangle 4840">
          <a:extLst>
            <a:ext uri="{FF2B5EF4-FFF2-40B4-BE49-F238E27FC236}">
              <a16:creationId xmlns:a16="http://schemas.microsoft.com/office/drawing/2014/main" id="{00000000-0008-0000-0900-0000E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79" name="Rectangle 4841">
          <a:extLst>
            <a:ext uri="{FF2B5EF4-FFF2-40B4-BE49-F238E27FC236}">
              <a16:creationId xmlns:a16="http://schemas.microsoft.com/office/drawing/2014/main" id="{00000000-0008-0000-0900-0000E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82" name="Rectangle 4844">
          <a:extLst>
            <a:ext uri="{FF2B5EF4-FFF2-40B4-BE49-F238E27FC236}">
              <a16:creationId xmlns:a16="http://schemas.microsoft.com/office/drawing/2014/main" id="{00000000-0008-0000-0900-0000E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83" name="Rectangle 4845">
          <a:extLst>
            <a:ext uri="{FF2B5EF4-FFF2-40B4-BE49-F238E27FC236}">
              <a16:creationId xmlns:a16="http://schemas.microsoft.com/office/drawing/2014/main" id="{00000000-0008-0000-0900-0000E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86" name="Rectangle 4848">
          <a:extLst>
            <a:ext uri="{FF2B5EF4-FFF2-40B4-BE49-F238E27FC236}">
              <a16:creationId xmlns:a16="http://schemas.microsoft.com/office/drawing/2014/main" id="{00000000-0008-0000-0900-0000E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87" name="Rectangle 4849">
          <a:extLst>
            <a:ext uri="{FF2B5EF4-FFF2-40B4-BE49-F238E27FC236}">
              <a16:creationId xmlns:a16="http://schemas.microsoft.com/office/drawing/2014/main" id="{00000000-0008-0000-0900-0000E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0" name="Rectangle 4852">
          <a:extLst>
            <a:ext uri="{FF2B5EF4-FFF2-40B4-BE49-F238E27FC236}">
              <a16:creationId xmlns:a16="http://schemas.microsoft.com/office/drawing/2014/main" id="{00000000-0008-0000-0900-0000F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1" name="Rectangle 4853">
          <a:extLst>
            <a:ext uri="{FF2B5EF4-FFF2-40B4-BE49-F238E27FC236}">
              <a16:creationId xmlns:a16="http://schemas.microsoft.com/office/drawing/2014/main" id="{00000000-0008-0000-0900-0000F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4" name="Rectangle 4856">
          <a:extLst>
            <a:ext uri="{FF2B5EF4-FFF2-40B4-BE49-F238E27FC236}">
              <a16:creationId xmlns:a16="http://schemas.microsoft.com/office/drawing/2014/main" id="{00000000-0008-0000-0900-0000F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5" name="Rectangle 4857">
          <a:extLst>
            <a:ext uri="{FF2B5EF4-FFF2-40B4-BE49-F238E27FC236}">
              <a16:creationId xmlns:a16="http://schemas.microsoft.com/office/drawing/2014/main" id="{00000000-0008-0000-0900-0000F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8" name="Rectangle 4860">
          <a:extLst>
            <a:ext uri="{FF2B5EF4-FFF2-40B4-BE49-F238E27FC236}">
              <a16:creationId xmlns:a16="http://schemas.microsoft.com/office/drawing/2014/main" id="{00000000-0008-0000-0900-0000F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899" name="Rectangle 4861">
          <a:extLst>
            <a:ext uri="{FF2B5EF4-FFF2-40B4-BE49-F238E27FC236}">
              <a16:creationId xmlns:a16="http://schemas.microsoft.com/office/drawing/2014/main" id="{00000000-0008-0000-0900-0000F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02" name="Rectangle 4864">
          <a:extLst>
            <a:ext uri="{FF2B5EF4-FFF2-40B4-BE49-F238E27FC236}">
              <a16:creationId xmlns:a16="http://schemas.microsoft.com/office/drawing/2014/main" id="{00000000-0008-0000-0900-0000F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03" name="Rectangle 4865">
          <a:extLst>
            <a:ext uri="{FF2B5EF4-FFF2-40B4-BE49-F238E27FC236}">
              <a16:creationId xmlns:a16="http://schemas.microsoft.com/office/drawing/2014/main" id="{00000000-0008-0000-0900-0000F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06" name="Rectangle 4868">
          <a:extLst>
            <a:ext uri="{FF2B5EF4-FFF2-40B4-BE49-F238E27FC236}">
              <a16:creationId xmlns:a16="http://schemas.microsoft.com/office/drawing/2014/main" id="{00000000-0008-0000-0900-00000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07" name="Rectangle 4869">
          <a:extLst>
            <a:ext uri="{FF2B5EF4-FFF2-40B4-BE49-F238E27FC236}">
              <a16:creationId xmlns:a16="http://schemas.microsoft.com/office/drawing/2014/main" id="{00000000-0008-0000-0900-00000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0" name="Rectangle 4872">
          <a:extLst>
            <a:ext uri="{FF2B5EF4-FFF2-40B4-BE49-F238E27FC236}">
              <a16:creationId xmlns:a16="http://schemas.microsoft.com/office/drawing/2014/main" id="{00000000-0008-0000-0900-00000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1" name="Rectangle 4873">
          <a:extLst>
            <a:ext uri="{FF2B5EF4-FFF2-40B4-BE49-F238E27FC236}">
              <a16:creationId xmlns:a16="http://schemas.microsoft.com/office/drawing/2014/main" id="{00000000-0008-0000-0900-00000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4" name="Rectangle 4876">
          <a:extLst>
            <a:ext uri="{FF2B5EF4-FFF2-40B4-BE49-F238E27FC236}">
              <a16:creationId xmlns:a16="http://schemas.microsoft.com/office/drawing/2014/main" id="{00000000-0008-0000-0900-00000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5" name="Rectangle 4877">
          <a:extLst>
            <a:ext uri="{FF2B5EF4-FFF2-40B4-BE49-F238E27FC236}">
              <a16:creationId xmlns:a16="http://schemas.microsoft.com/office/drawing/2014/main" id="{00000000-0008-0000-0900-00000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8" name="Rectangle 4880">
          <a:extLst>
            <a:ext uri="{FF2B5EF4-FFF2-40B4-BE49-F238E27FC236}">
              <a16:creationId xmlns:a16="http://schemas.microsoft.com/office/drawing/2014/main" id="{00000000-0008-0000-0900-00000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19" name="Rectangle 4881">
          <a:extLst>
            <a:ext uri="{FF2B5EF4-FFF2-40B4-BE49-F238E27FC236}">
              <a16:creationId xmlns:a16="http://schemas.microsoft.com/office/drawing/2014/main" id="{00000000-0008-0000-0900-00000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22" name="Rectangle 4884">
          <a:extLst>
            <a:ext uri="{FF2B5EF4-FFF2-40B4-BE49-F238E27FC236}">
              <a16:creationId xmlns:a16="http://schemas.microsoft.com/office/drawing/2014/main" id="{00000000-0008-0000-0900-00001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23" name="Rectangle 4885">
          <a:extLst>
            <a:ext uri="{FF2B5EF4-FFF2-40B4-BE49-F238E27FC236}">
              <a16:creationId xmlns:a16="http://schemas.microsoft.com/office/drawing/2014/main" id="{00000000-0008-0000-0900-00001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26" name="Rectangle 4888">
          <a:extLst>
            <a:ext uri="{FF2B5EF4-FFF2-40B4-BE49-F238E27FC236}">
              <a16:creationId xmlns:a16="http://schemas.microsoft.com/office/drawing/2014/main" id="{00000000-0008-0000-0900-00001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27" name="Rectangle 4889">
          <a:extLst>
            <a:ext uri="{FF2B5EF4-FFF2-40B4-BE49-F238E27FC236}">
              <a16:creationId xmlns:a16="http://schemas.microsoft.com/office/drawing/2014/main" id="{00000000-0008-0000-0900-00001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0" name="Rectangle 4892">
          <a:extLst>
            <a:ext uri="{FF2B5EF4-FFF2-40B4-BE49-F238E27FC236}">
              <a16:creationId xmlns:a16="http://schemas.microsoft.com/office/drawing/2014/main" id="{00000000-0008-0000-0900-00001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1" name="Rectangle 4893">
          <a:extLst>
            <a:ext uri="{FF2B5EF4-FFF2-40B4-BE49-F238E27FC236}">
              <a16:creationId xmlns:a16="http://schemas.microsoft.com/office/drawing/2014/main" id="{00000000-0008-0000-0900-00001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4" name="Rectangle 4896">
          <a:extLst>
            <a:ext uri="{FF2B5EF4-FFF2-40B4-BE49-F238E27FC236}">
              <a16:creationId xmlns:a16="http://schemas.microsoft.com/office/drawing/2014/main" id="{00000000-0008-0000-0900-00001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5" name="Rectangle 4897">
          <a:extLst>
            <a:ext uri="{FF2B5EF4-FFF2-40B4-BE49-F238E27FC236}">
              <a16:creationId xmlns:a16="http://schemas.microsoft.com/office/drawing/2014/main" id="{00000000-0008-0000-0900-00001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8" name="Rectangle 4900">
          <a:extLst>
            <a:ext uri="{FF2B5EF4-FFF2-40B4-BE49-F238E27FC236}">
              <a16:creationId xmlns:a16="http://schemas.microsoft.com/office/drawing/2014/main" id="{00000000-0008-0000-0900-00002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39" name="Rectangle 4901">
          <a:extLst>
            <a:ext uri="{FF2B5EF4-FFF2-40B4-BE49-F238E27FC236}">
              <a16:creationId xmlns:a16="http://schemas.microsoft.com/office/drawing/2014/main" id="{00000000-0008-0000-0900-00002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42" name="Rectangle 4904">
          <a:extLst>
            <a:ext uri="{FF2B5EF4-FFF2-40B4-BE49-F238E27FC236}">
              <a16:creationId xmlns:a16="http://schemas.microsoft.com/office/drawing/2014/main" id="{00000000-0008-0000-0900-00002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43" name="Rectangle 4905">
          <a:extLst>
            <a:ext uri="{FF2B5EF4-FFF2-40B4-BE49-F238E27FC236}">
              <a16:creationId xmlns:a16="http://schemas.microsoft.com/office/drawing/2014/main" id="{00000000-0008-0000-0900-00002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46" name="Rectangle 4908">
          <a:extLst>
            <a:ext uri="{FF2B5EF4-FFF2-40B4-BE49-F238E27FC236}">
              <a16:creationId xmlns:a16="http://schemas.microsoft.com/office/drawing/2014/main" id="{00000000-0008-0000-0900-00002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47" name="Rectangle 4909">
          <a:extLst>
            <a:ext uri="{FF2B5EF4-FFF2-40B4-BE49-F238E27FC236}">
              <a16:creationId xmlns:a16="http://schemas.microsoft.com/office/drawing/2014/main" id="{00000000-0008-0000-0900-00002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0" name="Rectangle 4912">
          <a:extLst>
            <a:ext uri="{FF2B5EF4-FFF2-40B4-BE49-F238E27FC236}">
              <a16:creationId xmlns:a16="http://schemas.microsoft.com/office/drawing/2014/main" id="{00000000-0008-0000-0900-00002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1" name="Rectangle 4913">
          <a:extLst>
            <a:ext uri="{FF2B5EF4-FFF2-40B4-BE49-F238E27FC236}">
              <a16:creationId xmlns:a16="http://schemas.microsoft.com/office/drawing/2014/main" id="{00000000-0008-0000-0900-00002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4" name="Rectangle 4916">
          <a:extLst>
            <a:ext uri="{FF2B5EF4-FFF2-40B4-BE49-F238E27FC236}">
              <a16:creationId xmlns:a16="http://schemas.microsoft.com/office/drawing/2014/main" id="{00000000-0008-0000-0900-00003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5" name="Rectangle 4917">
          <a:extLst>
            <a:ext uri="{FF2B5EF4-FFF2-40B4-BE49-F238E27FC236}">
              <a16:creationId xmlns:a16="http://schemas.microsoft.com/office/drawing/2014/main" id="{00000000-0008-0000-0900-00003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8" name="Rectangle 4920">
          <a:extLst>
            <a:ext uri="{FF2B5EF4-FFF2-40B4-BE49-F238E27FC236}">
              <a16:creationId xmlns:a16="http://schemas.microsoft.com/office/drawing/2014/main" id="{00000000-0008-0000-0900-00003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59" name="Rectangle 4921">
          <a:extLst>
            <a:ext uri="{FF2B5EF4-FFF2-40B4-BE49-F238E27FC236}">
              <a16:creationId xmlns:a16="http://schemas.microsoft.com/office/drawing/2014/main" id="{00000000-0008-0000-0900-00003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62" name="Rectangle 4924">
          <a:extLst>
            <a:ext uri="{FF2B5EF4-FFF2-40B4-BE49-F238E27FC236}">
              <a16:creationId xmlns:a16="http://schemas.microsoft.com/office/drawing/2014/main" id="{00000000-0008-0000-0900-00003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63" name="Rectangle 4925">
          <a:extLst>
            <a:ext uri="{FF2B5EF4-FFF2-40B4-BE49-F238E27FC236}">
              <a16:creationId xmlns:a16="http://schemas.microsoft.com/office/drawing/2014/main" id="{00000000-0008-0000-0900-00003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66" name="Rectangle 4928">
          <a:extLst>
            <a:ext uri="{FF2B5EF4-FFF2-40B4-BE49-F238E27FC236}">
              <a16:creationId xmlns:a16="http://schemas.microsoft.com/office/drawing/2014/main" id="{00000000-0008-0000-0900-00003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67" name="Rectangle 4929">
          <a:extLst>
            <a:ext uri="{FF2B5EF4-FFF2-40B4-BE49-F238E27FC236}">
              <a16:creationId xmlns:a16="http://schemas.microsoft.com/office/drawing/2014/main" id="{00000000-0008-0000-0900-00003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0" name="Rectangle 4932">
          <a:extLst>
            <a:ext uri="{FF2B5EF4-FFF2-40B4-BE49-F238E27FC236}">
              <a16:creationId xmlns:a16="http://schemas.microsoft.com/office/drawing/2014/main" id="{00000000-0008-0000-0900-00004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1" name="Rectangle 4933">
          <a:extLst>
            <a:ext uri="{FF2B5EF4-FFF2-40B4-BE49-F238E27FC236}">
              <a16:creationId xmlns:a16="http://schemas.microsoft.com/office/drawing/2014/main" id="{00000000-0008-0000-0900-00004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4" name="Rectangle 4936">
          <a:extLst>
            <a:ext uri="{FF2B5EF4-FFF2-40B4-BE49-F238E27FC236}">
              <a16:creationId xmlns:a16="http://schemas.microsoft.com/office/drawing/2014/main" id="{00000000-0008-0000-0900-00004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5" name="Rectangle 4937">
          <a:extLst>
            <a:ext uri="{FF2B5EF4-FFF2-40B4-BE49-F238E27FC236}">
              <a16:creationId xmlns:a16="http://schemas.microsoft.com/office/drawing/2014/main" id="{00000000-0008-0000-0900-00004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8" name="Rectangle 4940">
          <a:extLst>
            <a:ext uri="{FF2B5EF4-FFF2-40B4-BE49-F238E27FC236}">
              <a16:creationId xmlns:a16="http://schemas.microsoft.com/office/drawing/2014/main" id="{00000000-0008-0000-0900-00004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79" name="Rectangle 4941">
          <a:extLst>
            <a:ext uri="{FF2B5EF4-FFF2-40B4-BE49-F238E27FC236}">
              <a16:creationId xmlns:a16="http://schemas.microsoft.com/office/drawing/2014/main" id="{00000000-0008-0000-0900-00004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82" name="Rectangle 4944">
          <a:extLst>
            <a:ext uri="{FF2B5EF4-FFF2-40B4-BE49-F238E27FC236}">
              <a16:creationId xmlns:a16="http://schemas.microsoft.com/office/drawing/2014/main" id="{00000000-0008-0000-0900-00004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83" name="Rectangle 4945">
          <a:extLst>
            <a:ext uri="{FF2B5EF4-FFF2-40B4-BE49-F238E27FC236}">
              <a16:creationId xmlns:a16="http://schemas.microsoft.com/office/drawing/2014/main" id="{00000000-0008-0000-0900-00004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86" name="Rectangle 4948">
          <a:extLst>
            <a:ext uri="{FF2B5EF4-FFF2-40B4-BE49-F238E27FC236}">
              <a16:creationId xmlns:a16="http://schemas.microsoft.com/office/drawing/2014/main" id="{00000000-0008-0000-0900-00005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87" name="Rectangle 4949">
          <a:extLst>
            <a:ext uri="{FF2B5EF4-FFF2-40B4-BE49-F238E27FC236}">
              <a16:creationId xmlns:a16="http://schemas.microsoft.com/office/drawing/2014/main" id="{00000000-0008-0000-0900-00005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0" name="Rectangle 4952">
          <a:extLst>
            <a:ext uri="{FF2B5EF4-FFF2-40B4-BE49-F238E27FC236}">
              <a16:creationId xmlns:a16="http://schemas.microsoft.com/office/drawing/2014/main" id="{00000000-0008-0000-0900-00005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1" name="Rectangle 4953">
          <a:extLst>
            <a:ext uri="{FF2B5EF4-FFF2-40B4-BE49-F238E27FC236}">
              <a16:creationId xmlns:a16="http://schemas.microsoft.com/office/drawing/2014/main" id="{00000000-0008-0000-0900-00005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4" name="Rectangle 4956">
          <a:extLst>
            <a:ext uri="{FF2B5EF4-FFF2-40B4-BE49-F238E27FC236}">
              <a16:creationId xmlns:a16="http://schemas.microsoft.com/office/drawing/2014/main" id="{00000000-0008-0000-0900-00005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5" name="Rectangle 4957">
          <a:extLst>
            <a:ext uri="{FF2B5EF4-FFF2-40B4-BE49-F238E27FC236}">
              <a16:creationId xmlns:a16="http://schemas.microsoft.com/office/drawing/2014/main" id="{00000000-0008-0000-0900-00005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8" name="Rectangle 4960">
          <a:extLst>
            <a:ext uri="{FF2B5EF4-FFF2-40B4-BE49-F238E27FC236}">
              <a16:creationId xmlns:a16="http://schemas.microsoft.com/office/drawing/2014/main" id="{00000000-0008-0000-0900-00005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3999" name="Rectangle 4961">
          <a:extLst>
            <a:ext uri="{FF2B5EF4-FFF2-40B4-BE49-F238E27FC236}">
              <a16:creationId xmlns:a16="http://schemas.microsoft.com/office/drawing/2014/main" id="{00000000-0008-0000-0900-00005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02" name="Rectangle 4964">
          <a:extLst>
            <a:ext uri="{FF2B5EF4-FFF2-40B4-BE49-F238E27FC236}">
              <a16:creationId xmlns:a16="http://schemas.microsoft.com/office/drawing/2014/main" id="{00000000-0008-0000-0900-00006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03" name="Rectangle 4965">
          <a:extLst>
            <a:ext uri="{FF2B5EF4-FFF2-40B4-BE49-F238E27FC236}">
              <a16:creationId xmlns:a16="http://schemas.microsoft.com/office/drawing/2014/main" id="{00000000-0008-0000-0900-00006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06" name="Rectangle 4968">
          <a:extLst>
            <a:ext uri="{FF2B5EF4-FFF2-40B4-BE49-F238E27FC236}">
              <a16:creationId xmlns:a16="http://schemas.microsoft.com/office/drawing/2014/main" id="{00000000-0008-0000-0900-00006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07" name="Rectangle 4969">
          <a:extLst>
            <a:ext uri="{FF2B5EF4-FFF2-40B4-BE49-F238E27FC236}">
              <a16:creationId xmlns:a16="http://schemas.microsoft.com/office/drawing/2014/main" id="{00000000-0008-0000-0900-00006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0" name="Rectangle 4972">
          <a:extLst>
            <a:ext uri="{FF2B5EF4-FFF2-40B4-BE49-F238E27FC236}">
              <a16:creationId xmlns:a16="http://schemas.microsoft.com/office/drawing/2014/main" id="{00000000-0008-0000-0900-00006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1" name="Rectangle 4973">
          <a:extLst>
            <a:ext uri="{FF2B5EF4-FFF2-40B4-BE49-F238E27FC236}">
              <a16:creationId xmlns:a16="http://schemas.microsoft.com/office/drawing/2014/main" id="{00000000-0008-0000-0900-00006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4" name="Rectangle 4976">
          <a:extLst>
            <a:ext uri="{FF2B5EF4-FFF2-40B4-BE49-F238E27FC236}">
              <a16:creationId xmlns:a16="http://schemas.microsoft.com/office/drawing/2014/main" id="{00000000-0008-0000-0900-00006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5" name="Rectangle 4977">
          <a:extLst>
            <a:ext uri="{FF2B5EF4-FFF2-40B4-BE49-F238E27FC236}">
              <a16:creationId xmlns:a16="http://schemas.microsoft.com/office/drawing/2014/main" id="{00000000-0008-0000-0900-00006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8" name="Rectangle 4980">
          <a:extLst>
            <a:ext uri="{FF2B5EF4-FFF2-40B4-BE49-F238E27FC236}">
              <a16:creationId xmlns:a16="http://schemas.microsoft.com/office/drawing/2014/main" id="{00000000-0008-0000-0900-00007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19" name="Rectangle 4981">
          <a:extLst>
            <a:ext uri="{FF2B5EF4-FFF2-40B4-BE49-F238E27FC236}">
              <a16:creationId xmlns:a16="http://schemas.microsoft.com/office/drawing/2014/main" id="{00000000-0008-0000-0900-00007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22" name="Rectangle 4984">
          <a:extLst>
            <a:ext uri="{FF2B5EF4-FFF2-40B4-BE49-F238E27FC236}">
              <a16:creationId xmlns:a16="http://schemas.microsoft.com/office/drawing/2014/main" id="{00000000-0008-0000-0900-00007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23" name="Rectangle 4985">
          <a:extLst>
            <a:ext uri="{FF2B5EF4-FFF2-40B4-BE49-F238E27FC236}">
              <a16:creationId xmlns:a16="http://schemas.microsoft.com/office/drawing/2014/main" id="{00000000-0008-0000-0900-00007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26" name="Rectangle 4988">
          <a:extLst>
            <a:ext uri="{FF2B5EF4-FFF2-40B4-BE49-F238E27FC236}">
              <a16:creationId xmlns:a16="http://schemas.microsoft.com/office/drawing/2014/main" id="{00000000-0008-0000-0900-00007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27" name="Rectangle 4989">
          <a:extLst>
            <a:ext uri="{FF2B5EF4-FFF2-40B4-BE49-F238E27FC236}">
              <a16:creationId xmlns:a16="http://schemas.microsoft.com/office/drawing/2014/main" id="{00000000-0008-0000-0900-00007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0" name="Rectangle 4992">
          <a:extLst>
            <a:ext uri="{FF2B5EF4-FFF2-40B4-BE49-F238E27FC236}">
              <a16:creationId xmlns:a16="http://schemas.microsoft.com/office/drawing/2014/main" id="{00000000-0008-0000-0900-00007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1" name="Rectangle 4993">
          <a:extLst>
            <a:ext uri="{FF2B5EF4-FFF2-40B4-BE49-F238E27FC236}">
              <a16:creationId xmlns:a16="http://schemas.microsoft.com/office/drawing/2014/main" id="{00000000-0008-0000-0900-00007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4" name="Rectangle 4996">
          <a:extLst>
            <a:ext uri="{FF2B5EF4-FFF2-40B4-BE49-F238E27FC236}">
              <a16:creationId xmlns:a16="http://schemas.microsoft.com/office/drawing/2014/main" id="{00000000-0008-0000-0900-00008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5" name="Rectangle 4997">
          <a:extLst>
            <a:ext uri="{FF2B5EF4-FFF2-40B4-BE49-F238E27FC236}">
              <a16:creationId xmlns:a16="http://schemas.microsoft.com/office/drawing/2014/main" id="{00000000-0008-0000-0900-00008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8" name="Rectangle 5000">
          <a:extLst>
            <a:ext uri="{FF2B5EF4-FFF2-40B4-BE49-F238E27FC236}">
              <a16:creationId xmlns:a16="http://schemas.microsoft.com/office/drawing/2014/main" id="{00000000-0008-0000-0900-00008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39" name="Rectangle 5001">
          <a:extLst>
            <a:ext uri="{FF2B5EF4-FFF2-40B4-BE49-F238E27FC236}">
              <a16:creationId xmlns:a16="http://schemas.microsoft.com/office/drawing/2014/main" id="{00000000-0008-0000-0900-00008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42" name="Rectangle 5004">
          <a:extLst>
            <a:ext uri="{FF2B5EF4-FFF2-40B4-BE49-F238E27FC236}">
              <a16:creationId xmlns:a16="http://schemas.microsoft.com/office/drawing/2014/main" id="{00000000-0008-0000-0900-00008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43" name="Rectangle 5005">
          <a:extLst>
            <a:ext uri="{FF2B5EF4-FFF2-40B4-BE49-F238E27FC236}">
              <a16:creationId xmlns:a16="http://schemas.microsoft.com/office/drawing/2014/main" id="{00000000-0008-0000-0900-00008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46" name="Rectangle 5008">
          <a:extLst>
            <a:ext uri="{FF2B5EF4-FFF2-40B4-BE49-F238E27FC236}">
              <a16:creationId xmlns:a16="http://schemas.microsoft.com/office/drawing/2014/main" id="{00000000-0008-0000-0900-00008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47" name="Rectangle 5009">
          <a:extLst>
            <a:ext uri="{FF2B5EF4-FFF2-40B4-BE49-F238E27FC236}">
              <a16:creationId xmlns:a16="http://schemas.microsoft.com/office/drawing/2014/main" id="{00000000-0008-0000-0900-00008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0" name="Rectangle 5012">
          <a:extLst>
            <a:ext uri="{FF2B5EF4-FFF2-40B4-BE49-F238E27FC236}">
              <a16:creationId xmlns:a16="http://schemas.microsoft.com/office/drawing/2014/main" id="{00000000-0008-0000-0900-00009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1" name="Rectangle 5013">
          <a:extLst>
            <a:ext uri="{FF2B5EF4-FFF2-40B4-BE49-F238E27FC236}">
              <a16:creationId xmlns:a16="http://schemas.microsoft.com/office/drawing/2014/main" id="{00000000-0008-0000-0900-00009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4" name="Rectangle 5016">
          <a:extLst>
            <a:ext uri="{FF2B5EF4-FFF2-40B4-BE49-F238E27FC236}">
              <a16:creationId xmlns:a16="http://schemas.microsoft.com/office/drawing/2014/main" id="{00000000-0008-0000-0900-00009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5" name="Rectangle 5017">
          <a:extLst>
            <a:ext uri="{FF2B5EF4-FFF2-40B4-BE49-F238E27FC236}">
              <a16:creationId xmlns:a16="http://schemas.microsoft.com/office/drawing/2014/main" id="{00000000-0008-0000-0900-00009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8" name="Rectangle 5020">
          <a:extLst>
            <a:ext uri="{FF2B5EF4-FFF2-40B4-BE49-F238E27FC236}">
              <a16:creationId xmlns:a16="http://schemas.microsoft.com/office/drawing/2014/main" id="{00000000-0008-0000-0900-00009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59" name="Rectangle 5021">
          <a:extLst>
            <a:ext uri="{FF2B5EF4-FFF2-40B4-BE49-F238E27FC236}">
              <a16:creationId xmlns:a16="http://schemas.microsoft.com/office/drawing/2014/main" id="{00000000-0008-0000-0900-00009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62" name="Rectangle 5024">
          <a:extLst>
            <a:ext uri="{FF2B5EF4-FFF2-40B4-BE49-F238E27FC236}">
              <a16:creationId xmlns:a16="http://schemas.microsoft.com/office/drawing/2014/main" id="{00000000-0008-0000-0900-00009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63" name="Rectangle 5025">
          <a:extLst>
            <a:ext uri="{FF2B5EF4-FFF2-40B4-BE49-F238E27FC236}">
              <a16:creationId xmlns:a16="http://schemas.microsoft.com/office/drawing/2014/main" id="{00000000-0008-0000-0900-00009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66" name="Rectangle 5028">
          <a:extLst>
            <a:ext uri="{FF2B5EF4-FFF2-40B4-BE49-F238E27FC236}">
              <a16:creationId xmlns:a16="http://schemas.microsoft.com/office/drawing/2014/main" id="{00000000-0008-0000-0900-0000A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67" name="Rectangle 5029">
          <a:extLst>
            <a:ext uri="{FF2B5EF4-FFF2-40B4-BE49-F238E27FC236}">
              <a16:creationId xmlns:a16="http://schemas.microsoft.com/office/drawing/2014/main" id="{00000000-0008-0000-0900-0000A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0" name="Rectangle 5032">
          <a:extLst>
            <a:ext uri="{FF2B5EF4-FFF2-40B4-BE49-F238E27FC236}">
              <a16:creationId xmlns:a16="http://schemas.microsoft.com/office/drawing/2014/main" id="{00000000-0008-0000-0900-0000A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1" name="Rectangle 5033">
          <a:extLst>
            <a:ext uri="{FF2B5EF4-FFF2-40B4-BE49-F238E27FC236}">
              <a16:creationId xmlns:a16="http://schemas.microsoft.com/office/drawing/2014/main" id="{00000000-0008-0000-0900-0000A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4" name="Rectangle 5036">
          <a:extLst>
            <a:ext uri="{FF2B5EF4-FFF2-40B4-BE49-F238E27FC236}">
              <a16:creationId xmlns:a16="http://schemas.microsoft.com/office/drawing/2014/main" id="{00000000-0008-0000-0900-0000A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5" name="Rectangle 5037">
          <a:extLst>
            <a:ext uri="{FF2B5EF4-FFF2-40B4-BE49-F238E27FC236}">
              <a16:creationId xmlns:a16="http://schemas.microsoft.com/office/drawing/2014/main" id="{00000000-0008-0000-0900-0000A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8" name="Rectangle 5040">
          <a:extLst>
            <a:ext uri="{FF2B5EF4-FFF2-40B4-BE49-F238E27FC236}">
              <a16:creationId xmlns:a16="http://schemas.microsoft.com/office/drawing/2014/main" id="{00000000-0008-0000-0900-0000A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79" name="Rectangle 5041">
          <a:extLst>
            <a:ext uri="{FF2B5EF4-FFF2-40B4-BE49-F238E27FC236}">
              <a16:creationId xmlns:a16="http://schemas.microsoft.com/office/drawing/2014/main" id="{00000000-0008-0000-0900-0000A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82" name="Rectangle 5044">
          <a:extLst>
            <a:ext uri="{FF2B5EF4-FFF2-40B4-BE49-F238E27FC236}">
              <a16:creationId xmlns:a16="http://schemas.microsoft.com/office/drawing/2014/main" id="{00000000-0008-0000-0900-0000B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83" name="Rectangle 5045">
          <a:extLst>
            <a:ext uri="{FF2B5EF4-FFF2-40B4-BE49-F238E27FC236}">
              <a16:creationId xmlns:a16="http://schemas.microsoft.com/office/drawing/2014/main" id="{00000000-0008-0000-0900-0000B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86" name="Rectangle 5048">
          <a:extLst>
            <a:ext uri="{FF2B5EF4-FFF2-40B4-BE49-F238E27FC236}">
              <a16:creationId xmlns:a16="http://schemas.microsoft.com/office/drawing/2014/main" id="{00000000-0008-0000-0900-0000B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87" name="Rectangle 5049">
          <a:extLst>
            <a:ext uri="{FF2B5EF4-FFF2-40B4-BE49-F238E27FC236}">
              <a16:creationId xmlns:a16="http://schemas.microsoft.com/office/drawing/2014/main" id="{00000000-0008-0000-0900-0000B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0" name="Rectangle 5052">
          <a:extLst>
            <a:ext uri="{FF2B5EF4-FFF2-40B4-BE49-F238E27FC236}">
              <a16:creationId xmlns:a16="http://schemas.microsoft.com/office/drawing/2014/main" id="{00000000-0008-0000-0900-0000B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1" name="Rectangle 5053">
          <a:extLst>
            <a:ext uri="{FF2B5EF4-FFF2-40B4-BE49-F238E27FC236}">
              <a16:creationId xmlns:a16="http://schemas.microsoft.com/office/drawing/2014/main" id="{00000000-0008-0000-0900-0000B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4" name="Rectangle 5056">
          <a:extLst>
            <a:ext uri="{FF2B5EF4-FFF2-40B4-BE49-F238E27FC236}">
              <a16:creationId xmlns:a16="http://schemas.microsoft.com/office/drawing/2014/main" id="{00000000-0008-0000-0900-0000B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5" name="Rectangle 5057">
          <a:extLst>
            <a:ext uri="{FF2B5EF4-FFF2-40B4-BE49-F238E27FC236}">
              <a16:creationId xmlns:a16="http://schemas.microsoft.com/office/drawing/2014/main" id="{00000000-0008-0000-0900-0000B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8" name="Rectangle 5060">
          <a:extLst>
            <a:ext uri="{FF2B5EF4-FFF2-40B4-BE49-F238E27FC236}">
              <a16:creationId xmlns:a16="http://schemas.microsoft.com/office/drawing/2014/main" id="{00000000-0008-0000-0900-0000C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099" name="Rectangle 5061">
          <a:extLst>
            <a:ext uri="{FF2B5EF4-FFF2-40B4-BE49-F238E27FC236}">
              <a16:creationId xmlns:a16="http://schemas.microsoft.com/office/drawing/2014/main" id="{00000000-0008-0000-0900-0000C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02" name="Rectangle 5064">
          <a:extLst>
            <a:ext uri="{FF2B5EF4-FFF2-40B4-BE49-F238E27FC236}">
              <a16:creationId xmlns:a16="http://schemas.microsoft.com/office/drawing/2014/main" id="{00000000-0008-0000-0900-0000C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03" name="Rectangle 5065">
          <a:extLst>
            <a:ext uri="{FF2B5EF4-FFF2-40B4-BE49-F238E27FC236}">
              <a16:creationId xmlns:a16="http://schemas.microsoft.com/office/drawing/2014/main" id="{00000000-0008-0000-0900-0000C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06" name="Rectangle 5068">
          <a:extLst>
            <a:ext uri="{FF2B5EF4-FFF2-40B4-BE49-F238E27FC236}">
              <a16:creationId xmlns:a16="http://schemas.microsoft.com/office/drawing/2014/main" id="{00000000-0008-0000-0900-0000C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07" name="Rectangle 5069">
          <a:extLst>
            <a:ext uri="{FF2B5EF4-FFF2-40B4-BE49-F238E27FC236}">
              <a16:creationId xmlns:a16="http://schemas.microsoft.com/office/drawing/2014/main" id="{00000000-0008-0000-0900-0000C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0" name="Rectangle 5072">
          <a:extLst>
            <a:ext uri="{FF2B5EF4-FFF2-40B4-BE49-F238E27FC236}">
              <a16:creationId xmlns:a16="http://schemas.microsoft.com/office/drawing/2014/main" id="{00000000-0008-0000-0900-0000C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1" name="Rectangle 5073">
          <a:extLst>
            <a:ext uri="{FF2B5EF4-FFF2-40B4-BE49-F238E27FC236}">
              <a16:creationId xmlns:a16="http://schemas.microsoft.com/office/drawing/2014/main" id="{00000000-0008-0000-0900-0000C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4" name="Rectangle 5076">
          <a:extLst>
            <a:ext uri="{FF2B5EF4-FFF2-40B4-BE49-F238E27FC236}">
              <a16:creationId xmlns:a16="http://schemas.microsoft.com/office/drawing/2014/main" id="{00000000-0008-0000-0900-0000D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5" name="Rectangle 5077">
          <a:extLst>
            <a:ext uri="{FF2B5EF4-FFF2-40B4-BE49-F238E27FC236}">
              <a16:creationId xmlns:a16="http://schemas.microsoft.com/office/drawing/2014/main" id="{00000000-0008-0000-0900-0000D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8" name="Rectangle 5080">
          <a:extLst>
            <a:ext uri="{FF2B5EF4-FFF2-40B4-BE49-F238E27FC236}">
              <a16:creationId xmlns:a16="http://schemas.microsoft.com/office/drawing/2014/main" id="{00000000-0008-0000-0900-0000D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19" name="Rectangle 5081">
          <a:extLst>
            <a:ext uri="{FF2B5EF4-FFF2-40B4-BE49-F238E27FC236}">
              <a16:creationId xmlns:a16="http://schemas.microsoft.com/office/drawing/2014/main" id="{00000000-0008-0000-0900-0000D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22" name="Rectangle 5084">
          <a:extLst>
            <a:ext uri="{FF2B5EF4-FFF2-40B4-BE49-F238E27FC236}">
              <a16:creationId xmlns:a16="http://schemas.microsoft.com/office/drawing/2014/main" id="{00000000-0008-0000-0900-0000D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23" name="Rectangle 5085">
          <a:extLst>
            <a:ext uri="{FF2B5EF4-FFF2-40B4-BE49-F238E27FC236}">
              <a16:creationId xmlns:a16="http://schemas.microsoft.com/office/drawing/2014/main" id="{00000000-0008-0000-0900-0000D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26" name="Rectangle 5088">
          <a:extLst>
            <a:ext uri="{FF2B5EF4-FFF2-40B4-BE49-F238E27FC236}">
              <a16:creationId xmlns:a16="http://schemas.microsoft.com/office/drawing/2014/main" id="{00000000-0008-0000-0900-0000D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27" name="Rectangle 5089">
          <a:extLst>
            <a:ext uri="{FF2B5EF4-FFF2-40B4-BE49-F238E27FC236}">
              <a16:creationId xmlns:a16="http://schemas.microsoft.com/office/drawing/2014/main" id="{00000000-0008-0000-0900-0000D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0" name="Rectangle 5092">
          <a:extLst>
            <a:ext uri="{FF2B5EF4-FFF2-40B4-BE49-F238E27FC236}">
              <a16:creationId xmlns:a16="http://schemas.microsoft.com/office/drawing/2014/main" id="{00000000-0008-0000-0900-0000E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1" name="Rectangle 5093">
          <a:extLst>
            <a:ext uri="{FF2B5EF4-FFF2-40B4-BE49-F238E27FC236}">
              <a16:creationId xmlns:a16="http://schemas.microsoft.com/office/drawing/2014/main" id="{00000000-0008-0000-0900-0000E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4" name="Rectangle 5096">
          <a:extLst>
            <a:ext uri="{FF2B5EF4-FFF2-40B4-BE49-F238E27FC236}">
              <a16:creationId xmlns:a16="http://schemas.microsoft.com/office/drawing/2014/main" id="{00000000-0008-0000-0900-0000E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5" name="Rectangle 5097">
          <a:extLst>
            <a:ext uri="{FF2B5EF4-FFF2-40B4-BE49-F238E27FC236}">
              <a16:creationId xmlns:a16="http://schemas.microsoft.com/office/drawing/2014/main" id="{00000000-0008-0000-0900-0000E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8" name="Rectangle 5100">
          <a:extLst>
            <a:ext uri="{FF2B5EF4-FFF2-40B4-BE49-F238E27FC236}">
              <a16:creationId xmlns:a16="http://schemas.microsoft.com/office/drawing/2014/main" id="{00000000-0008-0000-0900-0000E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39" name="Rectangle 5101">
          <a:extLst>
            <a:ext uri="{FF2B5EF4-FFF2-40B4-BE49-F238E27FC236}">
              <a16:creationId xmlns:a16="http://schemas.microsoft.com/office/drawing/2014/main" id="{00000000-0008-0000-0900-0000E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42" name="Rectangle 5104">
          <a:extLst>
            <a:ext uri="{FF2B5EF4-FFF2-40B4-BE49-F238E27FC236}">
              <a16:creationId xmlns:a16="http://schemas.microsoft.com/office/drawing/2014/main" id="{00000000-0008-0000-0900-0000E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43" name="Rectangle 5105">
          <a:extLst>
            <a:ext uri="{FF2B5EF4-FFF2-40B4-BE49-F238E27FC236}">
              <a16:creationId xmlns:a16="http://schemas.microsoft.com/office/drawing/2014/main" id="{00000000-0008-0000-0900-0000E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46" name="Rectangle 5108">
          <a:extLst>
            <a:ext uri="{FF2B5EF4-FFF2-40B4-BE49-F238E27FC236}">
              <a16:creationId xmlns:a16="http://schemas.microsoft.com/office/drawing/2014/main" id="{00000000-0008-0000-0900-0000F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47" name="Rectangle 5109">
          <a:extLst>
            <a:ext uri="{FF2B5EF4-FFF2-40B4-BE49-F238E27FC236}">
              <a16:creationId xmlns:a16="http://schemas.microsoft.com/office/drawing/2014/main" id="{00000000-0008-0000-0900-0000F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0" name="Rectangle 5112">
          <a:extLst>
            <a:ext uri="{FF2B5EF4-FFF2-40B4-BE49-F238E27FC236}">
              <a16:creationId xmlns:a16="http://schemas.microsoft.com/office/drawing/2014/main" id="{00000000-0008-0000-0900-0000F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1" name="Rectangle 5113">
          <a:extLst>
            <a:ext uri="{FF2B5EF4-FFF2-40B4-BE49-F238E27FC236}">
              <a16:creationId xmlns:a16="http://schemas.microsoft.com/office/drawing/2014/main" id="{00000000-0008-0000-0900-0000F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4" name="Rectangle 5116">
          <a:extLst>
            <a:ext uri="{FF2B5EF4-FFF2-40B4-BE49-F238E27FC236}">
              <a16:creationId xmlns:a16="http://schemas.microsoft.com/office/drawing/2014/main" id="{00000000-0008-0000-0900-0000F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5" name="Rectangle 5117">
          <a:extLst>
            <a:ext uri="{FF2B5EF4-FFF2-40B4-BE49-F238E27FC236}">
              <a16:creationId xmlns:a16="http://schemas.microsoft.com/office/drawing/2014/main" id="{00000000-0008-0000-0900-0000F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8" name="Rectangle 5120">
          <a:extLst>
            <a:ext uri="{FF2B5EF4-FFF2-40B4-BE49-F238E27FC236}">
              <a16:creationId xmlns:a16="http://schemas.microsoft.com/office/drawing/2014/main" id="{00000000-0008-0000-0900-0000F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59" name="Rectangle 5121">
          <a:extLst>
            <a:ext uri="{FF2B5EF4-FFF2-40B4-BE49-F238E27FC236}">
              <a16:creationId xmlns:a16="http://schemas.microsoft.com/office/drawing/2014/main" id="{00000000-0008-0000-0900-0000F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62" name="Rectangle 5124">
          <a:extLst>
            <a:ext uri="{FF2B5EF4-FFF2-40B4-BE49-F238E27FC236}">
              <a16:creationId xmlns:a16="http://schemas.microsoft.com/office/drawing/2014/main" id="{00000000-0008-0000-0900-00000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63" name="Rectangle 5125">
          <a:extLst>
            <a:ext uri="{FF2B5EF4-FFF2-40B4-BE49-F238E27FC236}">
              <a16:creationId xmlns:a16="http://schemas.microsoft.com/office/drawing/2014/main" id="{00000000-0008-0000-0900-00000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66" name="Rectangle 5128">
          <a:extLst>
            <a:ext uri="{FF2B5EF4-FFF2-40B4-BE49-F238E27FC236}">
              <a16:creationId xmlns:a16="http://schemas.microsoft.com/office/drawing/2014/main" id="{00000000-0008-0000-0900-00000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67" name="Rectangle 5129">
          <a:extLst>
            <a:ext uri="{FF2B5EF4-FFF2-40B4-BE49-F238E27FC236}">
              <a16:creationId xmlns:a16="http://schemas.microsoft.com/office/drawing/2014/main" id="{00000000-0008-0000-0900-00000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0" name="Rectangle 5132">
          <a:extLst>
            <a:ext uri="{FF2B5EF4-FFF2-40B4-BE49-F238E27FC236}">
              <a16:creationId xmlns:a16="http://schemas.microsoft.com/office/drawing/2014/main" id="{00000000-0008-0000-0900-00000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1" name="Rectangle 5133">
          <a:extLst>
            <a:ext uri="{FF2B5EF4-FFF2-40B4-BE49-F238E27FC236}">
              <a16:creationId xmlns:a16="http://schemas.microsoft.com/office/drawing/2014/main" id="{00000000-0008-0000-0900-00000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4" name="Rectangle 5136">
          <a:extLst>
            <a:ext uri="{FF2B5EF4-FFF2-40B4-BE49-F238E27FC236}">
              <a16:creationId xmlns:a16="http://schemas.microsoft.com/office/drawing/2014/main" id="{00000000-0008-0000-0900-00000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5" name="Rectangle 5137">
          <a:extLst>
            <a:ext uri="{FF2B5EF4-FFF2-40B4-BE49-F238E27FC236}">
              <a16:creationId xmlns:a16="http://schemas.microsoft.com/office/drawing/2014/main" id="{00000000-0008-0000-0900-00000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8" name="Rectangle 5140">
          <a:extLst>
            <a:ext uri="{FF2B5EF4-FFF2-40B4-BE49-F238E27FC236}">
              <a16:creationId xmlns:a16="http://schemas.microsoft.com/office/drawing/2014/main" id="{00000000-0008-0000-0900-00001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79" name="Rectangle 5141">
          <a:extLst>
            <a:ext uri="{FF2B5EF4-FFF2-40B4-BE49-F238E27FC236}">
              <a16:creationId xmlns:a16="http://schemas.microsoft.com/office/drawing/2014/main" id="{00000000-0008-0000-0900-00001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82" name="Rectangle 5144">
          <a:extLst>
            <a:ext uri="{FF2B5EF4-FFF2-40B4-BE49-F238E27FC236}">
              <a16:creationId xmlns:a16="http://schemas.microsoft.com/office/drawing/2014/main" id="{00000000-0008-0000-0900-00001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83" name="Rectangle 5145">
          <a:extLst>
            <a:ext uri="{FF2B5EF4-FFF2-40B4-BE49-F238E27FC236}">
              <a16:creationId xmlns:a16="http://schemas.microsoft.com/office/drawing/2014/main" id="{00000000-0008-0000-0900-00001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86" name="Rectangle 5148">
          <a:extLst>
            <a:ext uri="{FF2B5EF4-FFF2-40B4-BE49-F238E27FC236}">
              <a16:creationId xmlns:a16="http://schemas.microsoft.com/office/drawing/2014/main" id="{00000000-0008-0000-0900-00001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87" name="Rectangle 5149">
          <a:extLst>
            <a:ext uri="{FF2B5EF4-FFF2-40B4-BE49-F238E27FC236}">
              <a16:creationId xmlns:a16="http://schemas.microsoft.com/office/drawing/2014/main" id="{00000000-0008-0000-0900-00001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0" name="Rectangle 5152">
          <a:extLst>
            <a:ext uri="{FF2B5EF4-FFF2-40B4-BE49-F238E27FC236}">
              <a16:creationId xmlns:a16="http://schemas.microsoft.com/office/drawing/2014/main" id="{00000000-0008-0000-0900-00001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1" name="Rectangle 5153">
          <a:extLst>
            <a:ext uri="{FF2B5EF4-FFF2-40B4-BE49-F238E27FC236}">
              <a16:creationId xmlns:a16="http://schemas.microsoft.com/office/drawing/2014/main" id="{00000000-0008-0000-0900-00001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4" name="Rectangle 5156">
          <a:extLst>
            <a:ext uri="{FF2B5EF4-FFF2-40B4-BE49-F238E27FC236}">
              <a16:creationId xmlns:a16="http://schemas.microsoft.com/office/drawing/2014/main" id="{00000000-0008-0000-0900-00002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5" name="Rectangle 5157">
          <a:extLst>
            <a:ext uri="{FF2B5EF4-FFF2-40B4-BE49-F238E27FC236}">
              <a16:creationId xmlns:a16="http://schemas.microsoft.com/office/drawing/2014/main" id="{00000000-0008-0000-0900-00002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8" name="Rectangle 5160">
          <a:extLst>
            <a:ext uri="{FF2B5EF4-FFF2-40B4-BE49-F238E27FC236}">
              <a16:creationId xmlns:a16="http://schemas.microsoft.com/office/drawing/2014/main" id="{00000000-0008-0000-0900-00002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199" name="Rectangle 5161">
          <a:extLst>
            <a:ext uri="{FF2B5EF4-FFF2-40B4-BE49-F238E27FC236}">
              <a16:creationId xmlns:a16="http://schemas.microsoft.com/office/drawing/2014/main" id="{00000000-0008-0000-0900-00002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02" name="Rectangle 5164">
          <a:extLst>
            <a:ext uri="{FF2B5EF4-FFF2-40B4-BE49-F238E27FC236}">
              <a16:creationId xmlns:a16="http://schemas.microsoft.com/office/drawing/2014/main" id="{00000000-0008-0000-0900-00002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03" name="Rectangle 5165">
          <a:extLst>
            <a:ext uri="{FF2B5EF4-FFF2-40B4-BE49-F238E27FC236}">
              <a16:creationId xmlns:a16="http://schemas.microsoft.com/office/drawing/2014/main" id="{00000000-0008-0000-0900-00002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06" name="Rectangle 5168">
          <a:extLst>
            <a:ext uri="{FF2B5EF4-FFF2-40B4-BE49-F238E27FC236}">
              <a16:creationId xmlns:a16="http://schemas.microsoft.com/office/drawing/2014/main" id="{00000000-0008-0000-0900-00002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07" name="Rectangle 5169">
          <a:extLst>
            <a:ext uri="{FF2B5EF4-FFF2-40B4-BE49-F238E27FC236}">
              <a16:creationId xmlns:a16="http://schemas.microsoft.com/office/drawing/2014/main" id="{00000000-0008-0000-0900-00002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0" name="Rectangle 5172">
          <a:extLst>
            <a:ext uri="{FF2B5EF4-FFF2-40B4-BE49-F238E27FC236}">
              <a16:creationId xmlns:a16="http://schemas.microsoft.com/office/drawing/2014/main" id="{00000000-0008-0000-0900-00003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1" name="Rectangle 5173">
          <a:extLst>
            <a:ext uri="{FF2B5EF4-FFF2-40B4-BE49-F238E27FC236}">
              <a16:creationId xmlns:a16="http://schemas.microsoft.com/office/drawing/2014/main" id="{00000000-0008-0000-0900-00003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4" name="Rectangle 5176">
          <a:extLst>
            <a:ext uri="{FF2B5EF4-FFF2-40B4-BE49-F238E27FC236}">
              <a16:creationId xmlns:a16="http://schemas.microsoft.com/office/drawing/2014/main" id="{00000000-0008-0000-0900-00003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5" name="Rectangle 5177">
          <a:extLst>
            <a:ext uri="{FF2B5EF4-FFF2-40B4-BE49-F238E27FC236}">
              <a16:creationId xmlns:a16="http://schemas.microsoft.com/office/drawing/2014/main" id="{00000000-0008-0000-0900-00003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8" name="Rectangle 5180">
          <a:extLst>
            <a:ext uri="{FF2B5EF4-FFF2-40B4-BE49-F238E27FC236}">
              <a16:creationId xmlns:a16="http://schemas.microsoft.com/office/drawing/2014/main" id="{00000000-0008-0000-0900-00003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19" name="Rectangle 5181">
          <a:extLst>
            <a:ext uri="{FF2B5EF4-FFF2-40B4-BE49-F238E27FC236}">
              <a16:creationId xmlns:a16="http://schemas.microsoft.com/office/drawing/2014/main" id="{00000000-0008-0000-0900-00003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22" name="Rectangle 5184">
          <a:extLst>
            <a:ext uri="{FF2B5EF4-FFF2-40B4-BE49-F238E27FC236}">
              <a16:creationId xmlns:a16="http://schemas.microsoft.com/office/drawing/2014/main" id="{00000000-0008-0000-0900-00003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23" name="Rectangle 5185">
          <a:extLst>
            <a:ext uri="{FF2B5EF4-FFF2-40B4-BE49-F238E27FC236}">
              <a16:creationId xmlns:a16="http://schemas.microsoft.com/office/drawing/2014/main" id="{00000000-0008-0000-0900-00003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26" name="Rectangle 5188">
          <a:extLst>
            <a:ext uri="{FF2B5EF4-FFF2-40B4-BE49-F238E27FC236}">
              <a16:creationId xmlns:a16="http://schemas.microsoft.com/office/drawing/2014/main" id="{00000000-0008-0000-0900-00004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27" name="Rectangle 5189">
          <a:extLst>
            <a:ext uri="{FF2B5EF4-FFF2-40B4-BE49-F238E27FC236}">
              <a16:creationId xmlns:a16="http://schemas.microsoft.com/office/drawing/2014/main" id="{00000000-0008-0000-0900-00004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0" name="Rectangle 5192">
          <a:extLst>
            <a:ext uri="{FF2B5EF4-FFF2-40B4-BE49-F238E27FC236}">
              <a16:creationId xmlns:a16="http://schemas.microsoft.com/office/drawing/2014/main" id="{00000000-0008-0000-0900-00004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1" name="Rectangle 5193">
          <a:extLst>
            <a:ext uri="{FF2B5EF4-FFF2-40B4-BE49-F238E27FC236}">
              <a16:creationId xmlns:a16="http://schemas.microsoft.com/office/drawing/2014/main" id="{00000000-0008-0000-0900-00004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4" name="Rectangle 5196">
          <a:extLst>
            <a:ext uri="{FF2B5EF4-FFF2-40B4-BE49-F238E27FC236}">
              <a16:creationId xmlns:a16="http://schemas.microsoft.com/office/drawing/2014/main" id="{00000000-0008-0000-0900-00004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5" name="Rectangle 5197">
          <a:extLst>
            <a:ext uri="{FF2B5EF4-FFF2-40B4-BE49-F238E27FC236}">
              <a16:creationId xmlns:a16="http://schemas.microsoft.com/office/drawing/2014/main" id="{00000000-0008-0000-0900-00004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8" name="Rectangle 5200">
          <a:extLst>
            <a:ext uri="{FF2B5EF4-FFF2-40B4-BE49-F238E27FC236}">
              <a16:creationId xmlns:a16="http://schemas.microsoft.com/office/drawing/2014/main" id="{00000000-0008-0000-0900-00004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39" name="Rectangle 5201">
          <a:extLst>
            <a:ext uri="{FF2B5EF4-FFF2-40B4-BE49-F238E27FC236}">
              <a16:creationId xmlns:a16="http://schemas.microsoft.com/office/drawing/2014/main" id="{00000000-0008-0000-0900-00004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42" name="Rectangle 5204">
          <a:extLst>
            <a:ext uri="{FF2B5EF4-FFF2-40B4-BE49-F238E27FC236}">
              <a16:creationId xmlns:a16="http://schemas.microsoft.com/office/drawing/2014/main" id="{00000000-0008-0000-0900-00005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43" name="Rectangle 5205">
          <a:extLst>
            <a:ext uri="{FF2B5EF4-FFF2-40B4-BE49-F238E27FC236}">
              <a16:creationId xmlns:a16="http://schemas.microsoft.com/office/drawing/2014/main" id="{00000000-0008-0000-0900-00005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46" name="Rectangle 5208">
          <a:extLst>
            <a:ext uri="{FF2B5EF4-FFF2-40B4-BE49-F238E27FC236}">
              <a16:creationId xmlns:a16="http://schemas.microsoft.com/office/drawing/2014/main" id="{00000000-0008-0000-0900-00005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47" name="Rectangle 5209">
          <a:extLst>
            <a:ext uri="{FF2B5EF4-FFF2-40B4-BE49-F238E27FC236}">
              <a16:creationId xmlns:a16="http://schemas.microsoft.com/office/drawing/2014/main" id="{00000000-0008-0000-0900-00005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403</xdr:row>
      <xdr:rowOff>0</xdr:rowOff>
    </xdr:from>
    <xdr:to>
      <xdr:col>0</xdr:col>
      <xdr:colOff>0</xdr:colOff>
      <xdr:row>403</xdr:row>
      <xdr:rowOff>0</xdr:rowOff>
    </xdr:to>
    <xdr:sp macro="" textlink="">
      <xdr:nvSpPr>
        <xdr:cNvPr id="1084248" name="Rectangle 5210">
          <a:extLst>
            <a:ext uri="{FF2B5EF4-FFF2-40B4-BE49-F238E27FC236}">
              <a16:creationId xmlns:a16="http://schemas.microsoft.com/office/drawing/2014/main" id="{00000000-0008-0000-0900-0000588B1000}"/>
            </a:ext>
          </a:extLst>
        </xdr:cNvPr>
        <xdr:cNvSpPr>
          <a:spLocks noChangeArrowheads="1"/>
        </xdr:cNvSpPr>
      </xdr:nvSpPr>
      <xdr:spPr bwMode="auto">
        <a:xfrm>
          <a:off x="0" y="385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1084249" name="Rectangle 5211">
          <a:extLst>
            <a:ext uri="{FF2B5EF4-FFF2-40B4-BE49-F238E27FC236}">
              <a16:creationId xmlns:a16="http://schemas.microsoft.com/office/drawing/2014/main" id="{00000000-0008-0000-0900-0000598B1000}"/>
            </a:ext>
          </a:extLst>
        </xdr:cNvPr>
        <xdr:cNvSpPr>
          <a:spLocks noChangeArrowheads="1"/>
        </xdr:cNvSpPr>
      </xdr:nvSpPr>
      <xdr:spPr bwMode="auto">
        <a:xfrm>
          <a:off x="0" y="13896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0</xdr:colOff>
      <xdr:row>143</xdr:row>
      <xdr:rowOff>0</xdr:rowOff>
    </xdr:to>
    <xdr:sp macro="" textlink="">
      <xdr:nvSpPr>
        <xdr:cNvPr id="1084250" name="Rectangle 5212">
          <a:extLst>
            <a:ext uri="{FF2B5EF4-FFF2-40B4-BE49-F238E27FC236}">
              <a16:creationId xmlns:a16="http://schemas.microsoft.com/office/drawing/2014/main" id="{00000000-0008-0000-0900-00005A8B1000}"/>
            </a:ext>
          </a:extLst>
        </xdr:cNvPr>
        <xdr:cNvSpPr>
          <a:spLocks noChangeArrowheads="1"/>
        </xdr:cNvSpPr>
      </xdr:nvSpPr>
      <xdr:spPr bwMode="auto">
        <a:xfrm>
          <a:off x="0" y="22659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4251" name="Rectangle 5213">
          <a:extLst>
            <a:ext uri="{FF2B5EF4-FFF2-40B4-BE49-F238E27FC236}">
              <a16:creationId xmlns:a16="http://schemas.microsoft.com/office/drawing/2014/main" id="{00000000-0008-0000-0900-00005B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54" name="Rectangle 5216">
          <a:extLst>
            <a:ext uri="{FF2B5EF4-FFF2-40B4-BE49-F238E27FC236}">
              <a16:creationId xmlns:a16="http://schemas.microsoft.com/office/drawing/2014/main" id="{00000000-0008-0000-0900-00005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55" name="Rectangle 5217">
          <a:extLst>
            <a:ext uri="{FF2B5EF4-FFF2-40B4-BE49-F238E27FC236}">
              <a16:creationId xmlns:a16="http://schemas.microsoft.com/office/drawing/2014/main" id="{00000000-0008-0000-0900-00005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58" name="Rectangle 5220">
          <a:extLst>
            <a:ext uri="{FF2B5EF4-FFF2-40B4-BE49-F238E27FC236}">
              <a16:creationId xmlns:a16="http://schemas.microsoft.com/office/drawing/2014/main" id="{00000000-0008-0000-0900-00006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59" name="Rectangle 5221">
          <a:extLst>
            <a:ext uri="{FF2B5EF4-FFF2-40B4-BE49-F238E27FC236}">
              <a16:creationId xmlns:a16="http://schemas.microsoft.com/office/drawing/2014/main" id="{00000000-0008-0000-0900-00006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62" name="Rectangle 5224">
          <a:extLst>
            <a:ext uri="{FF2B5EF4-FFF2-40B4-BE49-F238E27FC236}">
              <a16:creationId xmlns:a16="http://schemas.microsoft.com/office/drawing/2014/main" id="{00000000-0008-0000-0900-00006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63" name="Rectangle 5225">
          <a:extLst>
            <a:ext uri="{FF2B5EF4-FFF2-40B4-BE49-F238E27FC236}">
              <a16:creationId xmlns:a16="http://schemas.microsoft.com/office/drawing/2014/main" id="{00000000-0008-0000-0900-00006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66" name="Rectangle 5228">
          <a:extLst>
            <a:ext uri="{FF2B5EF4-FFF2-40B4-BE49-F238E27FC236}">
              <a16:creationId xmlns:a16="http://schemas.microsoft.com/office/drawing/2014/main" id="{00000000-0008-0000-0900-00006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67" name="Rectangle 5229">
          <a:extLst>
            <a:ext uri="{FF2B5EF4-FFF2-40B4-BE49-F238E27FC236}">
              <a16:creationId xmlns:a16="http://schemas.microsoft.com/office/drawing/2014/main" id="{00000000-0008-0000-0900-00006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0" name="Rectangle 5232">
          <a:extLst>
            <a:ext uri="{FF2B5EF4-FFF2-40B4-BE49-F238E27FC236}">
              <a16:creationId xmlns:a16="http://schemas.microsoft.com/office/drawing/2014/main" id="{00000000-0008-0000-0900-00006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1" name="Rectangle 5233">
          <a:extLst>
            <a:ext uri="{FF2B5EF4-FFF2-40B4-BE49-F238E27FC236}">
              <a16:creationId xmlns:a16="http://schemas.microsoft.com/office/drawing/2014/main" id="{00000000-0008-0000-0900-00006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4" name="Rectangle 5236">
          <a:extLst>
            <a:ext uri="{FF2B5EF4-FFF2-40B4-BE49-F238E27FC236}">
              <a16:creationId xmlns:a16="http://schemas.microsoft.com/office/drawing/2014/main" id="{00000000-0008-0000-0900-00007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5" name="Rectangle 5237">
          <a:extLst>
            <a:ext uri="{FF2B5EF4-FFF2-40B4-BE49-F238E27FC236}">
              <a16:creationId xmlns:a16="http://schemas.microsoft.com/office/drawing/2014/main" id="{00000000-0008-0000-0900-00007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8" name="Rectangle 5240">
          <a:extLst>
            <a:ext uri="{FF2B5EF4-FFF2-40B4-BE49-F238E27FC236}">
              <a16:creationId xmlns:a16="http://schemas.microsoft.com/office/drawing/2014/main" id="{00000000-0008-0000-0900-00007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79" name="Rectangle 5241">
          <a:extLst>
            <a:ext uri="{FF2B5EF4-FFF2-40B4-BE49-F238E27FC236}">
              <a16:creationId xmlns:a16="http://schemas.microsoft.com/office/drawing/2014/main" id="{00000000-0008-0000-0900-00007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82" name="Rectangle 5244">
          <a:extLst>
            <a:ext uri="{FF2B5EF4-FFF2-40B4-BE49-F238E27FC236}">
              <a16:creationId xmlns:a16="http://schemas.microsoft.com/office/drawing/2014/main" id="{00000000-0008-0000-0900-00007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83" name="Rectangle 5245">
          <a:extLst>
            <a:ext uri="{FF2B5EF4-FFF2-40B4-BE49-F238E27FC236}">
              <a16:creationId xmlns:a16="http://schemas.microsoft.com/office/drawing/2014/main" id="{00000000-0008-0000-0900-00007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86" name="Rectangle 5248">
          <a:extLst>
            <a:ext uri="{FF2B5EF4-FFF2-40B4-BE49-F238E27FC236}">
              <a16:creationId xmlns:a16="http://schemas.microsoft.com/office/drawing/2014/main" id="{00000000-0008-0000-0900-00007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87" name="Rectangle 5249">
          <a:extLst>
            <a:ext uri="{FF2B5EF4-FFF2-40B4-BE49-F238E27FC236}">
              <a16:creationId xmlns:a16="http://schemas.microsoft.com/office/drawing/2014/main" id="{00000000-0008-0000-0900-00007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0" name="Rectangle 5252">
          <a:extLst>
            <a:ext uri="{FF2B5EF4-FFF2-40B4-BE49-F238E27FC236}">
              <a16:creationId xmlns:a16="http://schemas.microsoft.com/office/drawing/2014/main" id="{00000000-0008-0000-0900-00008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1" name="Rectangle 5253">
          <a:extLst>
            <a:ext uri="{FF2B5EF4-FFF2-40B4-BE49-F238E27FC236}">
              <a16:creationId xmlns:a16="http://schemas.microsoft.com/office/drawing/2014/main" id="{00000000-0008-0000-0900-00008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4" name="Rectangle 5256">
          <a:extLst>
            <a:ext uri="{FF2B5EF4-FFF2-40B4-BE49-F238E27FC236}">
              <a16:creationId xmlns:a16="http://schemas.microsoft.com/office/drawing/2014/main" id="{00000000-0008-0000-0900-00008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5" name="Rectangle 5257">
          <a:extLst>
            <a:ext uri="{FF2B5EF4-FFF2-40B4-BE49-F238E27FC236}">
              <a16:creationId xmlns:a16="http://schemas.microsoft.com/office/drawing/2014/main" id="{00000000-0008-0000-0900-00008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8" name="Rectangle 5260">
          <a:extLst>
            <a:ext uri="{FF2B5EF4-FFF2-40B4-BE49-F238E27FC236}">
              <a16:creationId xmlns:a16="http://schemas.microsoft.com/office/drawing/2014/main" id="{00000000-0008-0000-0900-00008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299" name="Rectangle 5261">
          <a:extLst>
            <a:ext uri="{FF2B5EF4-FFF2-40B4-BE49-F238E27FC236}">
              <a16:creationId xmlns:a16="http://schemas.microsoft.com/office/drawing/2014/main" id="{00000000-0008-0000-0900-00008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02" name="Rectangle 5264">
          <a:extLst>
            <a:ext uri="{FF2B5EF4-FFF2-40B4-BE49-F238E27FC236}">
              <a16:creationId xmlns:a16="http://schemas.microsoft.com/office/drawing/2014/main" id="{00000000-0008-0000-0900-00008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03" name="Rectangle 5265">
          <a:extLst>
            <a:ext uri="{FF2B5EF4-FFF2-40B4-BE49-F238E27FC236}">
              <a16:creationId xmlns:a16="http://schemas.microsoft.com/office/drawing/2014/main" id="{00000000-0008-0000-0900-00008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06" name="Rectangle 5268">
          <a:extLst>
            <a:ext uri="{FF2B5EF4-FFF2-40B4-BE49-F238E27FC236}">
              <a16:creationId xmlns:a16="http://schemas.microsoft.com/office/drawing/2014/main" id="{00000000-0008-0000-0900-00009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07" name="Rectangle 5269">
          <a:extLst>
            <a:ext uri="{FF2B5EF4-FFF2-40B4-BE49-F238E27FC236}">
              <a16:creationId xmlns:a16="http://schemas.microsoft.com/office/drawing/2014/main" id="{00000000-0008-0000-0900-00009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10" name="Rectangle 5272">
          <a:extLst>
            <a:ext uri="{FF2B5EF4-FFF2-40B4-BE49-F238E27FC236}">
              <a16:creationId xmlns:a16="http://schemas.microsoft.com/office/drawing/2014/main" id="{00000000-0008-0000-0900-00009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11" name="Rectangle 5273">
          <a:extLst>
            <a:ext uri="{FF2B5EF4-FFF2-40B4-BE49-F238E27FC236}">
              <a16:creationId xmlns:a16="http://schemas.microsoft.com/office/drawing/2014/main" id="{00000000-0008-0000-0900-00009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14" name="Rectangle 5276">
          <a:extLst>
            <a:ext uri="{FF2B5EF4-FFF2-40B4-BE49-F238E27FC236}">
              <a16:creationId xmlns:a16="http://schemas.microsoft.com/office/drawing/2014/main" id="{00000000-0008-0000-0900-00009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15" name="Rectangle 5277">
          <a:extLst>
            <a:ext uri="{FF2B5EF4-FFF2-40B4-BE49-F238E27FC236}">
              <a16:creationId xmlns:a16="http://schemas.microsoft.com/office/drawing/2014/main" id="{00000000-0008-0000-0900-00009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488</xdr:row>
      <xdr:rowOff>0</xdr:rowOff>
    </xdr:from>
    <xdr:to>
      <xdr:col>9</xdr:col>
      <xdr:colOff>0</xdr:colOff>
      <xdr:row>488</xdr:row>
      <xdr:rowOff>0</xdr:rowOff>
    </xdr:to>
    <xdr:sp macro="" textlink="">
      <xdr:nvSpPr>
        <xdr:cNvPr id="1084316" name="Rectangle 5279">
          <a:extLst>
            <a:ext uri="{FF2B5EF4-FFF2-40B4-BE49-F238E27FC236}">
              <a16:creationId xmlns:a16="http://schemas.microsoft.com/office/drawing/2014/main" id="{00000000-0008-0000-0900-00009C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488</xdr:row>
      <xdr:rowOff>0</xdr:rowOff>
    </xdr:from>
    <xdr:to>
      <xdr:col>9</xdr:col>
      <xdr:colOff>0</xdr:colOff>
      <xdr:row>488</xdr:row>
      <xdr:rowOff>0</xdr:rowOff>
    </xdr:to>
    <xdr:sp macro="" textlink="">
      <xdr:nvSpPr>
        <xdr:cNvPr id="1084317" name="Rectangle 5280">
          <a:extLst>
            <a:ext uri="{FF2B5EF4-FFF2-40B4-BE49-F238E27FC236}">
              <a16:creationId xmlns:a16="http://schemas.microsoft.com/office/drawing/2014/main" id="{00000000-0008-0000-0900-00009D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4318" name="Rectangle 5281">
          <a:extLst>
            <a:ext uri="{FF2B5EF4-FFF2-40B4-BE49-F238E27FC236}">
              <a16:creationId xmlns:a16="http://schemas.microsoft.com/office/drawing/2014/main" id="{00000000-0008-0000-0900-00009E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4319" name="Rectangle 5282">
          <a:extLst>
            <a:ext uri="{FF2B5EF4-FFF2-40B4-BE49-F238E27FC236}">
              <a16:creationId xmlns:a16="http://schemas.microsoft.com/office/drawing/2014/main" id="{00000000-0008-0000-0900-00009F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320" name="Rectangle 5283">
          <a:extLst>
            <a:ext uri="{FF2B5EF4-FFF2-40B4-BE49-F238E27FC236}">
              <a16:creationId xmlns:a16="http://schemas.microsoft.com/office/drawing/2014/main" id="{00000000-0008-0000-0900-0000A0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321" name="Rectangle 5284">
          <a:extLst>
            <a:ext uri="{FF2B5EF4-FFF2-40B4-BE49-F238E27FC236}">
              <a16:creationId xmlns:a16="http://schemas.microsoft.com/office/drawing/2014/main" id="{00000000-0008-0000-0900-0000A1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322" name="Rectangle 5285">
          <a:extLst>
            <a:ext uri="{FF2B5EF4-FFF2-40B4-BE49-F238E27FC236}">
              <a16:creationId xmlns:a16="http://schemas.microsoft.com/office/drawing/2014/main" id="{00000000-0008-0000-0900-0000A2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323" name="Rectangle 5286">
          <a:extLst>
            <a:ext uri="{FF2B5EF4-FFF2-40B4-BE49-F238E27FC236}">
              <a16:creationId xmlns:a16="http://schemas.microsoft.com/office/drawing/2014/main" id="{00000000-0008-0000-0900-0000A3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24" name="Rectangle 5287">
          <a:extLst>
            <a:ext uri="{FF2B5EF4-FFF2-40B4-BE49-F238E27FC236}">
              <a16:creationId xmlns:a16="http://schemas.microsoft.com/office/drawing/2014/main" id="{00000000-0008-0000-0900-0000A4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27" name="Rectangle 5290">
          <a:extLst>
            <a:ext uri="{FF2B5EF4-FFF2-40B4-BE49-F238E27FC236}">
              <a16:creationId xmlns:a16="http://schemas.microsoft.com/office/drawing/2014/main" id="{00000000-0008-0000-0900-0000A7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28" name="Rectangle 5291">
          <a:extLst>
            <a:ext uri="{FF2B5EF4-FFF2-40B4-BE49-F238E27FC236}">
              <a16:creationId xmlns:a16="http://schemas.microsoft.com/office/drawing/2014/main" id="{00000000-0008-0000-0900-0000A8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329" name="Rectangle 5292">
          <a:extLst>
            <a:ext uri="{FF2B5EF4-FFF2-40B4-BE49-F238E27FC236}">
              <a16:creationId xmlns:a16="http://schemas.microsoft.com/office/drawing/2014/main" id="{00000000-0008-0000-0900-0000A9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330" name="Rectangle 5293">
          <a:extLst>
            <a:ext uri="{FF2B5EF4-FFF2-40B4-BE49-F238E27FC236}">
              <a16:creationId xmlns:a16="http://schemas.microsoft.com/office/drawing/2014/main" id="{00000000-0008-0000-0900-0000AA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331" name="Rectangle 5294">
          <a:extLst>
            <a:ext uri="{FF2B5EF4-FFF2-40B4-BE49-F238E27FC236}">
              <a16:creationId xmlns:a16="http://schemas.microsoft.com/office/drawing/2014/main" id="{00000000-0008-0000-0900-0000AB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332" name="Rectangle 5295">
          <a:extLst>
            <a:ext uri="{FF2B5EF4-FFF2-40B4-BE49-F238E27FC236}">
              <a16:creationId xmlns:a16="http://schemas.microsoft.com/office/drawing/2014/main" id="{00000000-0008-0000-0900-0000AC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35" name="Rectangle 5298">
          <a:extLst>
            <a:ext uri="{FF2B5EF4-FFF2-40B4-BE49-F238E27FC236}">
              <a16:creationId xmlns:a16="http://schemas.microsoft.com/office/drawing/2014/main" id="{00000000-0008-0000-0900-0000AF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36" name="Rectangle 5299">
          <a:extLst>
            <a:ext uri="{FF2B5EF4-FFF2-40B4-BE49-F238E27FC236}">
              <a16:creationId xmlns:a16="http://schemas.microsoft.com/office/drawing/2014/main" id="{00000000-0008-0000-0900-0000B0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4339" name="Rectangle 5302">
          <a:extLst>
            <a:ext uri="{FF2B5EF4-FFF2-40B4-BE49-F238E27FC236}">
              <a16:creationId xmlns:a16="http://schemas.microsoft.com/office/drawing/2014/main" id="{00000000-0008-0000-0900-0000B3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4340" name="Rectangle 5303">
          <a:extLst>
            <a:ext uri="{FF2B5EF4-FFF2-40B4-BE49-F238E27FC236}">
              <a16:creationId xmlns:a16="http://schemas.microsoft.com/office/drawing/2014/main" id="{00000000-0008-0000-0900-0000B4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41" name="Rectangle 5304">
          <a:extLst>
            <a:ext uri="{FF2B5EF4-FFF2-40B4-BE49-F238E27FC236}">
              <a16:creationId xmlns:a16="http://schemas.microsoft.com/office/drawing/2014/main" id="{00000000-0008-0000-0900-0000B5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42" name="Rectangle 5305">
          <a:extLst>
            <a:ext uri="{FF2B5EF4-FFF2-40B4-BE49-F238E27FC236}">
              <a16:creationId xmlns:a16="http://schemas.microsoft.com/office/drawing/2014/main" id="{00000000-0008-0000-0900-0000B6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4343" name="Rectangle 5306">
          <a:extLst>
            <a:ext uri="{FF2B5EF4-FFF2-40B4-BE49-F238E27FC236}">
              <a16:creationId xmlns:a16="http://schemas.microsoft.com/office/drawing/2014/main" id="{00000000-0008-0000-0900-0000B7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4344" name="Rectangle 5307">
          <a:extLst>
            <a:ext uri="{FF2B5EF4-FFF2-40B4-BE49-F238E27FC236}">
              <a16:creationId xmlns:a16="http://schemas.microsoft.com/office/drawing/2014/main" id="{00000000-0008-0000-0900-0000B8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45" name="Rectangle 5308">
          <a:extLst>
            <a:ext uri="{FF2B5EF4-FFF2-40B4-BE49-F238E27FC236}">
              <a16:creationId xmlns:a16="http://schemas.microsoft.com/office/drawing/2014/main" id="{00000000-0008-0000-0900-0000B9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46" name="Rectangle 5309">
          <a:extLst>
            <a:ext uri="{FF2B5EF4-FFF2-40B4-BE49-F238E27FC236}">
              <a16:creationId xmlns:a16="http://schemas.microsoft.com/office/drawing/2014/main" id="{00000000-0008-0000-0900-0000BA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4347" name="Rectangle 5310">
          <a:extLst>
            <a:ext uri="{FF2B5EF4-FFF2-40B4-BE49-F238E27FC236}">
              <a16:creationId xmlns:a16="http://schemas.microsoft.com/office/drawing/2014/main" id="{00000000-0008-0000-0900-0000BB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4434</xdr:row>
      <xdr:rowOff>0</xdr:rowOff>
    </xdr:from>
    <xdr:to>
      <xdr:col>0</xdr:col>
      <xdr:colOff>0</xdr:colOff>
      <xdr:row>4434</xdr:row>
      <xdr:rowOff>0</xdr:rowOff>
    </xdr:to>
    <xdr:sp macro="" textlink="">
      <xdr:nvSpPr>
        <xdr:cNvPr id="1084348" name="Rectangle 5311">
          <a:extLst>
            <a:ext uri="{FF2B5EF4-FFF2-40B4-BE49-F238E27FC236}">
              <a16:creationId xmlns:a16="http://schemas.microsoft.com/office/drawing/2014/main" id="{00000000-0008-0000-0900-0000BC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4351" name="Rectangle 5314">
          <a:extLst>
            <a:ext uri="{FF2B5EF4-FFF2-40B4-BE49-F238E27FC236}">
              <a16:creationId xmlns:a16="http://schemas.microsoft.com/office/drawing/2014/main" id="{00000000-0008-0000-0900-0000BF8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84352" name="Rectangle 5315">
          <a:extLst>
            <a:ext uri="{FF2B5EF4-FFF2-40B4-BE49-F238E27FC236}">
              <a16:creationId xmlns:a16="http://schemas.microsoft.com/office/drawing/2014/main" id="{00000000-0008-0000-0900-0000C08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53" name="Rectangle 5316">
          <a:extLst>
            <a:ext uri="{FF2B5EF4-FFF2-40B4-BE49-F238E27FC236}">
              <a16:creationId xmlns:a16="http://schemas.microsoft.com/office/drawing/2014/main" id="{00000000-0008-0000-0900-0000C1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54" name="Rectangle 5317">
          <a:extLst>
            <a:ext uri="{FF2B5EF4-FFF2-40B4-BE49-F238E27FC236}">
              <a16:creationId xmlns:a16="http://schemas.microsoft.com/office/drawing/2014/main" id="{00000000-0008-0000-0900-0000C2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55" name="Rectangle 5318">
          <a:extLst>
            <a:ext uri="{FF2B5EF4-FFF2-40B4-BE49-F238E27FC236}">
              <a16:creationId xmlns:a16="http://schemas.microsoft.com/office/drawing/2014/main" id="{00000000-0008-0000-0900-0000C3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56" name="Rectangle 5319">
          <a:extLst>
            <a:ext uri="{FF2B5EF4-FFF2-40B4-BE49-F238E27FC236}">
              <a16:creationId xmlns:a16="http://schemas.microsoft.com/office/drawing/2014/main" id="{00000000-0008-0000-0900-0000C4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57" name="Rectangle 5320">
          <a:extLst>
            <a:ext uri="{FF2B5EF4-FFF2-40B4-BE49-F238E27FC236}">
              <a16:creationId xmlns:a16="http://schemas.microsoft.com/office/drawing/2014/main" id="{00000000-0008-0000-0900-0000C5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58" name="Rectangle 5321">
          <a:extLst>
            <a:ext uri="{FF2B5EF4-FFF2-40B4-BE49-F238E27FC236}">
              <a16:creationId xmlns:a16="http://schemas.microsoft.com/office/drawing/2014/main" id="{00000000-0008-0000-0900-0000C6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59" name="Rectangle 5322">
          <a:extLst>
            <a:ext uri="{FF2B5EF4-FFF2-40B4-BE49-F238E27FC236}">
              <a16:creationId xmlns:a16="http://schemas.microsoft.com/office/drawing/2014/main" id="{00000000-0008-0000-0900-0000C7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60" name="Rectangle 5323">
          <a:extLst>
            <a:ext uri="{FF2B5EF4-FFF2-40B4-BE49-F238E27FC236}">
              <a16:creationId xmlns:a16="http://schemas.microsoft.com/office/drawing/2014/main" id="{00000000-0008-0000-0900-0000C8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4361" name="Rectangle 5324">
          <a:extLst>
            <a:ext uri="{FF2B5EF4-FFF2-40B4-BE49-F238E27FC236}">
              <a16:creationId xmlns:a16="http://schemas.microsoft.com/office/drawing/2014/main" id="{00000000-0008-0000-0900-0000C98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847</xdr:row>
      <xdr:rowOff>0</xdr:rowOff>
    </xdr:from>
    <xdr:to>
      <xdr:col>9</xdr:col>
      <xdr:colOff>0</xdr:colOff>
      <xdr:row>847</xdr:row>
      <xdr:rowOff>0</xdr:rowOff>
    </xdr:to>
    <xdr:sp macro="" textlink="">
      <xdr:nvSpPr>
        <xdr:cNvPr id="1084362" name="Rectangle 5325">
          <a:extLst>
            <a:ext uri="{FF2B5EF4-FFF2-40B4-BE49-F238E27FC236}">
              <a16:creationId xmlns:a16="http://schemas.microsoft.com/office/drawing/2014/main" id="{00000000-0008-0000-0900-0000CA8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4363" name="Rectangle 5326">
          <a:extLst>
            <a:ext uri="{FF2B5EF4-FFF2-40B4-BE49-F238E27FC236}">
              <a16:creationId xmlns:a16="http://schemas.microsoft.com/office/drawing/2014/main" id="{00000000-0008-0000-0900-0000CB8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84364" name="Rectangle 5327">
          <a:extLst>
            <a:ext uri="{FF2B5EF4-FFF2-40B4-BE49-F238E27FC236}">
              <a16:creationId xmlns:a16="http://schemas.microsoft.com/office/drawing/2014/main" id="{00000000-0008-0000-0900-0000CC8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65" name="Rectangle 5328">
          <a:extLst>
            <a:ext uri="{FF2B5EF4-FFF2-40B4-BE49-F238E27FC236}">
              <a16:creationId xmlns:a16="http://schemas.microsoft.com/office/drawing/2014/main" id="{00000000-0008-0000-0900-0000CD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66" name="Rectangle 5329">
          <a:extLst>
            <a:ext uri="{FF2B5EF4-FFF2-40B4-BE49-F238E27FC236}">
              <a16:creationId xmlns:a16="http://schemas.microsoft.com/office/drawing/2014/main" id="{00000000-0008-0000-0900-0000CE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67" name="Rectangle 5330">
          <a:extLst>
            <a:ext uri="{FF2B5EF4-FFF2-40B4-BE49-F238E27FC236}">
              <a16:creationId xmlns:a16="http://schemas.microsoft.com/office/drawing/2014/main" id="{00000000-0008-0000-0900-0000CF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68" name="Rectangle 5331">
          <a:extLst>
            <a:ext uri="{FF2B5EF4-FFF2-40B4-BE49-F238E27FC236}">
              <a16:creationId xmlns:a16="http://schemas.microsoft.com/office/drawing/2014/main" id="{00000000-0008-0000-0900-0000D0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69" name="Rectangle 5332">
          <a:extLst>
            <a:ext uri="{FF2B5EF4-FFF2-40B4-BE49-F238E27FC236}">
              <a16:creationId xmlns:a16="http://schemas.microsoft.com/office/drawing/2014/main" id="{00000000-0008-0000-0900-0000D1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70" name="Rectangle 5333">
          <a:extLst>
            <a:ext uri="{FF2B5EF4-FFF2-40B4-BE49-F238E27FC236}">
              <a16:creationId xmlns:a16="http://schemas.microsoft.com/office/drawing/2014/main" id="{00000000-0008-0000-0900-0000D2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71" name="Rectangle 5334">
          <a:extLst>
            <a:ext uri="{FF2B5EF4-FFF2-40B4-BE49-F238E27FC236}">
              <a16:creationId xmlns:a16="http://schemas.microsoft.com/office/drawing/2014/main" id="{00000000-0008-0000-0900-0000D3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72" name="Rectangle 5335">
          <a:extLst>
            <a:ext uri="{FF2B5EF4-FFF2-40B4-BE49-F238E27FC236}">
              <a16:creationId xmlns:a16="http://schemas.microsoft.com/office/drawing/2014/main" id="{00000000-0008-0000-0900-0000D4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73" name="Rectangle 5336">
          <a:extLst>
            <a:ext uri="{FF2B5EF4-FFF2-40B4-BE49-F238E27FC236}">
              <a16:creationId xmlns:a16="http://schemas.microsoft.com/office/drawing/2014/main" id="{00000000-0008-0000-0900-0000D5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4374" name="Rectangle 5337">
          <a:extLst>
            <a:ext uri="{FF2B5EF4-FFF2-40B4-BE49-F238E27FC236}">
              <a16:creationId xmlns:a16="http://schemas.microsoft.com/office/drawing/2014/main" id="{00000000-0008-0000-0900-0000D68B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75" name="Rectangle 5338">
          <a:extLst>
            <a:ext uri="{FF2B5EF4-FFF2-40B4-BE49-F238E27FC236}">
              <a16:creationId xmlns:a16="http://schemas.microsoft.com/office/drawing/2014/main" id="{00000000-0008-0000-0900-0000D7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4452</xdr:row>
      <xdr:rowOff>0</xdr:rowOff>
    </xdr:from>
    <xdr:to>
      <xdr:col>0</xdr:col>
      <xdr:colOff>0</xdr:colOff>
      <xdr:row>4452</xdr:row>
      <xdr:rowOff>0</xdr:rowOff>
    </xdr:to>
    <xdr:sp macro="" textlink="">
      <xdr:nvSpPr>
        <xdr:cNvPr id="1084376" name="Rectangle 5339">
          <a:extLst>
            <a:ext uri="{FF2B5EF4-FFF2-40B4-BE49-F238E27FC236}">
              <a16:creationId xmlns:a16="http://schemas.microsoft.com/office/drawing/2014/main" id="{00000000-0008-0000-0900-0000D8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79" name="Rectangle 5342">
          <a:extLst>
            <a:ext uri="{FF2B5EF4-FFF2-40B4-BE49-F238E27FC236}">
              <a16:creationId xmlns:a16="http://schemas.microsoft.com/office/drawing/2014/main" id="{00000000-0008-0000-0900-0000DB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80" name="Rectangle 5343">
          <a:extLst>
            <a:ext uri="{FF2B5EF4-FFF2-40B4-BE49-F238E27FC236}">
              <a16:creationId xmlns:a16="http://schemas.microsoft.com/office/drawing/2014/main" id="{00000000-0008-0000-0900-0000DC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83" name="Rectangle 5346">
          <a:extLst>
            <a:ext uri="{FF2B5EF4-FFF2-40B4-BE49-F238E27FC236}">
              <a16:creationId xmlns:a16="http://schemas.microsoft.com/office/drawing/2014/main" id="{00000000-0008-0000-0900-0000DF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84" name="Rectangle 5347">
          <a:extLst>
            <a:ext uri="{FF2B5EF4-FFF2-40B4-BE49-F238E27FC236}">
              <a16:creationId xmlns:a16="http://schemas.microsoft.com/office/drawing/2014/main" id="{00000000-0008-0000-0900-0000E0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87" name="Rectangle 5350">
          <a:extLst>
            <a:ext uri="{FF2B5EF4-FFF2-40B4-BE49-F238E27FC236}">
              <a16:creationId xmlns:a16="http://schemas.microsoft.com/office/drawing/2014/main" id="{00000000-0008-0000-0900-0000E3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388" name="Rectangle 5351">
          <a:extLst>
            <a:ext uri="{FF2B5EF4-FFF2-40B4-BE49-F238E27FC236}">
              <a16:creationId xmlns:a16="http://schemas.microsoft.com/office/drawing/2014/main" id="{00000000-0008-0000-0900-0000E4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89" name="Rectangle 5352">
          <a:extLst>
            <a:ext uri="{FF2B5EF4-FFF2-40B4-BE49-F238E27FC236}">
              <a16:creationId xmlns:a16="http://schemas.microsoft.com/office/drawing/2014/main" id="{00000000-0008-0000-0900-0000E5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4390" name="Rectangle 5353">
          <a:extLst>
            <a:ext uri="{FF2B5EF4-FFF2-40B4-BE49-F238E27FC236}">
              <a16:creationId xmlns:a16="http://schemas.microsoft.com/office/drawing/2014/main" id="{00000000-0008-0000-0900-0000E6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91" name="Rectangle 5354">
          <a:extLst>
            <a:ext uri="{FF2B5EF4-FFF2-40B4-BE49-F238E27FC236}">
              <a16:creationId xmlns:a16="http://schemas.microsoft.com/office/drawing/2014/main" id="{00000000-0008-0000-0900-0000E7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4392" name="Rectangle 5355">
          <a:extLst>
            <a:ext uri="{FF2B5EF4-FFF2-40B4-BE49-F238E27FC236}">
              <a16:creationId xmlns:a16="http://schemas.microsoft.com/office/drawing/2014/main" id="{00000000-0008-0000-0900-0000E8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95" name="Rectangle 5358">
          <a:extLst>
            <a:ext uri="{FF2B5EF4-FFF2-40B4-BE49-F238E27FC236}">
              <a16:creationId xmlns:a16="http://schemas.microsoft.com/office/drawing/2014/main" id="{00000000-0008-0000-0900-0000E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96" name="Rectangle 5359">
          <a:extLst>
            <a:ext uri="{FF2B5EF4-FFF2-40B4-BE49-F238E27FC236}">
              <a16:creationId xmlns:a16="http://schemas.microsoft.com/office/drawing/2014/main" id="{00000000-0008-0000-0900-0000EC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399" name="Rectangle 5362">
          <a:extLst>
            <a:ext uri="{FF2B5EF4-FFF2-40B4-BE49-F238E27FC236}">
              <a16:creationId xmlns:a16="http://schemas.microsoft.com/office/drawing/2014/main" id="{00000000-0008-0000-0900-0000E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00" name="Rectangle 5363">
          <a:extLst>
            <a:ext uri="{FF2B5EF4-FFF2-40B4-BE49-F238E27FC236}">
              <a16:creationId xmlns:a16="http://schemas.microsoft.com/office/drawing/2014/main" id="{00000000-0008-0000-0900-0000F0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4401" name="Rectangle 5364">
          <a:extLst>
            <a:ext uri="{FF2B5EF4-FFF2-40B4-BE49-F238E27FC236}">
              <a16:creationId xmlns:a16="http://schemas.microsoft.com/office/drawing/2014/main" id="{00000000-0008-0000-0900-0000F18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4053</xdr:row>
      <xdr:rowOff>0</xdr:rowOff>
    </xdr:from>
    <xdr:to>
      <xdr:col>9</xdr:col>
      <xdr:colOff>0</xdr:colOff>
      <xdr:row>4053</xdr:row>
      <xdr:rowOff>0</xdr:rowOff>
    </xdr:to>
    <xdr:sp macro="" textlink="">
      <xdr:nvSpPr>
        <xdr:cNvPr id="1084402" name="Rectangle 5365">
          <a:extLst>
            <a:ext uri="{FF2B5EF4-FFF2-40B4-BE49-F238E27FC236}">
              <a16:creationId xmlns:a16="http://schemas.microsoft.com/office/drawing/2014/main" id="{00000000-0008-0000-0900-0000F28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4403" name="Rectangle 5366">
          <a:extLst>
            <a:ext uri="{FF2B5EF4-FFF2-40B4-BE49-F238E27FC236}">
              <a16:creationId xmlns:a16="http://schemas.microsoft.com/office/drawing/2014/main" id="{00000000-0008-0000-0900-0000F38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84404" name="Rectangle 5367">
          <a:extLst>
            <a:ext uri="{FF2B5EF4-FFF2-40B4-BE49-F238E27FC236}">
              <a16:creationId xmlns:a16="http://schemas.microsoft.com/office/drawing/2014/main" id="{00000000-0008-0000-0900-0000F48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4405" name="Rectangle 5368">
          <a:extLst>
            <a:ext uri="{FF2B5EF4-FFF2-40B4-BE49-F238E27FC236}">
              <a16:creationId xmlns:a16="http://schemas.microsoft.com/office/drawing/2014/main" id="{00000000-0008-0000-0900-0000F5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4406" name="Rectangle 5369">
          <a:extLst>
            <a:ext uri="{FF2B5EF4-FFF2-40B4-BE49-F238E27FC236}">
              <a16:creationId xmlns:a16="http://schemas.microsoft.com/office/drawing/2014/main" id="{00000000-0008-0000-0900-0000F6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4407" name="Rectangle 5370">
          <a:extLst>
            <a:ext uri="{FF2B5EF4-FFF2-40B4-BE49-F238E27FC236}">
              <a16:creationId xmlns:a16="http://schemas.microsoft.com/office/drawing/2014/main" id="{00000000-0008-0000-0900-0000F78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84408" name="Rectangle 5371">
          <a:extLst>
            <a:ext uri="{FF2B5EF4-FFF2-40B4-BE49-F238E27FC236}">
              <a16:creationId xmlns:a16="http://schemas.microsoft.com/office/drawing/2014/main" id="{00000000-0008-0000-0900-0000F88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11" name="Rectangle 5374">
          <a:extLst>
            <a:ext uri="{FF2B5EF4-FFF2-40B4-BE49-F238E27FC236}">
              <a16:creationId xmlns:a16="http://schemas.microsoft.com/office/drawing/2014/main" id="{00000000-0008-0000-0900-0000F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12" name="Rectangle 5375">
          <a:extLst>
            <a:ext uri="{FF2B5EF4-FFF2-40B4-BE49-F238E27FC236}">
              <a16:creationId xmlns:a16="http://schemas.microsoft.com/office/drawing/2014/main" id="{00000000-0008-0000-0900-0000FC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15" name="Rectangle 5378">
          <a:extLst>
            <a:ext uri="{FF2B5EF4-FFF2-40B4-BE49-F238E27FC236}">
              <a16:creationId xmlns:a16="http://schemas.microsoft.com/office/drawing/2014/main" id="{00000000-0008-0000-0900-0000F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16" name="Rectangle 5379">
          <a:extLst>
            <a:ext uri="{FF2B5EF4-FFF2-40B4-BE49-F238E27FC236}">
              <a16:creationId xmlns:a16="http://schemas.microsoft.com/office/drawing/2014/main" id="{00000000-0008-0000-0900-00000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19" name="Rectangle 5382">
          <a:extLst>
            <a:ext uri="{FF2B5EF4-FFF2-40B4-BE49-F238E27FC236}">
              <a16:creationId xmlns:a16="http://schemas.microsoft.com/office/drawing/2014/main" id="{00000000-0008-0000-0900-00000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20" name="Rectangle 5383">
          <a:extLst>
            <a:ext uri="{FF2B5EF4-FFF2-40B4-BE49-F238E27FC236}">
              <a16:creationId xmlns:a16="http://schemas.microsoft.com/office/drawing/2014/main" id="{00000000-0008-0000-0900-00000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23" name="Rectangle 5386">
          <a:extLst>
            <a:ext uri="{FF2B5EF4-FFF2-40B4-BE49-F238E27FC236}">
              <a16:creationId xmlns:a16="http://schemas.microsoft.com/office/drawing/2014/main" id="{00000000-0008-0000-0900-00000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24" name="Rectangle 5387">
          <a:extLst>
            <a:ext uri="{FF2B5EF4-FFF2-40B4-BE49-F238E27FC236}">
              <a16:creationId xmlns:a16="http://schemas.microsoft.com/office/drawing/2014/main" id="{00000000-0008-0000-0900-00000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27" name="Rectangle 5390">
          <a:extLst>
            <a:ext uri="{FF2B5EF4-FFF2-40B4-BE49-F238E27FC236}">
              <a16:creationId xmlns:a16="http://schemas.microsoft.com/office/drawing/2014/main" id="{00000000-0008-0000-0900-00000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28" name="Rectangle 5391">
          <a:extLst>
            <a:ext uri="{FF2B5EF4-FFF2-40B4-BE49-F238E27FC236}">
              <a16:creationId xmlns:a16="http://schemas.microsoft.com/office/drawing/2014/main" id="{00000000-0008-0000-0900-00000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31" name="Rectangle 5394">
          <a:extLst>
            <a:ext uri="{FF2B5EF4-FFF2-40B4-BE49-F238E27FC236}">
              <a16:creationId xmlns:a16="http://schemas.microsoft.com/office/drawing/2014/main" id="{00000000-0008-0000-0900-00000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32" name="Rectangle 5395">
          <a:extLst>
            <a:ext uri="{FF2B5EF4-FFF2-40B4-BE49-F238E27FC236}">
              <a16:creationId xmlns:a16="http://schemas.microsoft.com/office/drawing/2014/main" id="{00000000-0008-0000-0900-00001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35" name="Rectangle 5398">
          <a:extLst>
            <a:ext uri="{FF2B5EF4-FFF2-40B4-BE49-F238E27FC236}">
              <a16:creationId xmlns:a16="http://schemas.microsoft.com/office/drawing/2014/main" id="{00000000-0008-0000-0900-00001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36" name="Rectangle 5399">
          <a:extLst>
            <a:ext uri="{FF2B5EF4-FFF2-40B4-BE49-F238E27FC236}">
              <a16:creationId xmlns:a16="http://schemas.microsoft.com/office/drawing/2014/main" id="{00000000-0008-0000-0900-00001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39" name="Rectangle 5402">
          <a:extLst>
            <a:ext uri="{FF2B5EF4-FFF2-40B4-BE49-F238E27FC236}">
              <a16:creationId xmlns:a16="http://schemas.microsoft.com/office/drawing/2014/main" id="{00000000-0008-0000-0900-00001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40" name="Rectangle 5403">
          <a:extLst>
            <a:ext uri="{FF2B5EF4-FFF2-40B4-BE49-F238E27FC236}">
              <a16:creationId xmlns:a16="http://schemas.microsoft.com/office/drawing/2014/main" id="{00000000-0008-0000-0900-00001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4441" name="Rectangle 5404">
          <a:extLst>
            <a:ext uri="{FF2B5EF4-FFF2-40B4-BE49-F238E27FC236}">
              <a16:creationId xmlns:a16="http://schemas.microsoft.com/office/drawing/2014/main" id="{00000000-0008-0000-0900-0000198C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0</xdr:colOff>
      <xdr:row>4098</xdr:row>
      <xdr:rowOff>0</xdr:rowOff>
    </xdr:to>
    <xdr:sp macro="" textlink="">
      <xdr:nvSpPr>
        <xdr:cNvPr id="1084442" name="Rectangle 5405">
          <a:extLst>
            <a:ext uri="{FF2B5EF4-FFF2-40B4-BE49-F238E27FC236}">
              <a16:creationId xmlns:a16="http://schemas.microsoft.com/office/drawing/2014/main" id="{00000000-0008-0000-0900-00001A8C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4443" name="Rectangle 5406">
          <a:extLst>
            <a:ext uri="{FF2B5EF4-FFF2-40B4-BE49-F238E27FC236}">
              <a16:creationId xmlns:a16="http://schemas.microsoft.com/office/drawing/2014/main" id="{00000000-0008-0000-0900-00001B8C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84444" name="Rectangle 5407">
          <a:extLst>
            <a:ext uri="{FF2B5EF4-FFF2-40B4-BE49-F238E27FC236}">
              <a16:creationId xmlns:a16="http://schemas.microsoft.com/office/drawing/2014/main" id="{00000000-0008-0000-0900-00001C8C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47" name="Rectangle 5410">
          <a:extLst>
            <a:ext uri="{FF2B5EF4-FFF2-40B4-BE49-F238E27FC236}">
              <a16:creationId xmlns:a16="http://schemas.microsoft.com/office/drawing/2014/main" id="{00000000-0008-0000-0900-00001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48" name="Rectangle 5411">
          <a:extLst>
            <a:ext uri="{FF2B5EF4-FFF2-40B4-BE49-F238E27FC236}">
              <a16:creationId xmlns:a16="http://schemas.microsoft.com/office/drawing/2014/main" id="{00000000-0008-0000-0900-00002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51" name="Rectangle 5414">
          <a:extLst>
            <a:ext uri="{FF2B5EF4-FFF2-40B4-BE49-F238E27FC236}">
              <a16:creationId xmlns:a16="http://schemas.microsoft.com/office/drawing/2014/main" id="{00000000-0008-0000-0900-00002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52" name="Rectangle 5415">
          <a:extLst>
            <a:ext uri="{FF2B5EF4-FFF2-40B4-BE49-F238E27FC236}">
              <a16:creationId xmlns:a16="http://schemas.microsoft.com/office/drawing/2014/main" id="{00000000-0008-0000-0900-00002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55" name="Rectangle 5418">
          <a:extLst>
            <a:ext uri="{FF2B5EF4-FFF2-40B4-BE49-F238E27FC236}">
              <a16:creationId xmlns:a16="http://schemas.microsoft.com/office/drawing/2014/main" id="{00000000-0008-0000-0900-00002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56" name="Rectangle 5419">
          <a:extLst>
            <a:ext uri="{FF2B5EF4-FFF2-40B4-BE49-F238E27FC236}">
              <a16:creationId xmlns:a16="http://schemas.microsoft.com/office/drawing/2014/main" id="{00000000-0008-0000-0900-00002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59" name="Rectangle 5422">
          <a:extLst>
            <a:ext uri="{FF2B5EF4-FFF2-40B4-BE49-F238E27FC236}">
              <a16:creationId xmlns:a16="http://schemas.microsoft.com/office/drawing/2014/main" id="{00000000-0008-0000-0900-00002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60" name="Rectangle 5423">
          <a:extLst>
            <a:ext uri="{FF2B5EF4-FFF2-40B4-BE49-F238E27FC236}">
              <a16:creationId xmlns:a16="http://schemas.microsoft.com/office/drawing/2014/main" id="{00000000-0008-0000-0900-00002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63" name="Rectangle 5426">
          <a:extLst>
            <a:ext uri="{FF2B5EF4-FFF2-40B4-BE49-F238E27FC236}">
              <a16:creationId xmlns:a16="http://schemas.microsoft.com/office/drawing/2014/main" id="{00000000-0008-0000-0900-00002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64" name="Rectangle 5427">
          <a:extLst>
            <a:ext uri="{FF2B5EF4-FFF2-40B4-BE49-F238E27FC236}">
              <a16:creationId xmlns:a16="http://schemas.microsoft.com/office/drawing/2014/main" id="{00000000-0008-0000-0900-00003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67" name="Rectangle 5430">
          <a:extLst>
            <a:ext uri="{FF2B5EF4-FFF2-40B4-BE49-F238E27FC236}">
              <a16:creationId xmlns:a16="http://schemas.microsoft.com/office/drawing/2014/main" id="{00000000-0008-0000-0900-00003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68" name="Rectangle 5431">
          <a:extLst>
            <a:ext uri="{FF2B5EF4-FFF2-40B4-BE49-F238E27FC236}">
              <a16:creationId xmlns:a16="http://schemas.microsoft.com/office/drawing/2014/main" id="{00000000-0008-0000-0900-00003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71" name="Rectangle 5434">
          <a:extLst>
            <a:ext uri="{FF2B5EF4-FFF2-40B4-BE49-F238E27FC236}">
              <a16:creationId xmlns:a16="http://schemas.microsoft.com/office/drawing/2014/main" id="{00000000-0008-0000-0900-00003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72" name="Rectangle 5435">
          <a:extLst>
            <a:ext uri="{FF2B5EF4-FFF2-40B4-BE49-F238E27FC236}">
              <a16:creationId xmlns:a16="http://schemas.microsoft.com/office/drawing/2014/main" id="{00000000-0008-0000-0900-00003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75" name="Rectangle 5438">
          <a:extLst>
            <a:ext uri="{FF2B5EF4-FFF2-40B4-BE49-F238E27FC236}">
              <a16:creationId xmlns:a16="http://schemas.microsoft.com/office/drawing/2014/main" id="{00000000-0008-0000-0900-00003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76" name="Rectangle 5439">
          <a:extLst>
            <a:ext uri="{FF2B5EF4-FFF2-40B4-BE49-F238E27FC236}">
              <a16:creationId xmlns:a16="http://schemas.microsoft.com/office/drawing/2014/main" id="{00000000-0008-0000-0900-00003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79" name="Rectangle 5442">
          <a:extLst>
            <a:ext uri="{FF2B5EF4-FFF2-40B4-BE49-F238E27FC236}">
              <a16:creationId xmlns:a16="http://schemas.microsoft.com/office/drawing/2014/main" id="{00000000-0008-0000-0900-00003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80" name="Rectangle 5443">
          <a:extLst>
            <a:ext uri="{FF2B5EF4-FFF2-40B4-BE49-F238E27FC236}">
              <a16:creationId xmlns:a16="http://schemas.microsoft.com/office/drawing/2014/main" id="{00000000-0008-0000-0900-00004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83" name="Rectangle 5446">
          <a:extLst>
            <a:ext uri="{FF2B5EF4-FFF2-40B4-BE49-F238E27FC236}">
              <a16:creationId xmlns:a16="http://schemas.microsoft.com/office/drawing/2014/main" id="{00000000-0008-0000-0900-00004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84" name="Rectangle 5447">
          <a:extLst>
            <a:ext uri="{FF2B5EF4-FFF2-40B4-BE49-F238E27FC236}">
              <a16:creationId xmlns:a16="http://schemas.microsoft.com/office/drawing/2014/main" id="{00000000-0008-0000-0900-00004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86" name="Rectangle 5449">
          <a:extLst>
            <a:ext uri="{FF2B5EF4-FFF2-40B4-BE49-F238E27FC236}">
              <a16:creationId xmlns:a16="http://schemas.microsoft.com/office/drawing/2014/main" id="{00000000-0008-0000-0900-00004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89" name="Rectangle 5452">
          <a:extLst>
            <a:ext uri="{FF2B5EF4-FFF2-40B4-BE49-F238E27FC236}">
              <a16:creationId xmlns:a16="http://schemas.microsoft.com/office/drawing/2014/main" id="{00000000-0008-0000-0900-00004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90" name="Rectangle 5453">
          <a:extLst>
            <a:ext uri="{FF2B5EF4-FFF2-40B4-BE49-F238E27FC236}">
              <a16:creationId xmlns:a16="http://schemas.microsoft.com/office/drawing/2014/main" id="{00000000-0008-0000-0900-00004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93" name="Rectangle 5456">
          <a:extLst>
            <a:ext uri="{FF2B5EF4-FFF2-40B4-BE49-F238E27FC236}">
              <a16:creationId xmlns:a16="http://schemas.microsoft.com/office/drawing/2014/main" id="{00000000-0008-0000-0900-00004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94" name="Rectangle 5457">
          <a:extLst>
            <a:ext uri="{FF2B5EF4-FFF2-40B4-BE49-F238E27FC236}">
              <a16:creationId xmlns:a16="http://schemas.microsoft.com/office/drawing/2014/main" id="{00000000-0008-0000-0900-00004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97" name="Rectangle 5460">
          <a:extLst>
            <a:ext uri="{FF2B5EF4-FFF2-40B4-BE49-F238E27FC236}">
              <a16:creationId xmlns:a16="http://schemas.microsoft.com/office/drawing/2014/main" id="{00000000-0008-0000-0900-00005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498" name="Rectangle 5461">
          <a:extLst>
            <a:ext uri="{FF2B5EF4-FFF2-40B4-BE49-F238E27FC236}">
              <a16:creationId xmlns:a16="http://schemas.microsoft.com/office/drawing/2014/main" id="{00000000-0008-0000-0900-00005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01" name="Rectangle 5464">
          <a:extLst>
            <a:ext uri="{FF2B5EF4-FFF2-40B4-BE49-F238E27FC236}">
              <a16:creationId xmlns:a16="http://schemas.microsoft.com/office/drawing/2014/main" id="{00000000-0008-0000-0900-00005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02" name="Rectangle 5465">
          <a:extLst>
            <a:ext uri="{FF2B5EF4-FFF2-40B4-BE49-F238E27FC236}">
              <a16:creationId xmlns:a16="http://schemas.microsoft.com/office/drawing/2014/main" id="{00000000-0008-0000-0900-00005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03" name="Rectangle 5466">
          <a:extLst>
            <a:ext uri="{FF2B5EF4-FFF2-40B4-BE49-F238E27FC236}">
              <a16:creationId xmlns:a16="http://schemas.microsoft.com/office/drawing/2014/main" id="{00000000-0008-0000-0900-000057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06" name="Rectangle 5469">
          <a:extLst>
            <a:ext uri="{FF2B5EF4-FFF2-40B4-BE49-F238E27FC236}">
              <a16:creationId xmlns:a16="http://schemas.microsoft.com/office/drawing/2014/main" id="{00000000-0008-0000-0900-00005A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07" name="Rectangle 5470">
          <a:extLst>
            <a:ext uri="{FF2B5EF4-FFF2-40B4-BE49-F238E27FC236}">
              <a16:creationId xmlns:a16="http://schemas.microsoft.com/office/drawing/2014/main" id="{00000000-0008-0000-0900-00005B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08" name="Rectangle 5471">
          <a:extLst>
            <a:ext uri="{FF2B5EF4-FFF2-40B4-BE49-F238E27FC236}">
              <a16:creationId xmlns:a16="http://schemas.microsoft.com/office/drawing/2014/main" id="{00000000-0008-0000-0900-00005C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11" name="Rectangle 5474">
          <a:extLst>
            <a:ext uri="{FF2B5EF4-FFF2-40B4-BE49-F238E27FC236}">
              <a16:creationId xmlns:a16="http://schemas.microsoft.com/office/drawing/2014/main" id="{00000000-0008-0000-0900-00005F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12" name="Rectangle 5475">
          <a:extLst>
            <a:ext uri="{FF2B5EF4-FFF2-40B4-BE49-F238E27FC236}">
              <a16:creationId xmlns:a16="http://schemas.microsoft.com/office/drawing/2014/main" id="{00000000-0008-0000-0900-000060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15" name="Rectangle 5478">
          <a:extLst>
            <a:ext uri="{FF2B5EF4-FFF2-40B4-BE49-F238E27FC236}">
              <a16:creationId xmlns:a16="http://schemas.microsoft.com/office/drawing/2014/main" id="{00000000-0008-0000-0900-000063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84516" name="Rectangle 5479">
          <a:extLst>
            <a:ext uri="{FF2B5EF4-FFF2-40B4-BE49-F238E27FC236}">
              <a16:creationId xmlns:a16="http://schemas.microsoft.com/office/drawing/2014/main" id="{00000000-0008-0000-0900-000064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517" name="Rectangle 5480">
          <a:extLst>
            <a:ext uri="{FF2B5EF4-FFF2-40B4-BE49-F238E27FC236}">
              <a16:creationId xmlns:a16="http://schemas.microsoft.com/office/drawing/2014/main" id="{00000000-0008-0000-0900-0000658C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531</xdr:row>
      <xdr:rowOff>0</xdr:rowOff>
    </xdr:from>
    <xdr:to>
      <xdr:col>9</xdr:col>
      <xdr:colOff>0</xdr:colOff>
      <xdr:row>531</xdr:row>
      <xdr:rowOff>0</xdr:rowOff>
    </xdr:to>
    <xdr:sp macro="" textlink="">
      <xdr:nvSpPr>
        <xdr:cNvPr id="1084518" name="Rectangle 5481">
          <a:extLst>
            <a:ext uri="{FF2B5EF4-FFF2-40B4-BE49-F238E27FC236}">
              <a16:creationId xmlns:a16="http://schemas.microsoft.com/office/drawing/2014/main" id="{00000000-0008-0000-0900-0000668C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519" name="Rectangle 5482">
          <a:extLst>
            <a:ext uri="{FF2B5EF4-FFF2-40B4-BE49-F238E27FC236}">
              <a16:creationId xmlns:a16="http://schemas.microsoft.com/office/drawing/2014/main" id="{00000000-0008-0000-0900-0000678C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84520" name="Rectangle 5483">
          <a:extLst>
            <a:ext uri="{FF2B5EF4-FFF2-40B4-BE49-F238E27FC236}">
              <a16:creationId xmlns:a16="http://schemas.microsoft.com/office/drawing/2014/main" id="{00000000-0008-0000-0900-0000688C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23" name="Rectangle 5486">
          <a:extLst>
            <a:ext uri="{FF2B5EF4-FFF2-40B4-BE49-F238E27FC236}">
              <a16:creationId xmlns:a16="http://schemas.microsoft.com/office/drawing/2014/main" id="{00000000-0008-0000-0900-00006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24" name="Rectangle 5487">
          <a:extLst>
            <a:ext uri="{FF2B5EF4-FFF2-40B4-BE49-F238E27FC236}">
              <a16:creationId xmlns:a16="http://schemas.microsoft.com/office/drawing/2014/main" id="{00000000-0008-0000-0900-00006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27" name="Rectangle 5490">
          <a:extLst>
            <a:ext uri="{FF2B5EF4-FFF2-40B4-BE49-F238E27FC236}">
              <a16:creationId xmlns:a16="http://schemas.microsoft.com/office/drawing/2014/main" id="{00000000-0008-0000-0900-00006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28" name="Rectangle 5491">
          <a:extLst>
            <a:ext uri="{FF2B5EF4-FFF2-40B4-BE49-F238E27FC236}">
              <a16:creationId xmlns:a16="http://schemas.microsoft.com/office/drawing/2014/main" id="{00000000-0008-0000-0900-00007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29" name="Rectangle 5492">
          <a:extLst>
            <a:ext uri="{FF2B5EF4-FFF2-40B4-BE49-F238E27FC236}">
              <a16:creationId xmlns:a16="http://schemas.microsoft.com/office/drawing/2014/main" id="{00000000-0008-0000-0900-00007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30" name="Rectangle 5493">
          <a:extLst>
            <a:ext uri="{FF2B5EF4-FFF2-40B4-BE49-F238E27FC236}">
              <a16:creationId xmlns:a16="http://schemas.microsoft.com/office/drawing/2014/main" id="{00000000-0008-0000-0900-00007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33" name="Rectangle 5496">
          <a:extLst>
            <a:ext uri="{FF2B5EF4-FFF2-40B4-BE49-F238E27FC236}">
              <a16:creationId xmlns:a16="http://schemas.microsoft.com/office/drawing/2014/main" id="{00000000-0008-0000-0900-00007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34" name="Rectangle 5497">
          <a:extLst>
            <a:ext uri="{FF2B5EF4-FFF2-40B4-BE49-F238E27FC236}">
              <a16:creationId xmlns:a16="http://schemas.microsoft.com/office/drawing/2014/main" id="{00000000-0008-0000-0900-00007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37" name="Rectangle 5500">
          <a:extLst>
            <a:ext uri="{FF2B5EF4-FFF2-40B4-BE49-F238E27FC236}">
              <a16:creationId xmlns:a16="http://schemas.microsoft.com/office/drawing/2014/main" id="{00000000-0008-0000-0900-00007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38" name="Rectangle 5501">
          <a:extLst>
            <a:ext uri="{FF2B5EF4-FFF2-40B4-BE49-F238E27FC236}">
              <a16:creationId xmlns:a16="http://schemas.microsoft.com/office/drawing/2014/main" id="{00000000-0008-0000-0900-00007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41" name="Rectangle 5504">
          <a:extLst>
            <a:ext uri="{FF2B5EF4-FFF2-40B4-BE49-F238E27FC236}">
              <a16:creationId xmlns:a16="http://schemas.microsoft.com/office/drawing/2014/main" id="{00000000-0008-0000-0900-00007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42" name="Rectangle 5505">
          <a:extLst>
            <a:ext uri="{FF2B5EF4-FFF2-40B4-BE49-F238E27FC236}">
              <a16:creationId xmlns:a16="http://schemas.microsoft.com/office/drawing/2014/main" id="{00000000-0008-0000-0900-00007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45" name="Rectangle 5508">
          <a:extLst>
            <a:ext uri="{FF2B5EF4-FFF2-40B4-BE49-F238E27FC236}">
              <a16:creationId xmlns:a16="http://schemas.microsoft.com/office/drawing/2014/main" id="{00000000-0008-0000-0900-00008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46" name="Rectangle 5509">
          <a:extLst>
            <a:ext uri="{FF2B5EF4-FFF2-40B4-BE49-F238E27FC236}">
              <a16:creationId xmlns:a16="http://schemas.microsoft.com/office/drawing/2014/main" id="{00000000-0008-0000-0900-00008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47" name="Rectangle 5510">
          <a:extLst>
            <a:ext uri="{FF2B5EF4-FFF2-40B4-BE49-F238E27FC236}">
              <a16:creationId xmlns:a16="http://schemas.microsoft.com/office/drawing/2014/main" id="{00000000-0008-0000-0900-000083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48" name="Rectangle 5511">
          <a:extLst>
            <a:ext uri="{FF2B5EF4-FFF2-40B4-BE49-F238E27FC236}">
              <a16:creationId xmlns:a16="http://schemas.microsoft.com/office/drawing/2014/main" id="{00000000-0008-0000-0900-000084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49" name="Rectangle 5512">
          <a:extLst>
            <a:ext uri="{FF2B5EF4-FFF2-40B4-BE49-F238E27FC236}">
              <a16:creationId xmlns:a16="http://schemas.microsoft.com/office/drawing/2014/main" id="{00000000-0008-0000-0900-000085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50" name="Rectangle 5513">
          <a:extLst>
            <a:ext uri="{FF2B5EF4-FFF2-40B4-BE49-F238E27FC236}">
              <a16:creationId xmlns:a16="http://schemas.microsoft.com/office/drawing/2014/main" id="{00000000-0008-0000-0900-000086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51" name="Rectangle 5514">
          <a:extLst>
            <a:ext uri="{FF2B5EF4-FFF2-40B4-BE49-F238E27FC236}">
              <a16:creationId xmlns:a16="http://schemas.microsoft.com/office/drawing/2014/main" id="{00000000-0008-0000-0900-000087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52" name="Rectangle 5515">
          <a:extLst>
            <a:ext uri="{FF2B5EF4-FFF2-40B4-BE49-F238E27FC236}">
              <a16:creationId xmlns:a16="http://schemas.microsoft.com/office/drawing/2014/main" id="{00000000-0008-0000-0900-000088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53" name="Rectangle 5516">
          <a:extLst>
            <a:ext uri="{FF2B5EF4-FFF2-40B4-BE49-F238E27FC236}">
              <a16:creationId xmlns:a16="http://schemas.microsoft.com/office/drawing/2014/main" id="{00000000-0008-0000-0900-000089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54" name="Rectangle 5517">
          <a:extLst>
            <a:ext uri="{FF2B5EF4-FFF2-40B4-BE49-F238E27FC236}">
              <a16:creationId xmlns:a16="http://schemas.microsoft.com/office/drawing/2014/main" id="{00000000-0008-0000-0900-00008A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55" name="Rectangle 5518">
          <a:extLst>
            <a:ext uri="{FF2B5EF4-FFF2-40B4-BE49-F238E27FC236}">
              <a16:creationId xmlns:a16="http://schemas.microsoft.com/office/drawing/2014/main" id="{00000000-0008-0000-0900-00008B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56" name="Rectangle 5519">
          <a:extLst>
            <a:ext uri="{FF2B5EF4-FFF2-40B4-BE49-F238E27FC236}">
              <a16:creationId xmlns:a16="http://schemas.microsoft.com/office/drawing/2014/main" id="{00000000-0008-0000-0900-00008C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57" name="Rectangle 5520">
          <a:extLst>
            <a:ext uri="{FF2B5EF4-FFF2-40B4-BE49-F238E27FC236}">
              <a16:creationId xmlns:a16="http://schemas.microsoft.com/office/drawing/2014/main" id="{00000000-0008-0000-0900-00008D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58" name="Rectangle 5521">
          <a:extLst>
            <a:ext uri="{FF2B5EF4-FFF2-40B4-BE49-F238E27FC236}">
              <a16:creationId xmlns:a16="http://schemas.microsoft.com/office/drawing/2014/main" id="{00000000-0008-0000-0900-00008E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59" name="Rectangle 5522">
          <a:extLst>
            <a:ext uri="{FF2B5EF4-FFF2-40B4-BE49-F238E27FC236}">
              <a16:creationId xmlns:a16="http://schemas.microsoft.com/office/drawing/2014/main" id="{00000000-0008-0000-0900-00008F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60" name="Rectangle 5523">
          <a:extLst>
            <a:ext uri="{FF2B5EF4-FFF2-40B4-BE49-F238E27FC236}">
              <a16:creationId xmlns:a16="http://schemas.microsoft.com/office/drawing/2014/main" id="{00000000-0008-0000-0900-000090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61" name="Rectangle 5524">
          <a:extLst>
            <a:ext uri="{FF2B5EF4-FFF2-40B4-BE49-F238E27FC236}">
              <a16:creationId xmlns:a16="http://schemas.microsoft.com/office/drawing/2014/main" id="{00000000-0008-0000-0900-000091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62" name="Rectangle 5525">
          <a:extLst>
            <a:ext uri="{FF2B5EF4-FFF2-40B4-BE49-F238E27FC236}">
              <a16:creationId xmlns:a16="http://schemas.microsoft.com/office/drawing/2014/main" id="{00000000-0008-0000-0900-000092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63" name="Rectangle 5526">
          <a:extLst>
            <a:ext uri="{FF2B5EF4-FFF2-40B4-BE49-F238E27FC236}">
              <a16:creationId xmlns:a16="http://schemas.microsoft.com/office/drawing/2014/main" id="{00000000-0008-0000-0900-000093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64" name="Rectangle 5527">
          <a:extLst>
            <a:ext uri="{FF2B5EF4-FFF2-40B4-BE49-F238E27FC236}">
              <a16:creationId xmlns:a16="http://schemas.microsoft.com/office/drawing/2014/main" id="{00000000-0008-0000-0900-000094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65" name="Rectangle 5528">
          <a:extLst>
            <a:ext uri="{FF2B5EF4-FFF2-40B4-BE49-F238E27FC236}">
              <a16:creationId xmlns:a16="http://schemas.microsoft.com/office/drawing/2014/main" id="{00000000-0008-0000-0900-000095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66" name="Rectangle 5529">
          <a:extLst>
            <a:ext uri="{FF2B5EF4-FFF2-40B4-BE49-F238E27FC236}">
              <a16:creationId xmlns:a16="http://schemas.microsoft.com/office/drawing/2014/main" id="{00000000-0008-0000-0900-000096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67" name="Rectangle 5530">
          <a:extLst>
            <a:ext uri="{FF2B5EF4-FFF2-40B4-BE49-F238E27FC236}">
              <a16:creationId xmlns:a16="http://schemas.microsoft.com/office/drawing/2014/main" id="{00000000-0008-0000-0900-000097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68" name="Rectangle 5531">
          <a:extLst>
            <a:ext uri="{FF2B5EF4-FFF2-40B4-BE49-F238E27FC236}">
              <a16:creationId xmlns:a16="http://schemas.microsoft.com/office/drawing/2014/main" id="{00000000-0008-0000-0900-000098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69" name="Rectangle 5532">
          <a:extLst>
            <a:ext uri="{FF2B5EF4-FFF2-40B4-BE49-F238E27FC236}">
              <a16:creationId xmlns:a16="http://schemas.microsoft.com/office/drawing/2014/main" id="{00000000-0008-0000-0900-000099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70" name="Rectangle 5533">
          <a:extLst>
            <a:ext uri="{FF2B5EF4-FFF2-40B4-BE49-F238E27FC236}">
              <a16:creationId xmlns:a16="http://schemas.microsoft.com/office/drawing/2014/main" id="{00000000-0008-0000-0900-00009A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71" name="Rectangle 5534">
          <a:extLst>
            <a:ext uri="{FF2B5EF4-FFF2-40B4-BE49-F238E27FC236}">
              <a16:creationId xmlns:a16="http://schemas.microsoft.com/office/drawing/2014/main" id="{00000000-0008-0000-0900-00009B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72" name="Rectangle 5535">
          <a:extLst>
            <a:ext uri="{FF2B5EF4-FFF2-40B4-BE49-F238E27FC236}">
              <a16:creationId xmlns:a16="http://schemas.microsoft.com/office/drawing/2014/main" id="{00000000-0008-0000-0900-00009C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73" name="Rectangle 5536">
          <a:extLst>
            <a:ext uri="{FF2B5EF4-FFF2-40B4-BE49-F238E27FC236}">
              <a16:creationId xmlns:a16="http://schemas.microsoft.com/office/drawing/2014/main" id="{00000000-0008-0000-0900-00009D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74" name="Rectangle 5537">
          <a:extLst>
            <a:ext uri="{FF2B5EF4-FFF2-40B4-BE49-F238E27FC236}">
              <a16:creationId xmlns:a16="http://schemas.microsoft.com/office/drawing/2014/main" id="{00000000-0008-0000-0900-00009E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75" name="Rectangle 5538">
          <a:extLst>
            <a:ext uri="{FF2B5EF4-FFF2-40B4-BE49-F238E27FC236}">
              <a16:creationId xmlns:a16="http://schemas.microsoft.com/office/drawing/2014/main" id="{00000000-0008-0000-0900-00009F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4576" name="Rectangle 5539">
          <a:extLst>
            <a:ext uri="{FF2B5EF4-FFF2-40B4-BE49-F238E27FC236}">
              <a16:creationId xmlns:a16="http://schemas.microsoft.com/office/drawing/2014/main" id="{00000000-0008-0000-0900-0000A0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77" name="Rectangle 5540">
          <a:extLst>
            <a:ext uri="{FF2B5EF4-FFF2-40B4-BE49-F238E27FC236}">
              <a16:creationId xmlns:a16="http://schemas.microsoft.com/office/drawing/2014/main" id="{00000000-0008-0000-0900-0000A1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4578" name="Rectangle 5541">
          <a:extLst>
            <a:ext uri="{FF2B5EF4-FFF2-40B4-BE49-F238E27FC236}">
              <a16:creationId xmlns:a16="http://schemas.microsoft.com/office/drawing/2014/main" id="{00000000-0008-0000-0900-0000A2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81" name="Rectangle 5544">
          <a:extLst>
            <a:ext uri="{FF2B5EF4-FFF2-40B4-BE49-F238E27FC236}">
              <a16:creationId xmlns:a16="http://schemas.microsoft.com/office/drawing/2014/main" id="{00000000-0008-0000-0900-0000A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82" name="Rectangle 5545">
          <a:extLst>
            <a:ext uri="{FF2B5EF4-FFF2-40B4-BE49-F238E27FC236}">
              <a16:creationId xmlns:a16="http://schemas.microsoft.com/office/drawing/2014/main" id="{00000000-0008-0000-0900-0000A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85" name="Rectangle 5548">
          <a:extLst>
            <a:ext uri="{FF2B5EF4-FFF2-40B4-BE49-F238E27FC236}">
              <a16:creationId xmlns:a16="http://schemas.microsoft.com/office/drawing/2014/main" id="{00000000-0008-0000-0900-0000A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86" name="Rectangle 5549">
          <a:extLst>
            <a:ext uri="{FF2B5EF4-FFF2-40B4-BE49-F238E27FC236}">
              <a16:creationId xmlns:a16="http://schemas.microsoft.com/office/drawing/2014/main" id="{00000000-0008-0000-0900-0000A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89" name="Rectangle 5552">
          <a:extLst>
            <a:ext uri="{FF2B5EF4-FFF2-40B4-BE49-F238E27FC236}">
              <a16:creationId xmlns:a16="http://schemas.microsoft.com/office/drawing/2014/main" id="{00000000-0008-0000-0900-0000A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90" name="Rectangle 5553">
          <a:extLst>
            <a:ext uri="{FF2B5EF4-FFF2-40B4-BE49-F238E27FC236}">
              <a16:creationId xmlns:a16="http://schemas.microsoft.com/office/drawing/2014/main" id="{00000000-0008-0000-0900-0000A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93" name="Rectangle 5556">
          <a:extLst>
            <a:ext uri="{FF2B5EF4-FFF2-40B4-BE49-F238E27FC236}">
              <a16:creationId xmlns:a16="http://schemas.microsoft.com/office/drawing/2014/main" id="{00000000-0008-0000-0900-0000B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94" name="Rectangle 5557">
          <a:extLst>
            <a:ext uri="{FF2B5EF4-FFF2-40B4-BE49-F238E27FC236}">
              <a16:creationId xmlns:a16="http://schemas.microsoft.com/office/drawing/2014/main" id="{00000000-0008-0000-0900-0000B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97" name="Rectangle 5560">
          <a:extLst>
            <a:ext uri="{FF2B5EF4-FFF2-40B4-BE49-F238E27FC236}">
              <a16:creationId xmlns:a16="http://schemas.microsoft.com/office/drawing/2014/main" id="{00000000-0008-0000-0900-0000B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598" name="Rectangle 5561">
          <a:extLst>
            <a:ext uri="{FF2B5EF4-FFF2-40B4-BE49-F238E27FC236}">
              <a16:creationId xmlns:a16="http://schemas.microsoft.com/office/drawing/2014/main" id="{00000000-0008-0000-0900-0000B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01" name="Rectangle 5564">
          <a:extLst>
            <a:ext uri="{FF2B5EF4-FFF2-40B4-BE49-F238E27FC236}">
              <a16:creationId xmlns:a16="http://schemas.microsoft.com/office/drawing/2014/main" id="{00000000-0008-0000-0900-0000B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02" name="Rectangle 5565">
          <a:extLst>
            <a:ext uri="{FF2B5EF4-FFF2-40B4-BE49-F238E27FC236}">
              <a16:creationId xmlns:a16="http://schemas.microsoft.com/office/drawing/2014/main" id="{00000000-0008-0000-0900-0000B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05" name="Rectangle 5568">
          <a:extLst>
            <a:ext uri="{FF2B5EF4-FFF2-40B4-BE49-F238E27FC236}">
              <a16:creationId xmlns:a16="http://schemas.microsoft.com/office/drawing/2014/main" id="{00000000-0008-0000-0900-0000B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06" name="Rectangle 5569">
          <a:extLst>
            <a:ext uri="{FF2B5EF4-FFF2-40B4-BE49-F238E27FC236}">
              <a16:creationId xmlns:a16="http://schemas.microsoft.com/office/drawing/2014/main" id="{00000000-0008-0000-0900-0000B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09" name="Rectangle 5572">
          <a:extLst>
            <a:ext uri="{FF2B5EF4-FFF2-40B4-BE49-F238E27FC236}">
              <a16:creationId xmlns:a16="http://schemas.microsoft.com/office/drawing/2014/main" id="{00000000-0008-0000-0900-0000C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10" name="Rectangle 5573">
          <a:extLst>
            <a:ext uri="{FF2B5EF4-FFF2-40B4-BE49-F238E27FC236}">
              <a16:creationId xmlns:a16="http://schemas.microsoft.com/office/drawing/2014/main" id="{00000000-0008-0000-0900-0000C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13" name="Rectangle 5576">
          <a:extLst>
            <a:ext uri="{FF2B5EF4-FFF2-40B4-BE49-F238E27FC236}">
              <a16:creationId xmlns:a16="http://schemas.microsoft.com/office/drawing/2014/main" id="{00000000-0008-0000-0900-0000C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14" name="Rectangle 5577">
          <a:extLst>
            <a:ext uri="{FF2B5EF4-FFF2-40B4-BE49-F238E27FC236}">
              <a16:creationId xmlns:a16="http://schemas.microsoft.com/office/drawing/2014/main" id="{00000000-0008-0000-0900-0000C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17" name="Rectangle 5580">
          <a:extLst>
            <a:ext uri="{FF2B5EF4-FFF2-40B4-BE49-F238E27FC236}">
              <a16:creationId xmlns:a16="http://schemas.microsoft.com/office/drawing/2014/main" id="{00000000-0008-0000-0900-0000C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18" name="Rectangle 5581">
          <a:extLst>
            <a:ext uri="{FF2B5EF4-FFF2-40B4-BE49-F238E27FC236}">
              <a16:creationId xmlns:a16="http://schemas.microsoft.com/office/drawing/2014/main" id="{00000000-0008-0000-0900-0000C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21" name="Rectangle 5584">
          <a:extLst>
            <a:ext uri="{FF2B5EF4-FFF2-40B4-BE49-F238E27FC236}">
              <a16:creationId xmlns:a16="http://schemas.microsoft.com/office/drawing/2014/main" id="{00000000-0008-0000-0900-0000C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22" name="Rectangle 5585">
          <a:extLst>
            <a:ext uri="{FF2B5EF4-FFF2-40B4-BE49-F238E27FC236}">
              <a16:creationId xmlns:a16="http://schemas.microsoft.com/office/drawing/2014/main" id="{00000000-0008-0000-0900-0000C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25" name="Rectangle 5588">
          <a:extLst>
            <a:ext uri="{FF2B5EF4-FFF2-40B4-BE49-F238E27FC236}">
              <a16:creationId xmlns:a16="http://schemas.microsoft.com/office/drawing/2014/main" id="{00000000-0008-0000-0900-0000D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26" name="Rectangle 5589">
          <a:extLst>
            <a:ext uri="{FF2B5EF4-FFF2-40B4-BE49-F238E27FC236}">
              <a16:creationId xmlns:a16="http://schemas.microsoft.com/office/drawing/2014/main" id="{00000000-0008-0000-0900-0000D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29" name="Rectangle 5592">
          <a:extLst>
            <a:ext uri="{FF2B5EF4-FFF2-40B4-BE49-F238E27FC236}">
              <a16:creationId xmlns:a16="http://schemas.microsoft.com/office/drawing/2014/main" id="{00000000-0008-0000-0900-0000D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30" name="Rectangle 5593">
          <a:extLst>
            <a:ext uri="{FF2B5EF4-FFF2-40B4-BE49-F238E27FC236}">
              <a16:creationId xmlns:a16="http://schemas.microsoft.com/office/drawing/2014/main" id="{00000000-0008-0000-0900-0000D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33" name="Rectangle 5596">
          <a:extLst>
            <a:ext uri="{FF2B5EF4-FFF2-40B4-BE49-F238E27FC236}">
              <a16:creationId xmlns:a16="http://schemas.microsoft.com/office/drawing/2014/main" id="{00000000-0008-0000-0900-0000D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34" name="Rectangle 5597">
          <a:extLst>
            <a:ext uri="{FF2B5EF4-FFF2-40B4-BE49-F238E27FC236}">
              <a16:creationId xmlns:a16="http://schemas.microsoft.com/office/drawing/2014/main" id="{00000000-0008-0000-0900-0000D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37" name="Rectangle 5600">
          <a:extLst>
            <a:ext uri="{FF2B5EF4-FFF2-40B4-BE49-F238E27FC236}">
              <a16:creationId xmlns:a16="http://schemas.microsoft.com/office/drawing/2014/main" id="{00000000-0008-0000-0900-0000D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38" name="Rectangle 5601">
          <a:extLst>
            <a:ext uri="{FF2B5EF4-FFF2-40B4-BE49-F238E27FC236}">
              <a16:creationId xmlns:a16="http://schemas.microsoft.com/office/drawing/2014/main" id="{00000000-0008-0000-0900-0000D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41" name="Rectangle 5604">
          <a:extLst>
            <a:ext uri="{FF2B5EF4-FFF2-40B4-BE49-F238E27FC236}">
              <a16:creationId xmlns:a16="http://schemas.microsoft.com/office/drawing/2014/main" id="{00000000-0008-0000-0900-0000E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42" name="Rectangle 5605">
          <a:extLst>
            <a:ext uri="{FF2B5EF4-FFF2-40B4-BE49-F238E27FC236}">
              <a16:creationId xmlns:a16="http://schemas.microsoft.com/office/drawing/2014/main" id="{00000000-0008-0000-0900-0000E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45" name="Rectangle 5608">
          <a:extLst>
            <a:ext uri="{FF2B5EF4-FFF2-40B4-BE49-F238E27FC236}">
              <a16:creationId xmlns:a16="http://schemas.microsoft.com/office/drawing/2014/main" id="{00000000-0008-0000-0900-0000E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46" name="Rectangle 5609">
          <a:extLst>
            <a:ext uri="{FF2B5EF4-FFF2-40B4-BE49-F238E27FC236}">
              <a16:creationId xmlns:a16="http://schemas.microsoft.com/office/drawing/2014/main" id="{00000000-0008-0000-0900-0000E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49" name="Rectangle 5612">
          <a:extLst>
            <a:ext uri="{FF2B5EF4-FFF2-40B4-BE49-F238E27FC236}">
              <a16:creationId xmlns:a16="http://schemas.microsoft.com/office/drawing/2014/main" id="{00000000-0008-0000-0900-0000E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50" name="Rectangle 5613">
          <a:extLst>
            <a:ext uri="{FF2B5EF4-FFF2-40B4-BE49-F238E27FC236}">
              <a16:creationId xmlns:a16="http://schemas.microsoft.com/office/drawing/2014/main" id="{00000000-0008-0000-0900-0000E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53" name="Rectangle 5616">
          <a:extLst>
            <a:ext uri="{FF2B5EF4-FFF2-40B4-BE49-F238E27FC236}">
              <a16:creationId xmlns:a16="http://schemas.microsoft.com/office/drawing/2014/main" id="{00000000-0008-0000-0900-0000E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54" name="Rectangle 5617">
          <a:extLst>
            <a:ext uri="{FF2B5EF4-FFF2-40B4-BE49-F238E27FC236}">
              <a16:creationId xmlns:a16="http://schemas.microsoft.com/office/drawing/2014/main" id="{00000000-0008-0000-0900-0000E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57" name="Rectangle 5620">
          <a:extLst>
            <a:ext uri="{FF2B5EF4-FFF2-40B4-BE49-F238E27FC236}">
              <a16:creationId xmlns:a16="http://schemas.microsoft.com/office/drawing/2014/main" id="{00000000-0008-0000-0900-0000F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58" name="Rectangle 5621">
          <a:extLst>
            <a:ext uri="{FF2B5EF4-FFF2-40B4-BE49-F238E27FC236}">
              <a16:creationId xmlns:a16="http://schemas.microsoft.com/office/drawing/2014/main" id="{00000000-0008-0000-0900-0000F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61" name="Rectangle 5624">
          <a:extLst>
            <a:ext uri="{FF2B5EF4-FFF2-40B4-BE49-F238E27FC236}">
              <a16:creationId xmlns:a16="http://schemas.microsoft.com/office/drawing/2014/main" id="{00000000-0008-0000-0900-0000F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62" name="Rectangle 5625">
          <a:extLst>
            <a:ext uri="{FF2B5EF4-FFF2-40B4-BE49-F238E27FC236}">
              <a16:creationId xmlns:a16="http://schemas.microsoft.com/office/drawing/2014/main" id="{00000000-0008-0000-0900-0000F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65" name="Rectangle 5628">
          <a:extLst>
            <a:ext uri="{FF2B5EF4-FFF2-40B4-BE49-F238E27FC236}">
              <a16:creationId xmlns:a16="http://schemas.microsoft.com/office/drawing/2014/main" id="{00000000-0008-0000-0900-0000F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66" name="Rectangle 5629">
          <a:extLst>
            <a:ext uri="{FF2B5EF4-FFF2-40B4-BE49-F238E27FC236}">
              <a16:creationId xmlns:a16="http://schemas.microsoft.com/office/drawing/2014/main" id="{00000000-0008-0000-0900-0000F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69" name="Rectangle 5632">
          <a:extLst>
            <a:ext uri="{FF2B5EF4-FFF2-40B4-BE49-F238E27FC236}">
              <a16:creationId xmlns:a16="http://schemas.microsoft.com/office/drawing/2014/main" id="{00000000-0008-0000-0900-0000F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70" name="Rectangle 5633">
          <a:extLst>
            <a:ext uri="{FF2B5EF4-FFF2-40B4-BE49-F238E27FC236}">
              <a16:creationId xmlns:a16="http://schemas.microsoft.com/office/drawing/2014/main" id="{00000000-0008-0000-0900-0000F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73" name="Rectangle 5636">
          <a:extLst>
            <a:ext uri="{FF2B5EF4-FFF2-40B4-BE49-F238E27FC236}">
              <a16:creationId xmlns:a16="http://schemas.microsoft.com/office/drawing/2014/main" id="{00000000-0008-0000-0900-00000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74" name="Rectangle 5637">
          <a:extLst>
            <a:ext uri="{FF2B5EF4-FFF2-40B4-BE49-F238E27FC236}">
              <a16:creationId xmlns:a16="http://schemas.microsoft.com/office/drawing/2014/main" id="{00000000-0008-0000-0900-00000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77" name="Rectangle 5640">
          <a:extLst>
            <a:ext uri="{FF2B5EF4-FFF2-40B4-BE49-F238E27FC236}">
              <a16:creationId xmlns:a16="http://schemas.microsoft.com/office/drawing/2014/main" id="{00000000-0008-0000-0900-00000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78" name="Rectangle 5641">
          <a:extLst>
            <a:ext uri="{FF2B5EF4-FFF2-40B4-BE49-F238E27FC236}">
              <a16:creationId xmlns:a16="http://schemas.microsoft.com/office/drawing/2014/main" id="{00000000-0008-0000-0900-00000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81" name="Rectangle 5644">
          <a:extLst>
            <a:ext uri="{FF2B5EF4-FFF2-40B4-BE49-F238E27FC236}">
              <a16:creationId xmlns:a16="http://schemas.microsoft.com/office/drawing/2014/main" id="{00000000-0008-0000-0900-00000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82" name="Rectangle 5645">
          <a:extLst>
            <a:ext uri="{FF2B5EF4-FFF2-40B4-BE49-F238E27FC236}">
              <a16:creationId xmlns:a16="http://schemas.microsoft.com/office/drawing/2014/main" id="{00000000-0008-0000-0900-00000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85" name="Rectangle 5648">
          <a:extLst>
            <a:ext uri="{FF2B5EF4-FFF2-40B4-BE49-F238E27FC236}">
              <a16:creationId xmlns:a16="http://schemas.microsoft.com/office/drawing/2014/main" id="{00000000-0008-0000-0900-00000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86" name="Rectangle 5649">
          <a:extLst>
            <a:ext uri="{FF2B5EF4-FFF2-40B4-BE49-F238E27FC236}">
              <a16:creationId xmlns:a16="http://schemas.microsoft.com/office/drawing/2014/main" id="{00000000-0008-0000-0900-00000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89" name="Rectangle 5652">
          <a:extLst>
            <a:ext uri="{FF2B5EF4-FFF2-40B4-BE49-F238E27FC236}">
              <a16:creationId xmlns:a16="http://schemas.microsoft.com/office/drawing/2014/main" id="{00000000-0008-0000-0900-00001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90" name="Rectangle 5653">
          <a:extLst>
            <a:ext uri="{FF2B5EF4-FFF2-40B4-BE49-F238E27FC236}">
              <a16:creationId xmlns:a16="http://schemas.microsoft.com/office/drawing/2014/main" id="{00000000-0008-0000-0900-00001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93" name="Rectangle 5656">
          <a:extLst>
            <a:ext uri="{FF2B5EF4-FFF2-40B4-BE49-F238E27FC236}">
              <a16:creationId xmlns:a16="http://schemas.microsoft.com/office/drawing/2014/main" id="{00000000-0008-0000-0900-00001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94" name="Rectangle 5657">
          <a:extLst>
            <a:ext uri="{FF2B5EF4-FFF2-40B4-BE49-F238E27FC236}">
              <a16:creationId xmlns:a16="http://schemas.microsoft.com/office/drawing/2014/main" id="{00000000-0008-0000-0900-00001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97" name="Rectangle 5660">
          <a:extLst>
            <a:ext uri="{FF2B5EF4-FFF2-40B4-BE49-F238E27FC236}">
              <a16:creationId xmlns:a16="http://schemas.microsoft.com/office/drawing/2014/main" id="{00000000-0008-0000-0900-00001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698" name="Rectangle 5661">
          <a:extLst>
            <a:ext uri="{FF2B5EF4-FFF2-40B4-BE49-F238E27FC236}">
              <a16:creationId xmlns:a16="http://schemas.microsoft.com/office/drawing/2014/main" id="{00000000-0008-0000-0900-00001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01" name="Rectangle 5664">
          <a:extLst>
            <a:ext uri="{FF2B5EF4-FFF2-40B4-BE49-F238E27FC236}">
              <a16:creationId xmlns:a16="http://schemas.microsoft.com/office/drawing/2014/main" id="{00000000-0008-0000-0900-00001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02" name="Rectangle 5665">
          <a:extLst>
            <a:ext uri="{FF2B5EF4-FFF2-40B4-BE49-F238E27FC236}">
              <a16:creationId xmlns:a16="http://schemas.microsoft.com/office/drawing/2014/main" id="{00000000-0008-0000-0900-00001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05" name="Rectangle 5668">
          <a:extLst>
            <a:ext uri="{FF2B5EF4-FFF2-40B4-BE49-F238E27FC236}">
              <a16:creationId xmlns:a16="http://schemas.microsoft.com/office/drawing/2014/main" id="{00000000-0008-0000-0900-00002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06" name="Rectangle 5669">
          <a:extLst>
            <a:ext uri="{FF2B5EF4-FFF2-40B4-BE49-F238E27FC236}">
              <a16:creationId xmlns:a16="http://schemas.microsoft.com/office/drawing/2014/main" id="{00000000-0008-0000-0900-00002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09" name="Rectangle 5672">
          <a:extLst>
            <a:ext uri="{FF2B5EF4-FFF2-40B4-BE49-F238E27FC236}">
              <a16:creationId xmlns:a16="http://schemas.microsoft.com/office/drawing/2014/main" id="{00000000-0008-0000-0900-00002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10" name="Rectangle 5673">
          <a:extLst>
            <a:ext uri="{FF2B5EF4-FFF2-40B4-BE49-F238E27FC236}">
              <a16:creationId xmlns:a16="http://schemas.microsoft.com/office/drawing/2014/main" id="{00000000-0008-0000-0900-00002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13" name="Rectangle 5676">
          <a:extLst>
            <a:ext uri="{FF2B5EF4-FFF2-40B4-BE49-F238E27FC236}">
              <a16:creationId xmlns:a16="http://schemas.microsoft.com/office/drawing/2014/main" id="{00000000-0008-0000-0900-00002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14" name="Rectangle 5677">
          <a:extLst>
            <a:ext uri="{FF2B5EF4-FFF2-40B4-BE49-F238E27FC236}">
              <a16:creationId xmlns:a16="http://schemas.microsoft.com/office/drawing/2014/main" id="{00000000-0008-0000-0900-00002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17" name="Rectangle 5680">
          <a:extLst>
            <a:ext uri="{FF2B5EF4-FFF2-40B4-BE49-F238E27FC236}">
              <a16:creationId xmlns:a16="http://schemas.microsoft.com/office/drawing/2014/main" id="{00000000-0008-0000-0900-00002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18" name="Rectangle 5681">
          <a:extLst>
            <a:ext uri="{FF2B5EF4-FFF2-40B4-BE49-F238E27FC236}">
              <a16:creationId xmlns:a16="http://schemas.microsoft.com/office/drawing/2014/main" id="{00000000-0008-0000-0900-00002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21" name="Rectangle 5684">
          <a:extLst>
            <a:ext uri="{FF2B5EF4-FFF2-40B4-BE49-F238E27FC236}">
              <a16:creationId xmlns:a16="http://schemas.microsoft.com/office/drawing/2014/main" id="{00000000-0008-0000-0900-00003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22" name="Rectangle 5685">
          <a:extLst>
            <a:ext uri="{FF2B5EF4-FFF2-40B4-BE49-F238E27FC236}">
              <a16:creationId xmlns:a16="http://schemas.microsoft.com/office/drawing/2014/main" id="{00000000-0008-0000-0900-00003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25" name="Rectangle 5688">
          <a:extLst>
            <a:ext uri="{FF2B5EF4-FFF2-40B4-BE49-F238E27FC236}">
              <a16:creationId xmlns:a16="http://schemas.microsoft.com/office/drawing/2014/main" id="{00000000-0008-0000-0900-00003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26" name="Rectangle 5689">
          <a:extLst>
            <a:ext uri="{FF2B5EF4-FFF2-40B4-BE49-F238E27FC236}">
              <a16:creationId xmlns:a16="http://schemas.microsoft.com/office/drawing/2014/main" id="{00000000-0008-0000-0900-00003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29" name="Rectangle 5692">
          <a:extLst>
            <a:ext uri="{FF2B5EF4-FFF2-40B4-BE49-F238E27FC236}">
              <a16:creationId xmlns:a16="http://schemas.microsoft.com/office/drawing/2014/main" id="{00000000-0008-0000-0900-00003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30" name="Rectangle 5693">
          <a:extLst>
            <a:ext uri="{FF2B5EF4-FFF2-40B4-BE49-F238E27FC236}">
              <a16:creationId xmlns:a16="http://schemas.microsoft.com/office/drawing/2014/main" id="{00000000-0008-0000-0900-00003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33" name="Rectangle 5696">
          <a:extLst>
            <a:ext uri="{FF2B5EF4-FFF2-40B4-BE49-F238E27FC236}">
              <a16:creationId xmlns:a16="http://schemas.microsoft.com/office/drawing/2014/main" id="{00000000-0008-0000-0900-00003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34" name="Rectangle 5697">
          <a:extLst>
            <a:ext uri="{FF2B5EF4-FFF2-40B4-BE49-F238E27FC236}">
              <a16:creationId xmlns:a16="http://schemas.microsoft.com/office/drawing/2014/main" id="{00000000-0008-0000-0900-00003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37" name="Rectangle 5700">
          <a:extLst>
            <a:ext uri="{FF2B5EF4-FFF2-40B4-BE49-F238E27FC236}">
              <a16:creationId xmlns:a16="http://schemas.microsoft.com/office/drawing/2014/main" id="{00000000-0008-0000-0900-00004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38" name="Rectangle 5701">
          <a:extLst>
            <a:ext uri="{FF2B5EF4-FFF2-40B4-BE49-F238E27FC236}">
              <a16:creationId xmlns:a16="http://schemas.microsoft.com/office/drawing/2014/main" id="{00000000-0008-0000-0900-00004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41" name="Rectangle 5704">
          <a:extLst>
            <a:ext uri="{FF2B5EF4-FFF2-40B4-BE49-F238E27FC236}">
              <a16:creationId xmlns:a16="http://schemas.microsoft.com/office/drawing/2014/main" id="{00000000-0008-0000-0900-00004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42" name="Rectangle 5705">
          <a:extLst>
            <a:ext uri="{FF2B5EF4-FFF2-40B4-BE49-F238E27FC236}">
              <a16:creationId xmlns:a16="http://schemas.microsoft.com/office/drawing/2014/main" id="{00000000-0008-0000-0900-00004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45" name="Rectangle 5708">
          <a:extLst>
            <a:ext uri="{FF2B5EF4-FFF2-40B4-BE49-F238E27FC236}">
              <a16:creationId xmlns:a16="http://schemas.microsoft.com/office/drawing/2014/main" id="{00000000-0008-0000-0900-00004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46" name="Rectangle 5709">
          <a:extLst>
            <a:ext uri="{FF2B5EF4-FFF2-40B4-BE49-F238E27FC236}">
              <a16:creationId xmlns:a16="http://schemas.microsoft.com/office/drawing/2014/main" id="{00000000-0008-0000-0900-00004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49" name="Rectangle 5712">
          <a:extLst>
            <a:ext uri="{FF2B5EF4-FFF2-40B4-BE49-F238E27FC236}">
              <a16:creationId xmlns:a16="http://schemas.microsoft.com/office/drawing/2014/main" id="{00000000-0008-0000-0900-00004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50" name="Rectangle 5713">
          <a:extLst>
            <a:ext uri="{FF2B5EF4-FFF2-40B4-BE49-F238E27FC236}">
              <a16:creationId xmlns:a16="http://schemas.microsoft.com/office/drawing/2014/main" id="{00000000-0008-0000-0900-00004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53" name="Rectangle 5716">
          <a:extLst>
            <a:ext uri="{FF2B5EF4-FFF2-40B4-BE49-F238E27FC236}">
              <a16:creationId xmlns:a16="http://schemas.microsoft.com/office/drawing/2014/main" id="{00000000-0008-0000-0900-00005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54" name="Rectangle 5717">
          <a:extLst>
            <a:ext uri="{FF2B5EF4-FFF2-40B4-BE49-F238E27FC236}">
              <a16:creationId xmlns:a16="http://schemas.microsoft.com/office/drawing/2014/main" id="{00000000-0008-0000-0900-00005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57" name="Rectangle 5720">
          <a:extLst>
            <a:ext uri="{FF2B5EF4-FFF2-40B4-BE49-F238E27FC236}">
              <a16:creationId xmlns:a16="http://schemas.microsoft.com/office/drawing/2014/main" id="{00000000-0008-0000-0900-00005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58" name="Rectangle 5721">
          <a:extLst>
            <a:ext uri="{FF2B5EF4-FFF2-40B4-BE49-F238E27FC236}">
              <a16:creationId xmlns:a16="http://schemas.microsoft.com/office/drawing/2014/main" id="{00000000-0008-0000-0900-00005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61" name="Rectangle 5724">
          <a:extLst>
            <a:ext uri="{FF2B5EF4-FFF2-40B4-BE49-F238E27FC236}">
              <a16:creationId xmlns:a16="http://schemas.microsoft.com/office/drawing/2014/main" id="{00000000-0008-0000-0900-00005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62" name="Rectangle 5725">
          <a:extLst>
            <a:ext uri="{FF2B5EF4-FFF2-40B4-BE49-F238E27FC236}">
              <a16:creationId xmlns:a16="http://schemas.microsoft.com/office/drawing/2014/main" id="{00000000-0008-0000-0900-00005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65" name="Rectangle 5728">
          <a:extLst>
            <a:ext uri="{FF2B5EF4-FFF2-40B4-BE49-F238E27FC236}">
              <a16:creationId xmlns:a16="http://schemas.microsoft.com/office/drawing/2014/main" id="{00000000-0008-0000-0900-00005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66" name="Rectangle 5729">
          <a:extLst>
            <a:ext uri="{FF2B5EF4-FFF2-40B4-BE49-F238E27FC236}">
              <a16:creationId xmlns:a16="http://schemas.microsoft.com/office/drawing/2014/main" id="{00000000-0008-0000-0900-00005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69" name="Rectangle 5732">
          <a:extLst>
            <a:ext uri="{FF2B5EF4-FFF2-40B4-BE49-F238E27FC236}">
              <a16:creationId xmlns:a16="http://schemas.microsoft.com/office/drawing/2014/main" id="{00000000-0008-0000-0900-00006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70" name="Rectangle 5733">
          <a:extLst>
            <a:ext uri="{FF2B5EF4-FFF2-40B4-BE49-F238E27FC236}">
              <a16:creationId xmlns:a16="http://schemas.microsoft.com/office/drawing/2014/main" id="{00000000-0008-0000-0900-00006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73" name="Rectangle 5736">
          <a:extLst>
            <a:ext uri="{FF2B5EF4-FFF2-40B4-BE49-F238E27FC236}">
              <a16:creationId xmlns:a16="http://schemas.microsoft.com/office/drawing/2014/main" id="{00000000-0008-0000-0900-00006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74" name="Rectangle 5737">
          <a:extLst>
            <a:ext uri="{FF2B5EF4-FFF2-40B4-BE49-F238E27FC236}">
              <a16:creationId xmlns:a16="http://schemas.microsoft.com/office/drawing/2014/main" id="{00000000-0008-0000-0900-00006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77" name="Rectangle 5740">
          <a:extLst>
            <a:ext uri="{FF2B5EF4-FFF2-40B4-BE49-F238E27FC236}">
              <a16:creationId xmlns:a16="http://schemas.microsoft.com/office/drawing/2014/main" id="{00000000-0008-0000-0900-00006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78" name="Rectangle 5741">
          <a:extLst>
            <a:ext uri="{FF2B5EF4-FFF2-40B4-BE49-F238E27FC236}">
              <a16:creationId xmlns:a16="http://schemas.microsoft.com/office/drawing/2014/main" id="{00000000-0008-0000-0900-00006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81" name="Rectangle 5744">
          <a:extLst>
            <a:ext uri="{FF2B5EF4-FFF2-40B4-BE49-F238E27FC236}">
              <a16:creationId xmlns:a16="http://schemas.microsoft.com/office/drawing/2014/main" id="{00000000-0008-0000-0900-00006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82" name="Rectangle 5745">
          <a:extLst>
            <a:ext uri="{FF2B5EF4-FFF2-40B4-BE49-F238E27FC236}">
              <a16:creationId xmlns:a16="http://schemas.microsoft.com/office/drawing/2014/main" id="{00000000-0008-0000-0900-00006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85" name="Rectangle 5748">
          <a:extLst>
            <a:ext uri="{FF2B5EF4-FFF2-40B4-BE49-F238E27FC236}">
              <a16:creationId xmlns:a16="http://schemas.microsoft.com/office/drawing/2014/main" id="{00000000-0008-0000-0900-00007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86" name="Rectangle 5749">
          <a:extLst>
            <a:ext uri="{FF2B5EF4-FFF2-40B4-BE49-F238E27FC236}">
              <a16:creationId xmlns:a16="http://schemas.microsoft.com/office/drawing/2014/main" id="{00000000-0008-0000-0900-00007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89" name="Rectangle 5752">
          <a:extLst>
            <a:ext uri="{FF2B5EF4-FFF2-40B4-BE49-F238E27FC236}">
              <a16:creationId xmlns:a16="http://schemas.microsoft.com/office/drawing/2014/main" id="{00000000-0008-0000-0900-00007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90" name="Rectangle 5753">
          <a:extLst>
            <a:ext uri="{FF2B5EF4-FFF2-40B4-BE49-F238E27FC236}">
              <a16:creationId xmlns:a16="http://schemas.microsoft.com/office/drawing/2014/main" id="{00000000-0008-0000-0900-00007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93" name="Rectangle 5756">
          <a:extLst>
            <a:ext uri="{FF2B5EF4-FFF2-40B4-BE49-F238E27FC236}">
              <a16:creationId xmlns:a16="http://schemas.microsoft.com/office/drawing/2014/main" id="{00000000-0008-0000-0900-00007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94" name="Rectangle 5757">
          <a:extLst>
            <a:ext uri="{FF2B5EF4-FFF2-40B4-BE49-F238E27FC236}">
              <a16:creationId xmlns:a16="http://schemas.microsoft.com/office/drawing/2014/main" id="{00000000-0008-0000-0900-00007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97" name="Rectangle 5760">
          <a:extLst>
            <a:ext uri="{FF2B5EF4-FFF2-40B4-BE49-F238E27FC236}">
              <a16:creationId xmlns:a16="http://schemas.microsoft.com/office/drawing/2014/main" id="{00000000-0008-0000-0900-00007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798" name="Rectangle 5761">
          <a:extLst>
            <a:ext uri="{FF2B5EF4-FFF2-40B4-BE49-F238E27FC236}">
              <a16:creationId xmlns:a16="http://schemas.microsoft.com/office/drawing/2014/main" id="{00000000-0008-0000-0900-00007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01" name="Rectangle 5764">
          <a:extLst>
            <a:ext uri="{FF2B5EF4-FFF2-40B4-BE49-F238E27FC236}">
              <a16:creationId xmlns:a16="http://schemas.microsoft.com/office/drawing/2014/main" id="{00000000-0008-0000-0900-00008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02" name="Rectangle 5765">
          <a:extLst>
            <a:ext uri="{FF2B5EF4-FFF2-40B4-BE49-F238E27FC236}">
              <a16:creationId xmlns:a16="http://schemas.microsoft.com/office/drawing/2014/main" id="{00000000-0008-0000-0900-00008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05" name="Rectangle 5768">
          <a:extLst>
            <a:ext uri="{FF2B5EF4-FFF2-40B4-BE49-F238E27FC236}">
              <a16:creationId xmlns:a16="http://schemas.microsoft.com/office/drawing/2014/main" id="{00000000-0008-0000-0900-00008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06" name="Rectangle 5769">
          <a:extLst>
            <a:ext uri="{FF2B5EF4-FFF2-40B4-BE49-F238E27FC236}">
              <a16:creationId xmlns:a16="http://schemas.microsoft.com/office/drawing/2014/main" id="{00000000-0008-0000-0900-00008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09" name="Rectangle 5772">
          <a:extLst>
            <a:ext uri="{FF2B5EF4-FFF2-40B4-BE49-F238E27FC236}">
              <a16:creationId xmlns:a16="http://schemas.microsoft.com/office/drawing/2014/main" id="{00000000-0008-0000-0900-00008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10" name="Rectangle 5773">
          <a:extLst>
            <a:ext uri="{FF2B5EF4-FFF2-40B4-BE49-F238E27FC236}">
              <a16:creationId xmlns:a16="http://schemas.microsoft.com/office/drawing/2014/main" id="{00000000-0008-0000-0900-00008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13" name="Rectangle 5776">
          <a:extLst>
            <a:ext uri="{FF2B5EF4-FFF2-40B4-BE49-F238E27FC236}">
              <a16:creationId xmlns:a16="http://schemas.microsoft.com/office/drawing/2014/main" id="{00000000-0008-0000-0900-00008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14" name="Rectangle 5777">
          <a:extLst>
            <a:ext uri="{FF2B5EF4-FFF2-40B4-BE49-F238E27FC236}">
              <a16:creationId xmlns:a16="http://schemas.microsoft.com/office/drawing/2014/main" id="{00000000-0008-0000-0900-00008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17" name="Rectangle 5780">
          <a:extLst>
            <a:ext uri="{FF2B5EF4-FFF2-40B4-BE49-F238E27FC236}">
              <a16:creationId xmlns:a16="http://schemas.microsoft.com/office/drawing/2014/main" id="{00000000-0008-0000-0900-00009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18" name="Rectangle 5781">
          <a:extLst>
            <a:ext uri="{FF2B5EF4-FFF2-40B4-BE49-F238E27FC236}">
              <a16:creationId xmlns:a16="http://schemas.microsoft.com/office/drawing/2014/main" id="{00000000-0008-0000-0900-00009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21" name="Rectangle 5784">
          <a:extLst>
            <a:ext uri="{FF2B5EF4-FFF2-40B4-BE49-F238E27FC236}">
              <a16:creationId xmlns:a16="http://schemas.microsoft.com/office/drawing/2014/main" id="{00000000-0008-0000-0900-00009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22" name="Rectangle 5785">
          <a:extLst>
            <a:ext uri="{FF2B5EF4-FFF2-40B4-BE49-F238E27FC236}">
              <a16:creationId xmlns:a16="http://schemas.microsoft.com/office/drawing/2014/main" id="{00000000-0008-0000-0900-00009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25" name="Rectangle 5788">
          <a:extLst>
            <a:ext uri="{FF2B5EF4-FFF2-40B4-BE49-F238E27FC236}">
              <a16:creationId xmlns:a16="http://schemas.microsoft.com/office/drawing/2014/main" id="{00000000-0008-0000-0900-00009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26" name="Rectangle 5789">
          <a:extLst>
            <a:ext uri="{FF2B5EF4-FFF2-40B4-BE49-F238E27FC236}">
              <a16:creationId xmlns:a16="http://schemas.microsoft.com/office/drawing/2014/main" id="{00000000-0008-0000-0900-00009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29" name="Rectangle 5792">
          <a:extLst>
            <a:ext uri="{FF2B5EF4-FFF2-40B4-BE49-F238E27FC236}">
              <a16:creationId xmlns:a16="http://schemas.microsoft.com/office/drawing/2014/main" id="{00000000-0008-0000-0900-00009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30" name="Rectangle 5793">
          <a:extLst>
            <a:ext uri="{FF2B5EF4-FFF2-40B4-BE49-F238E27FC236}">
              <a16:creationId xmlns:a16="http://schemas.microsoft.com/office/drawing/2014/main" id="{00000000-0008-0000-0900-00009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33" name="Rectangle 5796">
          <a:extLst>
            <a:ext uri="{FF2B5EF4-FFF2-40B4-BE49-F238E27FC236}">
              <a16:creationId xmlns:a16="http://schemas.microsoft.com/office/drawing/2014/main" id="{00000000-0008-0000-0900-0000A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34" name="Rectangle 5797">
          <a:extLst>
            <a:ext uri="{FF2B5EF4-FFF2-40B4-BE49-F238E27FC236}">
              <a16:creationId xmlns:a16="http://schemas.microsoft.com/office/drawing/2014/main" id="{00000000-0008-0000-0900-0000A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37" name="Rectangle 5800">
          <a:extLst>
            <a:ext uri="{FF2B5EF4-FFF2-40B4-BE49-F238E27FC236}">
              <a16:creationId xmlns:a16="http://schemas.microsoft.com/office/drawing/2014/main" id="{00000000-0008-0000-0900-0000A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38" name="Rectangle 5801">
          <a:extLst>
            <a:ext uri="{FF2B5EF4-FFF2-40B4-BE49-F238E27FC236}">
              <a16:creationId xmlns:a16="http://schemas.microsoft.com/office/drawing/2014/main" id="{00000000-0008-0000-0900-0000A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41" name="Rectangle 5804">
          <a:extLst>
            <a:ext uri="{FF2B5EF4-FFF2-40B4-BE49-F238E27FC236}">
              <a16:creationId xmlns:a16="http://schemas.microsoft.com/office/drawing/2014/main" id="{00000000-0008-0000-0900-0000A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42" name="Rectangle 5805">
          <a:extLst>
            <a:ext uri="{FF2B5EF4-FFF2-40B4-BE49-F238E27FC236}">
              <a16:creationId xmlns:a16="http://schemas.microsoft.com/office/drawing/2014/main" id="{00000000-0008-0000-0900-0000A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45" name="Rectangle 5808">
          <a:extLst>
            <a:ext uri="{FF2B5EF4-FFF2-40B4-BE49-F238E27FC236}">
              <a16:creationId xmlns:a16="http://schemas.microsoft.com/office/drawing/2014/main" id="{00000000-0008-0000-0900-0000A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46" name="Rectangle 5809">
          <a:extLst>
            <a:ext uri="{FF2B5EF4-FFF2-40B4-BE49-F238E27FC236}">
              <a16:creationId xmlns:a16="http://schemas.microsoft.com/office/drawing/2014/main" id="{00000000-0008-0000-0900-0000A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49" name="Rectangle 5812">
          <a:extLst>
            <a:ext uri="{FF2B5EF4-FFF2-40B4-BE49-F238E27FC236}">
              <a16:creationId xmlns:a16="http://schemas.microsoft.com/office/drawing/2014/main" id="{00000000-0008-0000-0900-0000B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50" name="Rectangle 5813">
          <a:extLst>
            <a:ext uri="{FF2B5EF4-FFF2-40B4-BE49-F238E27FC236}">
              <a16:creationId xmlns:a16="http://schemas.microsoft.com/office/drawing/2014/main" id="{00000000-0008-0000-0900-0000B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53" name="Rectangle 5816">
          <a:extLst>
            <a:ext uri="{FF2B5EF4-FFF2-40B4-BE49-F238E27FC236}">
              <a16:creationId xmlns:a16="http://schemas.microsoft.com/office/drawing/2014/main" id="{00000000-0008-0000-0900-0000B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54" name="Rectangle 5817">
          <a:extLst>
            <a:ext uri="{FF2B5EF4-FFF2-40B4-BE49-F238E27FC236}">
              <a16:creationId xmlns:a16="http://schemas.microsoft.com/office/drawing/2014/main" id="{00000000-0008-0000-0900-0000B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57" name="Rectangle 5820">
          <a:extLst>
            <a:ext uri="{FF2B5EF4-FFF2-40B4-BE49-F238E27FC236}">
              <a16:creationId xmlns:a16="http://schemas.microsoft.com/office/drawing/2014/main" id="{00000000-0008-0000-0900-0000B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58" name="Rectangle 5821">
          <a:extLst>
            <a:ext uri="{FF2B5EF4-FFF2-40B4-BE49-F238E27FC236}">
              <a16:creationId xmlns:a16="http://schemas.microsoft.com/office/drawing/2014/main" id="{00000000-0008-0000-0900-0000B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61" name="Rectangle 5824">
          <a:extLst>
            <a:ext uri="{FF2B5EF4-FFF2-40B4-BE49-F238E27FC236}">
              <a16:creationId xmlns:a16="http://schemas.microsoft.com/office/drawing/2014/main" id="{00000000-0008-0000-0900-0000B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62" name="Rectangle 5825">
          <a:extLst>
            <a:ext uri="{FF2B5EF4-FFF2-40B4-BE49-F238E27FC236}">
              <a16:creationId xmlns:a16="http://schemas.microsoft.com/office/drawing/2014/main" id="{00000000-0008-0000-0900-0000B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65" name="Rectangle 5828">
          <a:extLst>
            <a:ext uri="{FF2B5EF4-FFF2-40B4-BE49-F238E27FC236}">
              <a16:creationId xmlns:a16="http://schemas.microsoft.com/office/drawing/2014/main" id="{00000000-0008-0000-0900-0000C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66" name="Rectangle 5829">
          <a:extLst>
            <a:ext uri="{FF2B5EF4-FFF2-40B4-BE49-F238E27FC236}">
              <a16:creationId xmlns:a16="http://schemas.microsoft.com/office/drawing/2014/main" id="{00000000-0008-0000-0900-0000C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69" name="Rectangle 5832">
          <a:extLst>
            <a:ext uri="{FF2B5EF4-FFF2-40B4-BE49-F238E27FC236}">
              <a16:creationId xmlns:a16="http://schemas.microsoft.com/office/drawing/2014/main" id="{00000000-0008-0000-0900-0000C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70" name="Rectangle 5833">
          <a:extLst>
            <a:ext uri="{FF2B5EF4-FFF2-40B4-BE49-F238E27FC236}">
              <a16:creationId xmlns:a16="http://schemas.microsoft.com/office/drawing/2014/main" id="{00000000-0008-0000-0900-0000C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73" name="Rectangle 5836">
          <a:extLst>
            <a:ext uri="{FF2B5EF4-FFF2-40B4-BE49-F238E27FC236}">
              <a16:creationId xmlns:a16="http://schemas.microsoft.com/office/drawing/2014/main" id="{00000000-0008-0000-0900-0000C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74" name="Rectangle 5837">
          <a:extLst>
            <a:ext uri="{FF2B5EF4-FFF2-40B4-BE49-F238E27FC236}">
              <a16:creationId xmlns:a16="http://schemas.microsoft.com/office/drawing/2014/main" id="{00000000-0008-0000-0900-0000C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77" name="Rectangle 5840">
          <a:extLst>
            <a:ext uri="{FF2B5EF4-FFF2-40B4-BE49-F238E27FC236}">
              <a16:creationId xmlns:a16="http://schemas.microsoft.com/office/drawing/2014/main" id="{00000000-0008-0000-0900-0000C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78" name="Rectangle 5841">
          <a:extLst>
            <a:ext uri="{FF2B5EF4-FFF2-40B4-BE49-F238E27FC236}">
              <a16:creationId xmlns:a16="http://schemas.microsoft.com/office/drawing/2014/main" id="{00000000-0008-0000-0900-0000C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81" name="Rectangle 5844">
          <a:extLst>
            <a:ext uri="{FF2B5EF4-FFF2-40B4-BE49-F238E27FC236}">
              <a16:creationId xmlns:a16="http://schemas.microsoft.com/office/drawing/2014/main" id="{00000000-0008-0000-0900-0000D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82" name="Rectangle 5845">
          <a:extLst>
            <a:ext uri="{FF2B5EF4-FFF2-40B4-BE49-F238E27FC236}">
              <a16:creationId xmlns:a16="http://schemas.microsoft.com/office/drawing/2014/main" id="{00000000-0008-0000-0900-0000D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85" name="Rectangle 5848">
          <a:extLst>
            <a:ext uri="{FF2B5EF4-FFF2-40B4-BE49-F238E27FC236}">
              <a16:creationId xmlns:a16="http://schemas.microsoft.com/office/drawing/2014/main" id="{00000000-0008-0000-0900-0000D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86" name="Rectangle 5849">
          <a:extLst>
            <a:ext uri="{FF2B5EF4-FFF2-40B4-BE49-F238E27FC236}">
              <a16:creationId xmlns:a16="http://schemas.microsoft.com/office/drawing/2014/main" id="{00000000-0008-0000-0900-0000D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89" name="Rectangle 5852">
          <a:extLst>
            <a:ext uri="{FF2B5EF4-FFF2-40B4-BE49-F238E27FC236}">
              <a16:creationId xmlns:a16="http://schemas.microsoft.com/office/drawing/2014/main" id="{00000000-0008-0000-0900-0000D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90" name="Rectangle 5853">
          <a:extLst>
            <a:ext uri="{FF2B5EF4-FFF2-40B4-BE49-F238E27FC236}">
              <a16:creationId xmlns:a16="http://schemas.microsoft.com/office/drawing/2014/main" id="{00000000-0008-0000-0900-0000D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93" name="Rectangle 5856">
          <a:extLst>
            <a:ext uri="{FF2B5EF4-FFF2-40B4-BE49-F238E27FC236}">
              <a16:creationId xmlns:a16="http://schemas.microsoft.com/office/drawing/2014/main" id="{00000000-0008-0000-0900-0000D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94" name="Rectangle 5857">
          <a:extLst>
            <a:ext uri="{FF2B5EF4-FFF2-40B4-BE49-F238E27FC236}">
              <a16:creationId xmlns:a16="http://schemas.microsoft.com/office/drawing/2014/main" id="{00000000-0008-0000-0900-0000D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97" name="Rectangle 5860">
          <a:extLst>
            <a:ext uri="{FF2B5EF4-FFF2-40B4-BE49-F238E27FC236}">
              <a16:creationId xmlns:a16="http://schemas.microsoft.com/office/drawing/2014/main" id="{00000000-0008-0000-0900-0000E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898" name="Rectangle 5861">
          <a:extLst>
            <a:ext uri="{FF2B5EF4-FFF2-40B4-BE49-F238E27FC236}">
              <a16:creationId xmlns:a16="http://schemas.microsoft.com/office/drawing/2014/main" id="{00000000-0008-0000-0900-0000E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01" name="Rectangle 5864">
          <a:extLst>
            <a:ext uri="{FF2B5EF4-FFF2-40B4-BE49-F238E27FC236}">
              <a16:creationId xmlns:a16="http://schemas.microsoft.com/office/drawing/2014/main" id="{00000000-0008-0000-0900-0000E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02" name="Rectangle 5865">
          <a:extLst>
            <a:ext uri="{FF2B5EF4-FFF2-40B4-BE49-F238E27FC236}">
              <a16:creationId xmlns:a16="http://schemas.microsoft.com/office/drawing/2014/main" id="{00000000-0008-0000-0900-0000E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05" name="Rectangle 5868">
          <a:extLst>
            <a:ext uri="{FF2B5EF4-FFF2-40B4-BE49-F238E27FC236}">
              <a16:creationId xmlns:a16="http://schemas.microsoft.com/office/drawing/2014/main" id="{00000000-0008-0000-0900-0000E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06" name="Rectangle 5869">
          <a:extLst>
            <a:ext uri="{FF2B5EF4-FFF2-40B4-BE49-F238E27FC236}">
              <a16:creationId xmlns:a16="http://schemas.microsoft.com/office/drawing/2014/main" id="{00000000-0008-0000-0900-0000E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09" name="Rectangle 5872">
          <a:extLst>
            <a:ext uri="{FF2B5EF4-FFF2-40B4-BE49-F238E27FC236}">
              <a16:creationId xmlns:a16="http://schemas.microsoft.com/office/drawing/2014/main" id="{00000000-0008-0000-0900-0000E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10" name="Rectangle 5873">
          <a:extLst>
            <a:ext uri="{FF2B5EF4-FFF2-40B4-BE49-F238E27FC236}">
              <a16:creationId xmlns:a16="http://schemas.microsoft.com/office/drawing/2014/main" id="{00000000-0008-0000-0900-0000E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13" name="Rectangle 5876">
          <a:extLst>
            <a:ext uri="{FF2B5EF4-FFF2-40B4-BE49-F238E27FC236}">
              <a16:creationId xmlns:a16="http://schemas.microsoft.com/office/drawing/2014/main" id="{00000000-0008-0000-0900-0000F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14" name="Rectangle 5877">
          <a:extLst>
            <a:ext uri="{FF2B5EF4-FFF2-40B4-BE49-F238E27FC236}">
              <a16:creationId xmlns:a16="http://schemas.microsoft.com/office/drawing/2014/main" id="{00000000-0008-0000-0900-0000F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17" name="Rectangle 5880">
          <a:extLst>
            <a:ext uri="{FF2B5EF4-FFF2-40B4-BE49-F238E27FC236}">
              <a16:creationId xmlns:a16="http://schemas.microsoft.com/office/drawing/2014/main" id="{00000000-0008-0000-0900-0000F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18" name="Rectangle 5881">
          <a:extLst>
            <a:ext uri="{FF2B5EF4-FFF2-40B4-BE49-F238E27FC236}">
              <a16:creationId xmlns:a16="http://schemas.microsoft.com/office/drawing/2014/main" id="{00000000-0008-0000-0900-0000F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21" name="Rectangle 5884">
          <a:extLst>
            <a:ext uri="{FF2B5EF4-FFF2-40B4-BE49-F238E27FC236}">
              <a16:creationId xmlns:a16="http://schemas.microsoft.com/office/drawing/2014/main" id="{00000000-0008-0000-0900-0000F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22" name="Rectangle 5885">
          <a:extLst>
            <a:ext uri="{FF2B5EF4-FFF2-40B4-BE49-F238E27FC236}">
              <a16:creationId xmlns:a16="http://schemas.microsoft.com/office/drawing/2014/main" id="{00000000-0008-0000-0900-0000F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25" name="Rectangle 5888">
          <a:extLst>
            <a:ext uri="{FF2B5EF4-FFF2-40B4-BE49-F238E27FC236}">
              <a16:creationId xmlns:a16="http://schemas.microsoft.com/office/drawing/2014/main" id="{00000000-0008-0000-0900-0000F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26" name="Rectangle 5889">
          <a:extLst>
            <a:ext uri="{FF2B5EF4-FFF2-40B4-BE49-F238E27FC236}">
              <a16:creationId xmlns:a16="http://schemas.microsoft.com/office/drawing/2014/main" id="{00000000-0008-0000-0900-0000F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29" name="Rectangle 5892">
          <a:extLst>
            <a:ext uri="{FF2B5EF4-FFF2-40B4-BE49-F238E27FC236}">
              <a16:creationId xmlns:a16="http://schemas.microsoft.com/office/drawing/2014/main" id="{00000000-0008-0000-0900-00000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30" name="Rectangle 5893">
          <a:extLst>
            <a:ext uri="{FF2B5EF4-FFF2-40B4-BE49-F238E27FC236}">
              <a16:creationId xmlns:a16="http://schemas.microsoft.com/office/drawing/2014/main" id="{00000000-0008-0000-0900-00000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33" name="Rectangle 5896">
          <a:extLst>
            <a:ext uri="{FF2B5EF4-FFF2-40B4-BE49-F238E27FC236}">
              <a16:creationId xmlns:a16="http://schemas.microsoft.com/office/drawing/2014/main" id="{00000000-0008-0000-0900-00000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34" name="Rectangle 5897">
          <a:extLst>
            <a:ext uri="{FF2B5EF4-FFF2-40B4-BE49-F238E27FC236}">
              <a16:creationId xmlns:a16="http://schemas.microsoft.com/office/drawing/2014/main" id="{00000000-0008-0000-0900-00000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37" name="Rectangle 5900">
          <a:extLst>
            <a:ext uri="{FF2B5EF4-FFF2-40B4-BE49-F238E27FC236}">
              <a16:creationId xmlns:a16="http://schemas.microsoft.com/office/drawing/2014/main" id="{00000000-0008-0000-0900-00000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38" name="Rectangle 5901">
          <a:extLst>
            <a:ext uri="{FF2B5EF4-FFF2-40B4-BE49-F238E27FC236}">
              <a16:creationId xmlns:a16="http://schemas.microsoft.com/office/drawing/2014/main" id="{00000000-0008-0000-0900-00000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41" name="Rectangle 5904">
          <a:extLst>
            <a:ext uri="{FF2B5EF4-FFF2-40B4-BE49-F238E27FC236}">
              <a16:creationId xmlns:a16="http://schemas.microsoft.com/office/drawing/2014/main" id="{00000000-0008-0000-0900-00000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42" name="Rectangle 5905">
          <a:extLst>
            <a:ext uri="{FF2B5EF4-FFF2-40B4-BE49-F238E27FC236}">
              <a16:creationId xmlns:a16="http://schemas.microsoft.com/office/drawing/2014/main" id="{00000000-0008-0000-0900-00000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45" name="Rectangle 5908">
          <a:extLst>
            <a:ext uri="{FF2B5EF4-FFF2-40B4-BE49-F238E27FC236}">
              <a16:creationId xmlns:a16="http://schemas.microsoft.com/office/drawing/2014/main" id="{00000000-0008-0000-0900-00001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46" name="Rectangle 5909">
          <a:extLst>
            <a:ext uri="{FF2B5EF4-FFF2-40B4-BE49-F238E27FC236}">
              <a16:creationId xmlns:a16="http://schemas.microsoft.com/office/drawing/2014/main" id="{00000000-0008-0000-0900-00001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49" name="Rectangle 5912">
          <a:extLst>
            <a:ext uri="{FF2B5EF4-FFF2-40B4-BE49-F238E27FC236}">
              <a16:creationId xmlns:a16="http://schemas.microsoft.com/office/drawing/2014/main" id="{00000000-0008-0000-0900-00001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50" name="Rectangle 5913">
          <a:extLst>
            <a:ext uri="{FF2B5EF4-FFF2-40B4-BE49-F238E27FC236}">
              <a16:creationId xmlns:a16="http://schemas.microsoft.com/office/drawing/2014/main" id="{00000000-0008-0000-0900-00001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53" name="Rectangle 5916">
          <a:extLst>
            <a:ext uri="{FF2B5EF4-FFF2-40B4-BE49-F238E27FC236}">
              <a16:creationId xmlns:a16="http://schemas.microsoft.com/office/drawing/2014/main" id="{00000000-0008-0000-0900-00001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54" name="Rectangle 5917">
          <a:extLst>
            <a:ext uri="{FF2B5EF4-FFF2-40B4-BE49-F238E27FC236}">
              <a16:creationId xmlns:a16="http://schemas.microsoft.com/office/drawing/2014/main" id="{00000000-0008-0000-0900-00001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57" name="Rectangle 5920">
          <a:extLst>
            <a:ext uri="{FF2B5EF4-FFF2-40B4-BE49-F238E27FC236}">
              <a16:creationId xmlns:a16="http://schemas.microsoft.com/office/drawing/2014/main" id="{00000000-0008-0000-0900-00001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58" name="Rectangle 5921">
          <a:extLst>
            <a:ext uri="{FF2B5EF4-FFF2-40B4-BE49-F238E27FC236}">
              <a16:creationId xmlns:a16="http://schemas.microsoft.com/office/drawing/2014/main" id="{00000000-0008-0000-0900-00001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61" name="Rectangle 5924">
          <a:extLst>
            <a:ext uri="{FF2B5EF4-FFF2-40B4-BE49-F238E27FC236}">
              <a16:creationId xmlns:a16="http://schemas.microsoft.com/office/drawing/2014/main" id="{00000000-0008-0000-0900-00002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62" name="Rectangle 5925">
          <a:extLst>
            <a:ext uri="{FF2B5EF4-FFF2-40B4-BE49-F238E27FC236}">
              <a16:creationId xmlns:a16="http://schemas.microsoft.com/office/drawing/2014/main" id="{00000000-0008-0000-0900-00002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65" name="Rectangle 5928">
          <a:extLst>
            <a:ext uri="{FF2B5EF4-FFF2-40B4-BE49-F238E27FC236}">
              <a16:creationId xmlns:a16="http://schemas.microsoft.com/office/drawing/2014/main" id="{00000000-0008-0000-0900-00002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66" name="Rectangle 5929">
          <a:extLst>
            <a:ext uri="{FF2B5EF4-FFF2-40B4-BE49-F238E27FC236}">
              <a16:creationId xmlns:a16="http://schemas.microsoft.com/office/drawing/2014/main" id="{00000000-0008-0000-0900-00002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69" name="Rectangle 5932">
          <a:extLst>
            <a:ext uri="{FF2B5EF4-FFF2-40B4-BE49-F238E27FC236}">
              <a16:creationId xmlns:a16="http://schemas.microsoft.com/office/drawing/2014/main" id="{00000000-0008-0000-0900-00002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70" name="Rectangle 5933">
          <a:extLst>
            <a:ext uri="{FF2B5EF4-FFF2-40B4-BE49-F238E27FC236}">
              <a16:creationId xmlns:a16="http://schemas.microsoft.com/office/drawing/2014/main" id="{00000000-0008-0000-0900-00002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73" name="Rectangle 5936">
          <a:extLst>
            <a:ext uri="{FF2B5EF4-FFF2-40B4-BE49-F238E27FC236}">
              <a16:creationId xmlns:a16="http://schemas.microsoft.com/office/drawing/2014/main" id="{00000000-0008-0000-0900-00002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74" name="Rectangle 5937">
          <a:extLst>
            <a:ext uri="{FF2B5EF4-FFF2-40B4-BE49-F238E27FC236}">
              <a16:creationId xmlns:a16="http://schemas.microsoft.com/office/drawing/2014/main" id="{00000000-0008-0000-0900-00002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77" name="Rectangle 5940">
          <a:extLst>
            <a:ext uri="{FF2B5EF4-FFF2-40B4-BE49-F238E27FC236}">
              <a16:creationId xmlns:a16="http://schemas.microsoft.com/office/drawing/2014/main" id="{00000000-0008-0000-0900-00003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78" name="Rectangle 5941">
          <a:extLst>
            <a:ext uri="{FF2B5EF4-FFF2-40B4-BE49-F238E27FC236}">
              <a16:creationId xmlns:a16="http://schemas.microsoft.com/office/drawing/2014/main" id="{00000000-0008-0000-0900-00003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81" name="Rectangle 5944">
          <a:extLst>
            <a:ext uri="{FF2B5EF4-FFF2-40B4-BE49-F238E27FC236}">
              <a16:creationId xmlns:a16="http://schemas.microsoft.com/office/drawing/2014/main" id="{00000000-0008-0000-0900-00003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82" name="Rectangle 5945">
          <a:extLst>
            <a:ext uri="{FF2B5EF4-FFF2-40B4-BE49-F238E27FC236}">
              <a16:creationId xmlns:a16="http://schemas.microsoft.com/office/drawing/2014/main" id="{00000000-0008-0000-0900-00003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85" name="Rectangle 5948">
          <a:extLst>
            <a:ext uri="{FF2B5EF4-FFF2-40B4-BE49-F238E27FC236}">
              <a16:creationId xmlns:a16="http://schemas.microsoft.com/office/drawing/2014/main" id="{00000000-0008-0000-0900-00003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86" name="Rectangle 5949">
          <a:extLst>
            <a:ext uri="{FF2B5EF4-FFF2-40B4-BE49-F238E27FC236}">
              <a16:creationId xmlns:a16="http://schemas.microsoft.com/office/drawing/2014/main" id="{00000000-0008-0000-0900-00003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89" name="Rectangle 5952">
          <a:extLst>
            <a:ext uri="{FF2B5EF4-FFF2-40B4-BE49-F238E27FC236}">
              <a16:creationId xmlns:a16="http://schemas.microsoft.com/office/drawing/2014/main" id="{00000000-0008-0000-0900-00003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90" name="Rectangle 5953">
          <a:extLst>
            <a:ext uri="{FF2B5EF4-FFF2-40B4-BE49-F238E27FC236}">
              <a16:creationId xmlns:a16="http://schemas.microsoft.com/office/drawing/2014/main" id="{00000000-0008-0000-0900-00003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93" name="Rectangle 5956">
          <a:extLst>
            <a:ext uri="{FF2B5EF4-FFF2-40B4-BE49-F238E27FC236}">
              <a16:creationId xmlns:a16="http://schemas.microsoft.com/office/drawing/2014/main" id="{00000000-0008-0000-0900-00004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94" name="Rectangle 5957">
          <a:extLst>
            <a:ext uri="{FF2B5EF4-FFF2-40B4-BE49-F238E27FC236}">
              <a16:creationId xmlns:a16="http://schemas.microsoft.com/office/drawing/2014/main" id="{00000000-0008-0000-0900-00004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97" name="Rectangle 5960">
          <a:extLst>
            <a:ext uri="{FF2B5EF4-FFF2-40B4-BE49-F238E27FC236}">
              <a16:creationId xmlns:a16="http://schemas.microsoft.com/office/drawing/2014/main" id="{00000000-0008-0000-0900-00004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4998" name="Rectangle 5961">
          <a:extLst>
            <a:ext uri="{FF2B5EF4-FFF2-40B4-BE49-F238E27FC236}">
              <a16:creationId xmlns:a16="http://schemas.microsoft.com/office/drawing/2014/main" id="{00000000-0008-0000-0900-00004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01" name="Rectangle 5964">
          <a:extLst>
            <a:ext uri="{FF2B5EF4-FFF2-40B4-BE49-F238E27FC236}">
              <a16:creationId xmlns:a16="http://schemas.microsoft.com/office/drawing/2014/main" id="{00000000-0008-0000-0900-00004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02" name="Rectangle 5965">
          <a:extLst>
            <a:ext uri="{FF2B5EF4-FFF2-40B4-BE49-F238E27FC236}">
              <a16:creationId xmlns:a16="http://schemas.microsoft.com/office/drawing/2014/main" id="{00000000-0008-0000-0900-00004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05" name="Rectangle 5968">
          <a:extLst>
            <a:ext uri="{FF2B5EF4-FFF2-40B4-BE49-F238E27FC236}">
              <a16:creationId xmlns:a16="http://schemas.microsoft.com/office/drawing/2014/main" id="{00000000-0008-0000-0900-00004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06" name="Rectangle 5969">
          <a:extLst>
            <a:ext uri="{FF2B5EF4-FFF2-40B4-BE49-F238E27FC236}">
              <a16:creationId xmlns:a16="http://schemas.microsoft.com/office/drawing/2014/main" id="{00000000-0008-0000-0900-00004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09" name="Rectangle 5972">
          <a:extLst>
            <a:ext uri="{FF2B5EF4-FFF2-40B4-BE49-F238E27FC236}">
              <a16:creationId xmlns:a16="http://schemas.microsoft.com/office/drawing/2014/main" id="{00000000-0008-0000-0900-00005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10" name="Rectangle 5973">
          <a:extLst>
            <a:ext uri="{FF2B5EF4-FFF2-40B4-BE49-F238E27FC236}">
              <a16:creationId xmlns:a16="http://schemas.microsoft.com/office/drawing/2014/main" id="{00000000-0008-0000-0900-00005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13" name="Rectangle 5976">
          <a:extLst>
            <a:ext uri="{FF2B5EF4-FFF2-40B4-BE49-F238E27FC236}">
              <a16:creationId xmlns:a16="http://schemas.microsoft.com/office/drawing/2014/main" id="{00000000-0008-0000-0900-00005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14" name="Rectangle 5977">
          <a:extLst>
            <a:ext uri="{FF2B5EF4-FFF2-40B4-BE49-F238E27FC236}">
              <a16:creationId xmlns:a16="http://schemas.microsoft.com/office/drawing/2014/main" id="{00000000-0008-0000-0900-00005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17" name="Rectangle 5980">
          <a:extLst>
            <a:ext uri="{FF2B5EF4-FFF2-40B4-BE49-F238E27FC236}">
              <a16:creationId xmlns:a16="http://schemas.microsoft.com/office/drawing/2014/main" id="{00000000-0008-0000-0900-00005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18" name="Rectangle 5981">
          <a:extLst>
            <a:ext uri="{FF2B5EF4-FFF2-40B4-BE49-F238E27FC236}">
              <a16:creationId xmlns:a16="http://schemas.microsoft.com/office/drawing/2014/main" id="{00000000-0008-0000-0900-00005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21" name="Rectangle 5984">
          <a:extLst>
            <a:ext uri="{FF2B5EF4-FFF2-40B4-BE49-F238E27FC236}">
              <a16:creationId xmlns:a16="http://schemas.microsoft.com/office/drawing/2014/main" id="{00000000-0008-0000-0900-00005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22" name="Rectangle 5985">
          <a:extLst>
            <a:ext uri="{FF2B5EF4-FFF2-40B4-BE49-F238E27FC236}">
              <a16:creationId xmlns:a16="http://schemas.microsoft.com/office/drawing/2014/main" id="{00000000-0008-0000-0900-00005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25" name="Rectangle 5988">
          <a:extLst>
            <a:ext uri="{FF2B5EF4-FFF2-40B4-BE49-F238E27FC236}">
              <a16:creationId xmlns:a16="http://schemas.microsoft.com/office/drawing/2014/main" id="{00000000-0008-0000-0900-00006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26" name="Rectangle 5989">
          <a:extLst>
            <a:ext uri="{FF2B5EF4-FFF2-40B4-BE49-F238E27FC236}">
              <a16:creationId xmlns:a16="http://schemas.microsoft.com/office/drawing/2014/main" id="{00000000-0008-0000-0900-00006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29" name="Rectangle 5992">
          <a:extLst>
            <a:ext uri="{FF2B5EF4-FFF2-40B4-BE49-F238E27FC236}">
              <a16:creationId xmlns:a16="http://schemas.microsoft.com/office/drawing/2014/main" id="{00000000-0008-0000-0900-00006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30" name="Rectangle 5993">
          <a:extLst>
            <a:ext uri="{FF2B5EF4-FFF2-40B4-BE49-F238E27FC236}">
              <a16:creationId xmlns:a16="http://schemas.microsoft.com/office/drawing/2014/main" id="{00000000-0008-0000-0900-00006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33" name="Rectangle 5996">
          <a:extLst>
            <a:ext uri="{FF2B5EF4-FFF2-40B4-BE49-F238E27FC236}">
              <a16:creationId xmlns:a16="http://schemas.microsoft.com/office/drawing/2014/main" id="{00000000-0008-0000-0900-00006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34" name="Rectangle 5997">
          <a:extLst>
            <a:ext uri="{FF2B5EF4-FFF2-40B4-BE49-F238E27FC236}">
              <a16:creationId xmlns:a16="http://schemas.microsoft.com/office/drawing/2014/main" id="{00000000-0008-0000-0900-00006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37" name="Rectangle 6000">
          <a:extLst>
            <a:ext uri="{FF2B5EF4-FFF2-40B4-BE49-F238E27FC236}">
              <a16:creationId xmlns:a16="http://schemas.microsoft.com/office/drawing/2014/main" id="{00000000-0008-0000-0900-00006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38" name="Rectangle 6001">
          <a:extLst>
            <a:ext uri="{FF2B5EF4-FFF2-40B4-BE49-F238E27FC236}">
              <a16:creationId xmlns:a16="http://schemas.microsoft.com/office/drawing/2014/main" id="{00000000-0008-0000-0900-00006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41" name="Rectangle 6004">
          <a:extLst>
            <a:ext uri="{FF2B5EF4-FFF2-40B4-BE49-F238E27FC236}">
              <a16:creationId xmlns:a16="http://schemas.microsoft.com/office/drawing/2014/main" id="{00000000-0008-0000-0900-00007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42" name="Rectangle 6005">
          <a:extLst>
            <a:ext uri="{FF2B5EF4-FFF2-40B4-BE49-F238E27FC236}">
              <a16:creationId xmlns:a16="http://schemas.microsoft.com/office/drawing/2014/main" id="{00000000-0008-0000-0900-00007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45" name="Rectangle 6008">
          <a:extLst>
            <a:ext uri="{FF2B5EF4-FFF2-40B4-BE49-F238E27FC236}">
              <a16:creationId xmlns:a16="http://schemas.microsoft.com/office/drawing/2014/main" id="{00000000-0008-0000-0900-00007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46" name="Rectangle 6009">
          <a:extLst>
            <a:ext uri="{FF2B5EF4-FFF2-40B4-BE49-F238E27FC236}">
              <a16:creationId xmlns:a16="http://schemas.microsoft.com/office/drawing/2014/main" id="{00000000-0008-0000-0900-00007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49" name="Rectangle 6012">
          <a:extLst>
            <a:ext uri="{FF2B5EF4-FFF2-40B4-BE49-F238E27FC236}">
              <a16:creationId xmlns:a16="http://schemas.microsoft.com/office/drawing/2014/main" id="{00000000-0008-0000-0900-00007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50" name="Rectangle 6013">
          <a:extLst>
            <a:ext uri="{FF2B5EF4-FFF2-40B4-BE49-F238E27FC236}">
              <a16:creationId xmlns:a16="http://schemas.microsoft.com/office/drawing/2014/main" id="{00000000-0008-0000-0900-00007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53" name="Rectangle 6016">
          <a:extLst>
            <a:ext uri="{FF2B5EF4-FFF2-40B4-BE49-F238E27FC236}">
              <a16:creationId xmlns:a16="http://schemas.microsoft.com/office/drawing/2014/main" id="{00000000-0008-0000-0900-00007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54" name="Rectangle 6017">
          <a:extLst>
            <a:ext uri="{FF2B5EF4-FFF2-40B4-BE49-F238E27FC236}">
              <a16:creationId xmlns:a16="http://schemas.microsoft.com/office/drawing/2014/main" id="{00000000-0008-0000-0900-00007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57" name="Rectangle 6020">
          <a:extLst>
            <a:ext uri="{FF2B5EF4-FFF2-40B4-BE49-F238E27FC236}">
              <a16:creationId xmlns:a16="http://schemas.microsoft.com/office/drawing/2014/main" id="{00000000-0008-0000-0900-00008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58" name="Rectangle 6021">
          <a:extLst>
            <a:ext uri="{FF2B5EF4-FFF2-40B4-BE49-F238E27FC236}">
              <a16:creationId xmlns:a16="http://schemas.microsoft.com/office/drawing/2014/main" id="{00000000-0008-0000-0900-00008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61" name="Rectangle 6024">
          <a:extLst>
            <a:ext uri="{FF2B5EF4-FFF2-40B4-BE49-F238E27FC236}">
              <a16:creationId xmlns:a16="http://schemas.microsoft.com/office/drawing/2014/main" id="{00000000-0008-0000-0900-00008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62" name="Rectangle 6025">
          <a:extLst>
            <a:ext uri="{FF2B5EF4-FFF2-40B4-BE49-F238E27FC236}">
              <a16:creationId xmlns:a16="http://schemas.microsoft.com/office/drawing/2014/main" id="{00000000-0008-0000-0900-00008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65" name="Rectangle 6028">
          <a:extLst>
            <a:ext uri="{FF2B5EF4-FFF2-40B4-BE49-F238E27FC236}">
              <a16:creationId xmlns:a16="http://schemas.microsoft.com/office/drawing/2014/main" id="{00000000-0008-0000-0900-00008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66" name="Rectangle 6029">
          <a:extLst>
            <a:ext uri="{FF2B5EF4-FFF2-40B4-BE49-F238E27FC236}">
              <a16:creationId xmlns:a16="http://schemas.microsoft.com/office/drawing/2014/main" id="{00000000-0008-0000-0900-00008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69" name="Rectangle 6032">
          <a:extLst>
            <a:ext uri="{FF2B5EF4-FFF2-40B4-BE49-F238E27FC236}">
              <a16:creationId xmlns:a16="http://schemas.microsoft.com/office/drawing/2014/main" id="{00000000-0008-0000-0900-00008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70" name="Rectangle 6033">
          <a:extLst>
            <a:ext uri="{FF2B5EF4-FFF2-40B4-BE49-F238E27FC236}">
              <a16:creationId xmlns:a16="http://schemas.microsoft.com/office/drawing/2014/main" id="{00000000-0008-0000-0900-00008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73" name="Rectangle 6036">
          <a:extLst>
            <a:ext uri="{FF2B5EF4-FFF2-40B4-BE49-F238E27FC236}">
              <a16:creationId xmlns:a16="http://schemas.microsoft.com/office/drawing/2014/main" id="{00000000-0008-0000-0900-00009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74" name="Rectangle 6037">
          <a:extLst>
            <a:ext uri="{FF2B5EF4-FFF2-40B4-BE49-F238E27FC236}">
              <a16:creationId xmlns:a16="http://schemas.microsoft.com/office/drawing/2014/main" id="{00000000-0008-0000-0900-00009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77" name="Rectangle 6040">
          <a:extLst>
            <a:ext uri="{FF2B5EF4-FFF2-40B4-BE49-F238E27FC236}">
              <a16:creationId xmlns:a16="http://schemas.microsoft.com/office/drawing/2014/main" id="{00000000-0008-0000-0900-00009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78" name="Rectangle 6041">
          <a:extLst>
            <a:ext uri="{FF2B5EF4-FFF2-40B4-BE49-F238E27FC236}">
              <a16:creationId xmlns:a16="http://schemas.microsoft.com/office/drawing/2014/main" id="{00000000-0008-0000-0900-00009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81" name="Rectangle 6044">
          <a:extLst>
            <a:ext uri="{FF2B5EF4-FFF2-40B4-BE49-F238E27FC236}">
              <a16:creationId xmlns:a16="http://schemas.microsoft.com/office/drawing/2014/main" id="{00000000-0008-0000-0900-00009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82" name="Rectangle 6045">
          <a:extLst>
            <a:ext uri="{FF2B5EF4-FFF2-40B4-BE49-F238E27FC236}">
              <a16:creationId xmlns:a16="http://schemas.microsoft.com/office/drawing/2014/main" id="{00000000-0008-0000-0900-00009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85" name="Rectangle 6048">
          <a:extLst>
            <a:ext uri="{FF2B5EF4-FFF2-40B4-BE49-F238E27FC236}">
              <a16:creationId xmlns:a16="http://schemas.microsoft.com/office/drawing/2014/main" id="{00000000-0008-0000-0900-00009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86" name="Rectangle 6049">
          <a:extLst>
            <a:ext uri="{FF2B5EF4-FFF2-40B4-BE49-F238E27FC236}">
              <a16:creationId xmlns:a16="http://schemas.microsoft.com/office/drawing/2014/main" id="{00000000-0008-0000-0900-00009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89" name="Rectangle 6052">
          <a:extLst>
            <a:ext uri="{FF2B5EF4-FFF2-40B4-BE49-F238E27FC236}">
              <a16:creationId xmlns:a16="http://schemas.microsoft.com/office/drawing/2014/main" id="{00000000-0008-0000-0900-0000A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90" name="Rectangle 6053">
          <a:extLst>
            <a:ext uri="{FF2B5EF4-FFF2-40B4-BE49-F238E27FC236}">
              <a16:creationId xmlns:a16="http://schemas.microsoft.com/office/drawing/2014/main" id="{00000000-0008-0000-0900-0000A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93" name="Rectangle 6056">
          <a:extLst>
            <a:ext uri="{FF2B5EF4-FFF2-40B4-BE49-F238E27FC236}">
              <a16:creationId xmlns:a16="http://schemas.microsoft.com/office/drawing/2014/main" id="{00000000-0008-0000-0900-0000A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94" name="Rectangle 6057">
          <a:extLst>
            <a:ext uri="{FF2B5EF4-FFF2-40B4-BE49-F238E27FC236}">
              <a16:creationId xmlns:a16="http://schemas.microsoft.com/office/drawing/2014/main" id="{00000000-0008-0000-0900-0000A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97" name="Rectangle 6060">
          <a:extLst>
            <a:ext uri="{FF2B5EF4-FFF2-40B4-BE49-F238E27FC236}">
              <a16:creationId xmlns:a16="http://schemas.microsoft.com/office/drawing/2014/main" id="{00000000-0008-0000-0900-0000A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098" name="Rectangle 6061">
          <a:extLst>
            <a:ext uri="{FF2B5EF4-FFF2-40B4-BE49-F238E27FC236}">
              <a16:creationId xmlns:a16="http://schemas.microsoft.com/office/drawing/2014/main" id="{00000000-0008-0000-0900-0000A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01" name="Rectangle 6064">
          <a:extLst>
            <a:ext uri="{FF2B5EF4-FFF2-40B4-BE49-F238E27FC236}">
              <a16:creationId xmlns:a16="http://schemas.microsoft.com/office/drawing/2014/main" id="{00000000-0008-0000-0900-0000A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02" name="Rectangle 6065">
          <a:extLst>
            <a:ext uri="{FF2B5EF4-FFF2-40B4-BE49-F238E27FC236}">
              <a16:creationId xmlns:a16="http://schemas.microsoft.com/office/drawing/2014/main" id="{00000000-0008-0000-0900-0000A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05" name="Rectangle 6068">
          <a:extLst>
            <a:ext uri="{FF2B5EF4-FFF2-40B4-BE49-F238E27FC236}">
              <a16:creationId xmlns:a16="http://schemas.microsoft.com/office/drawing/2014/main" id="{00000000-0008-0000-0900-0000B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06" name="Rectangle 6069">
          <a:extLst>
            <a:ext uri="{FF2B5EF4-FFF2-40B4-BE49-F238E27FC236}">
              <a16:creationId xmlns:a16="http://schemas.microsoft.com/office/drawing/2014/main" id="{00000000-0008-0000-0900-0000B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09" name="Rectangle 6072">
          <a:extLst>
            <a:ext uri="{FF2B5EF4-FFF2-40B4-BE49-F238E27FC236}">
              <a16:creationId xmlns:a16="http://schemas.microsoft.com/office/drawing/2014/main" id="{00000000-0008-0000-0900-0000B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10" name="Rectangle 6073">
          <a:extLst>
            <a:ext uri="{FF2B5EF4-FFF2-40B4-BE49-F238E27FC236}">
              <a16:creationId xmlns:a16="http://schemas.microsoft.com/office/drawing/2014/main" id="{00000000-0008-0000-0900-0000B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13" name="Rectangle 6076">
          <a:extLst>
            <a:ext uri="{FF2B5EF4-FFF2-40B4-BE49-F238E27FC236}">
              <a16:creationId xmlns:a16="http://schemas.microsoft.com/office/drawing/2014/main" id="{00000000-0008-0000-0900-0000B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14" name="Rectangle 6077">
          <a:extLst>
            <a:ext uri="{FF2B5EF4-FFF2-40B4-BE49-F238E27FC236}">
              <a16:creationId xmlns:a16="http://schemas.microsoft.com/office/drawing/2014/main" id="{00000000-0008-0000-0900-0000B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17" name="Rectangle 6080">
          <a:extLst>
            <a:ext uri="{FF2B5EF4-FFF2-40B4-BE49-F238E27FC236}">
              <a16:creationId xmlns:a16="http://schemas.microsoft.com/office/drawing/2014/main" id="{00000000-0008-0000-0900-0000B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18" name="Rectangle 6081">
          <a:extLst>
            <a:ext uri="{FF2B5EF4-FFF2-40B4-BE49-F238E27FC236}">
              <a16:creationId xmlns:a16="http://schemas.microsoft.com/office/drawing/2014/main" id="{00000000-0008-0000-0900-0000B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21" name="Rectangle 6084">
          <a:extLst>
            <a:ext uri="{FF2B5EF4-FFF2-40B4-BE49-F238E27FC236}">
              <a16:creationId xmlns:a16="http://schemas.microsoft.com/office/drawing/2014/main" id="{00000000-0008-0000-0900-0000C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22" name="Rectangle 6085">
          <a:extLst>
            <a:ext uri="{FF2B5EF4-FFF2-40B4-BE49-F238E27FC236}">
              <a16:creationId xmlns:a16="http://schemas.microsoft.com/office/drawing/2014/main" id="{00000000-0008-0000-0900-0000C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25" name="Rectangle 6088">
          <a:extLst>
            <a:ext uri="{FF2B5EF4-FFF2-40B4-BE49-F238E27FC236}">
              <a16:creationId xmlns:a16="http://schemas.microsoft.com/office/drawing/2014/main" id="{00000000-0008-0000-0900-0000C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26" name="Rectangle 6089">
          <a:extLst>
            <a:ext uri="{FF2B5EF4-FFF2-40B4-BE49-F238E27FC236}">
              <a16:creationId xmlns:a16="http://schemas.microsoft.com/office/drawing/2014/main" id="{00000000-0008-0000-0900-0000C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29" name="Rectangle 6092">
          <a:extLst>
            <a:ext uri="{FF2B5EF4-FFF2-40B4-BE49-F238E27FC236}">
              <a16:creationId xmlns:a16="http://schemas.microsoft.com/office/drawing/2014/main" id="{00000000-0008-0000-0900-0000C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30" name="Rectangle 6093">
          <a:extLst>
            <a:ext uri="{FF2B5EF4-FFF2-40B4-BE49-F238E27FC236}">
              <a16:creationId xmlns:a16="http://schemas.microsoft.com/office/drawing/2014/main" id="{00000000-0008-0000-0900-0000C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33" name="Rectangle 6096">
          <a:extLst>
            <a:ext uri="{FF2B5EF4-FFF2-40B4-BE49-F238E27FC236}">
              <a16:creationId xmlns:a16="http://schemas.microsoft.com/office/drawing/2014/main" id="{00000000-0008-0000-0900-0000C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34" name="Rectangle 6097">
          <a:extLst>
            <a:ext uri="{FF2B5EF4-FFF2-40B4-BE49-F238E27FC236}">
              <a16:creationId xmlns:a16="http://schemas.microsoft.com/office/drawing/2014/main" id="{00000000-0008-0000-0900-0000C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37" name="Rectangle 6100">
          <a:extLst>
            <a:ext uri="{FF2B5EF4-FFF2-40B4-BE49-F238E27FC236}">
              <a16:creationId xmlns:a16="http://schemas.microsoft.com/office/drawing/2014/main" id="{00000000-0008-0000-0900-0000D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38" name="Rectangle 6101">
          <a:extLst>
            <a:ext uri="{FF2B5EF4-FFF2-40B4-BE49-F238E27FC236}">
              <a16:creationId xmlns:a16="http://schemas.microsoft.com/office/drawing/2014/main" id="{00000000-0008-0000-0900-0000D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41" name="Rectangle 6104">
          <a:extLst>
            <a:ext uri="{FF2B5EF4-FFF2-40B4-BE49-F238E27FC236}">
              <a16:creationId xmlns:a16="http://schemas.microsoft.com/office/drawing/2014/main" id="{00000000-0008-0000-0900-0000D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42" name="Rectangle 6105">
          <a:extLst>
            <a:ext uri="{FF2B5EF4-FFF2-40B4-BE49-F238E27FC236}">
              <a16:creationId xmlns:a16="http://schemas.microsoft.com/office/drawing/2014/main" id="{00000000-0008-0000-0900-0000D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45" name="Rectangle 6108">
          <a:extLst>
            <a:ext uri="{FF2B5EF4-FFF2-40B4-BE49-F238E27FC236}">
              <a16:creationId xmlns:a16="http://schemas.microsoft.com/office/drawing/2014/main" id="{00000000-0008-0000-0900-0000D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46" name="Rectangle 6109">
          <a:extLst>
            <a:ext uri="{FF2B5EF4-FFF2-40B4-BE49-F238E27FC236}">
              <a16:creationId xmlns:a16="http://schemas.microsoft.com/office/drawing/2014/main" id="{00000000-0008-0000-0900-0000D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49" name="Rectangle 6112">
          <a:extLst>
            <a:ext uri="{FF2B5EF4-FFF2-40B4-BE49-F238E27FC236}">
              <a16:creationId xmlns:a16="http://schemas.microsoft.com/office/drawing/2014/main" id="{00000000-0008-0000-0900-0000D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50" name="Rectangle 6113">
          <a:extLst>
            <a:ext uri="{FF2B5EF4-FFF2-40B4-BE49-F238E27FC236}">
              <a16:creationId xmlns:a16="http://schemas.microsoft.com/office/drawing/2014/main" id="{00000000-0008-0000-0900-0000D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53" name="Rectangle 6116">
          <a:extLst>
            <a:ext uri="{FF2B5EF4-FFF2-40B4-BE49-F238E27FC236}">
              <a16:creationId xmlns:a16="http://schemas.microsoft.com/office/drawing/2014/main" id="{00000000-0008-0000-0900-0000E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54" name="Rectangle 6117">
          <a:extLst>
            <a:ext uri="{FF2B5EF4-FFF2-40B4-BE49-F238E27FC236}">
              <a16:creationId xmlns:a16="http://schemas.microsoft.com/office/drawing/2014/main" id="{00000000-0008-0000-0900-0000E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57" name="Rectangle 6120">
          <a:extLst>
            <a:ext uri="{FF2B5EF4-FFF2-40B4-BE49-F238E27FC236}">
              <a16:creationId xmlns:a16="http://schemas.microsoft.com/office/drawing/2014/main" id="{00000000-0008-0000-0900-0000E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58" name="Rectangle 6121">
          <a:extLst>
            <a:ext uri="{FF2B5EF4-FFF2-40B4-BE49-F238E27FC236}">
              <a16:creationId xmlns:a16="http://schemas.microsoft.com/office/drawing/2014/main" id="{00000000-0008-0000-0900-0000E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61" name="Rectangle 6124">
          <a:extLst>
            <a:ext uri="{FF2B5EF4-FFF2-40B4-BE49-F238E27FC236}">
              <a16:creationId xmlns:a16="http://schemas.microsoft.com/office/drawing/2014/main" id="{00000000-0008-0000-0900-0000E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62" name="Rectangle 6125">
          <a:extLst>
            <a:ext uri="{FF2B5EF4-FFF2-40B4-BE49-F238E27FC236}">
              <a16:creationId xmlns:a16="http://schemas.microsoft.com/office/drawing/2014/main" id="{00000000-0008-0000-0900-0000E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65" name="Rectangle 6128">
          <a:extLst>
            <a:ext uri="{FF2B5EF4-FFF2-40B4-BE49-F238E27FC236}">
              <a16:creationId xmlns:a16="http://schemas.microsoft.com/office/drawing/2014/main" id="{00000000-0008-0000-0900-0000E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66" name="Rectangle 6129">
          <a:extLst>
            <a:ext uri="{FF2B5EF4-FFF2-40B4-BE49-F238E27FC236}">
              <a16:creationId xmlns:a16="http://schemas.microsoft.com/office/drawing/2014/main" id="{00000000-0008-0000-0900-0000E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69" name="Rectangle 6132">
          <a:extLst>
            <a:ext uri="{FF2B5EF4-FFF2-40B4-BE49-F238E27FC236}">
              <a16:creationId xmlns:a16="http://schemas.microsoft.com/office/drawing/2014/main" id="{00000000-0008-0000-0900-0000F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70" name="Rectangle 6133">
          <a:extLst>
            <a:ext uri="{FF2B5EF4-FFF2-40B4-BE49-F238E27FC236}">
              <a16:creationId xmlns:a16="http://schemas.microsoft.com/office/drawing/2014/main" id="{00000000-0008-0000-0900-0000F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73" name="Rectangle 6136">
          <a:extLst>
            <a:ext uri="{FF2B5EF4-FFF2-40B4-BE49-F238E27FC236}">
              <a16:creationId xmlns:a16="http://schemas.microsoft.com/office/drawing/2014/main" id="{00000000-0008-0000-0900-0000F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74" name="Rectangle 6137">
          <a:extLst>
            <a:ext uri="{FF2B5EF4-FFF2-40B4-BE49-F238E27FC236}">
              <a16:creationId xmlns:a16="http://schemas.microsoft.com/office/drawing/2014/main" id="{00000000-0008-0000-0900-0000F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77" name="Rectangle 6140">
          <a:extLst>
            <a:ext uri="{FF2B5EF4-FFF2-40B4-BE49-F238E27FC236}">
              <a16:creationId xmlns:a16="http://schemas.microsoft.com/office/drawing/2014/main" id="{00000000-0008-0000-0900-0000F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78" name="Rectangle 6141">
          <a:extLst>
            <a:ext uri="{FF2B5EF4-FFF2-40B4-BE49-F238E27FC236}">
              <a16:creationId xmlns:a16="http://schemas.microsoft.com/office/drawing/2014/main" id="{00000000-0008-0000-0900-0000F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81" name="Rectangle 6144">
          <a:extLst>
            <a:ext uri="{FF2B5EF4-FFF2-40B4-BE49-F238E27FC236}">
              <a16:creationId xmlns:a16="http://schemas.microsoft.com/office/drawing/2014/main" id="{00000000-0008-0000-0900-0000F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82" name="Rectangle 6145">
          <a:extLst>
            <a:ext uri="{FF2B5EF4-FFF2-40B4-BE49-F238E27FC236}">
              <a16:creationId xmlns:a16="http://schemas.microsoft.com/office/drawing/2014/main" id="{00000000-0008-0000-0900-0000F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85" name="Rectangle 6148">
          <a:extLst>
            <a:ext uri="{FF2B5EF4-FFF2-40B4-BE49-F238E27FC236}">
              <a16:creationId xmlns:a16="http://schemas.microsoft.com/office/drawing/2014/main" id="{00000000-0008-0000-0900-00000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86" name="Rectangle 6149">
          <a:extLst>
            <a:ext uri="{FF2B5EF4-FFF2-40B4-BE49-F238E27FC236}">
              <a16:creationId xmlns:a16="http://schemas.microsoft.com/office/drawing/2014/main" id="{00000000-0008-0000-0900-00000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89" name="Rectangle 6152">
          <a:extLst>
            <a:ext uri="{FF2B5EF4-FFF2-40B4-BE49-F238E27FC236}">
              <a16:creationId xmlns:a16="http://schemas.microsoft.com/office/drawing/2014/main" id="{00000000-0008-0000-0900-00000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90" name="Rectangle 6153">
          <a:extLst>
            <a:ext uri="{FF2B5EF4-FFF2-40B4-BE49-F238E27FC236}">
              <a16:creationId xmlns:a16="http://schemas.microsoft.com/office/drawing/2014/main" id="{00000000-0008-0000-0900-00000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93" name="Rectangle 6156">
          <a:extLst>
            <a:ext uri="{FF2B5EF4-FFF2-40B4-BE49-F238E27FC236}">
              <a16:creationId xmlns:a16="http://schemas.microsoft.com/office/drawing/2014/main" id="{00000000-0008-0000-0900-00000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94" name="Rectangle 6157">
          <a:extLst>
            <a:ext uri="{FF2B5EF4-FFF2-40B4-BE49-F238E27FC236}">
              <a16:creationId xmlns:a16="http://schemas.microsoft.com/office/drawing/2014/main" id="{00000000-0008-0000-0900-00000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97" name="Rectangle 6160">
          <a:extLst>
            <a:ext uri="{FF2B5EF4-FFF2-40B4-BE49-F238E27FC236}">
              <a16:creationId xmlns:a16="http://schemas.microsoft.com/office/drawing/2014/main" id="{00000000-0008-0000-0900-00000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198" name="Rectangle 6161">
          <a:extLst>
            <a:ext uri="{FF2B5EF4-FFF2-40B4-BE49-F238E27FC236}">
              <a16:creationId xmlns:a16="http://schemas.microsoft.com/office/drawing/2014/main" id="{00000000-0008-0000-0900-00000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01" name="Rectangle 6164">
          <a:extLst>
            <a:ext uri="{FF2B5EF4-FFF2-40B4-BE49-F238E27FC236}">
              <a16:creationId xmlns:a16="http://schemas.microsoft.com/office/drawing/2014/main" id="{00000000-0008-0000-0900-00001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02" name="Rectangle 6165">
          <a:extLst>
            <a:ext uri="{FF2B5EF4-FFF2-40B4-BE49-F238E27FC236}">
              <a16:creationId xmlns:a16="http://schemas.microsoft.com/office/drawing/2014/main" id="{00000000-0008-0000-0900-00001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05" name="Rectangle 6168">
          <a:extLst>
            <a:ext uri="{FF2B5EF4-FFF2-40B4-BE49-F238E27FC236}">
              <a16:creationId xmlns:a16="http://schemas.microsoft.com/office/drawing/2014/main" id="{00000000-0008-0000-0900-00001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06" name="Rectangle 6169">
          <a:extLst>
            <a:ext uri="{FF2B5EF4-FFF2-40B4-BE49-F238E27FC236}">
              <a16:creationId xmlns:a16="http://schemas.microsoft.com/office/drawing/2014/main" id="{00000000-0008-0000-0900-00001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09" name="Rectangle 6172">
          <a:extLst>
            <a:ext uri="{FF2B5EF4-FFF2-40B4-BE49-F238E27FC236}">
              <a16:creationId xmlns:a16="http://schemas.microsoft.com/office/drawing/2014/main" id="{00000000-0008-0000-0900-00001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10" name="Rectangle 6173">
          <a:extLst>
            <a:ext uri="{FF2B5EF4-FFF2-40B4-BE49-F238E27FC236}">
              <a16:creationId xmlns:a16="http://schemas.microsoft.com/office/drawing/2014/main" id="{00000000-0008-0000-0900-00001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13" name="Rectangle 6176">
          <a:extLst>
            <a:ext uri="{FF2B5EF4-FFF2-40B4-BE49-F238E27FC236}">
              <a16:creationId xmlns:a16="http://schemas.microsoft.com/office/drawing/2014/main" id="{00000000-0008-0000-0900-00001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14" name="Rectangle 6177">
          <a:extLst>
            <a:ext uri="{FF2B5EF4-FFF2-40B4-BE49-F238E27FC236}">
              <a16:creationId xmlns:a16="http://schemas.microsoft.com/office/drawing/2014/main" id="{00000000-0008-0000-0900-00001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17" name="Rectangle 6180">
          <a:extLst>
            <a:ext uri="{FF2B5EF4-FFF2-40B4-BE49-F238E27FC236}">
              <a16:creationId xmlns:a16="http://schemas.microsoft.com/office/drawing/2014/main" id="{00000000-0008-0000-0900-00002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18" name="Rectangle 6181">
          <a:extLst>
            <a:ext uri="{FF2B5EF4-FFF2-40B4-BE49-F238E27FC236}">
              <a16:creationId xmlns:a16="http://schemas.microsoft.com/office/drawing/2014/main" id="{00000000-0008-0000-0900-00002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21" name="Rectangle 6184">
          <a:extLst>
            <a:ext uri="{FF2B5EF4-FFF2-40B4-BE49-F238E27FC236}">
              <a16:creationId xmlns:a16="http://schemas.microsoft.com/office/drawing/2014/main" id="{00000000-0008-0000-0900-00002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22" name="Rectangle 6185">
          <a:extLst>
            <a:ext uri="{FF2B5EF4-FFF2-40B4-BE49-F238E27FC236}">
              <a16:creationId xmlns:a16="http://schemas.microsoft.com/office/drawing/2014/main" id="{00000000-0008-0000-0900-00002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25" name="Rectangle 6188">
          <a:extLst>
            <a:ext uri="{FF2B5EF4-FFF2-40B4-BE49-F238E27FC236}">
              <a16:creationId xmlns:a16="http://schemas.microsoft.com/office/drawing/2014/main" id="{00000000-0008-0000-0900-00002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26" name="Rectangle 6189">
          <a:extLst>
            <a:ext uri="{FF2B5EF4-FFF2-40B4-BE49-F238E27FC236}">
              <a16:creationId xmlns:a16="http://schemas.microsoft.com/office/drawing/2014/main" id="{00000000-0008-0000-0900-00002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29" name="Rectangle 6192">
          <a:extLst>
            <a:ext uri="{FF2B5EF4-FFF2-40B4-BE49-F238E27FC236}">
              <a16:creationId xmlns:a16="http://schemas.microsoft.com/office/drawing/2014/main" id="{00000000-0008-0000-0900-00002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30" name="Rectangle 6193">
          <a:extLst>
            <a:ext uri="{FF2B5EF4-FFF2-40B4-BE49-F238E27FC236}">
              <a16:creationId xmlns:a16="http://schemas.microsoft.com/office/drawing/2014/main" id="{00000000-0008-0000-0900-00002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33" name="Rectangle 6196">
          <a:extLst>
            <a:ext uri="{FF2B5EF4-FFF2-40B4-BE49-F238E27FC236}">
              <a16:creationId xmlns:a16="http://schemas.microsoft.com/office/drawing/2014/main" id="{00000000-0008-0000-0900-00003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34" name="Rectangle 6197">
          <a:extLst>
            <a:ext uri="{FF2B5EF4-FFF2-40B4-BE49-F238E27FC236}">
              <a16:creationId xmlns:a16="http://schemas.microsoft.com/office/drawing/2014/main" id="{00000000-0008-0000-0900-00003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37" name="Rectangle 6200">
          <a:extLst>
            <a:ext uri="{FF2B5EF4-FFF2-40B4-BE49-F238E27FC236}">
              <a16:creationId xmlns:a16="http://schemas.microsoft.com/office/drawing/2014/main" id="{00000000-0008-0000-0900-00003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38" name="Rectangle 6201">
          <a:extLst>
            <a:ext uri="{FF2B5EF4-FFF2-40B4-BE49-F238E27FC236}">
              <a16:creationId xmlns:a16="http://schemas.microsoft.com/office/drawing/2014/main" id="{00000000-0008-0000-0900-00003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41" name="Rectangle 6204">
          <a:extLst>
            <a:ext uri="{FF2B5EF4-FFF2-40B4-BE49-F238E27FC236}">
              <a16:creationId xmlns:a16="http://schemas.microsoft.com/office/drawing/2014/main" id="{00000000-0008-0000-0900-00003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42" name="Rectangle 6205">
          <a:extLst>
            <a:ext uri="{FF2B5EF4-FFF2-40B4-BE49-F238E27FC236}">
              <a16:creationId xmlns:a16="http://schemas.microsoft.com/office/drawing/2014/main" id="{00000000-0008-0000-0900-00003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45" name="Rectangle 6208">
          <a:extLst>
            <a:ext uri="{FF2B5EF4-FFF2-40B4-BE49-F238E27FC236}">
              <a16:creationId xmlns:a16="http://schemas.microsoft.com/office/drawing/2014/main" id="{00000000-0008-0000-0900-00003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46" name="Rectangle 6209">
          <a:extLst>
            <a:ext uri="{FF2B5EF4-FFF2-40B4-BE49-F238E27FC236}">
              <a16:creationId xmlns:a16="http://schemas.microsoft.com/office/drawing/2014/main" id="{00000000-0008-0000-0900-00003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49" name="Rectangle 6212">
          <a:extLst>
            <a:ext uri="{FF2B5EF4-FFF2-40B4-BE49-F238E27FC236}">
              <a16:creationId xmlns:a16="http://schemas.microsoft.com/office/drawing/2014/main" id="{00000000-0008-0000-0900-00004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50" name="Rectangle 6213">
          <a:extLst>
            <a:ext uri="{FF2B5EF4-FFF2-40B4-BE49-F238E27FC236}">
              <a16:creationId xmlns:a16="http://schemas.microsoft.com/office/drawing/2014/main" id="{00000000-0008-0000-0900-00004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53" name="Rectangle 6216">
          <a:extLst>
            <a:ext uri="{FF2B5EF4-FFF2-40B4-BE49-F238E27FC236}">
              <a16:creationId xmlns:a16="http://schemas.microsoft.com/office/drawing/2014/main" id="{00000000-0008-0000-0900-00004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54" name="Rectangle 6217">
          <a:extLst>
            <a:ext uri="{FF2B5EF4-FFF2-40B4-BE49-F238E27FC236}">
              <a16:creationId xmlns:a16="http://schemas.microsoft.com/office/drawing/2014/main" id="{00000000-0008-0000-0900-00004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57" name="Rectangle 6220">
          <a:extLst>
            <a:ext uri="{FF2B5EF4-FFF2-40B4-BE49-F238E27FC236}">
              <a16:creationId xmlns:a16="http://schemas.microsoft.com/office/drawing/2014/main" id="{00000000-0008-0000-0900-00004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58" name="Rectangle 6221">
          <a:extLst>
            <a:ext uri="{FF2B5EF4-FFF2-40B4-BE49-F238E27FC236}">
              <a16:creationId xmlns:a16="http://schemas.microsoft.com/office/drawing/2014/main" id="{00000000-0008-0000-0900-00004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61" name="Rectangle 6224">
          <a:extLst>
            <a:ext uri="{FF2B5EF4-FFF2-40B4-BE49-F238E27FC236}">
              <a16:creationId xmlns:a16="http://schemas.microsoft.com/office/drawing/2014/main" id="{00000000-0008-0000-0900-00004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62" name="Rectangle 6225">
          <a:extLst>
            <a:ext uri="{FF2B5EF4-FFF2-40B4-BE49-F238E27FC236}">
              <a16:creationId xmlns:a16="http://schemas.microsoft.com/office/drawing/2014/main" id="{00000000-0008-0000-0900-00004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65" name="Rectangle 6228">
          <a:extLst>
            <a:ext uri="{FF2B5EF4-FFF2-40B4-BE49-F238E27FC236}">
              <a16:creationId xmlns:a16="http://schemas.microsoft.com/office/drawing/2014/main" id="{00000000-0008-0000-0900-00005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66" name="Rectangle 6229">
          <a:extLst>
            <a:ext uri="{FF2B5EF4-FFF2-40B4-BE49-F238E27FC236}">
              <a16:creationId xmlns:a16="http://schemas.microsoft.com/office/drawing/2014/main" id="{00000000-0008-0000-0900-00005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69" name="Rectangle 6232">
          <a:extLst>
            <a:ext uri="{FF2B5EF4-FFF2-40B4-BE49-F238E27FC236}">
              <a16:creationId xmlns:a16="http://schemas.microsoft.com/office/drawing/2014/main" id="{00000000-0008-0000-0900-00005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70" name="Rectangle 6233">
          <a:extLst>
            <a:ext uri="{FF2B5EF4-FFF2-40B4-BE49-F238E27FC236}">
              <a16:creationId xmlns:a16="http://schemas.microsoft.com/office/drawing/2014/main" id="{00000000-0008-0000-0900-00005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73" name="Rectangle 6236">
          <a:extLst>
            <a:ext uri="{FF2B5EF4-FFF2-40B4-BE49-F238E27FC236}">
              <a16:creationId xmlns:a16="http://schemas.microsoft.com/office/drawing/2014/main" id="{00000000-0008-0000-0900-00005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74" name="Rectangle 6237">
          <a:extLst>
            <a:ext uri="{FF2B5EF4-FFF2-40B4-BE49-F238E27FC236}">
              <a16:creationId xmlns:a16="http://schemas.microsoft.com/office/drawing/2014/main" id="{00000000-0008-0000-0900-00005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77" name="Rectangle 6240">
          <a:extLst>
            <a:ext uri="{FF2B5EF4-FFF2-40B4-BE49-F238E27FC236}">
              <a16:creationId xmlns:a16="http://schemas.microsoft.com/office/drawing/2014/main" id="{00000000-0008-0000-0900-00005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78" name="Rectangle 6241">
          <a:extLst>
            <a:ext uri="{FF2B5EF4-FFF2-40B4-BE49-F238E27FC236}">
              <a16:creationId xmlns:a16="http://schemas.microsoft.com/office/drawing/2014/main" id="{00000000-0008-0000-0900-00005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81" name="Rectangle 6244">
          <a:extLst>
            <a:ext uri="{FF2B5EF4-FFF2-40B4-BE49-F238E27FC236}">
              <a16:creationId xmlns:a16="http://schemas.microsoft.com/office/drawing/2014/main" id="{00000000-0008-0000-0900-00006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82" name="Rectangle 6245">
          <a:extLst>
            <a:ext uri="{FF2B5EF4-FFF2-40B4-BE49-F238E27FC236}">
              <a16:creationId xmlns:a16="http://schemas.microsoft.com/office/drawing/2014/main" id="{00000000-0008-0000-0900-00006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85" name="Rectangle 6248">
          <a:extLst>
            <a:ext uri="{FF2B5EF4-FFF2-40B4-BE49-F238E27FC236}">
              <a16:creationId xmlns:a16="http://schemas.microsoft.com/office/drawing/2014/main" id="{00000000-0008-0000-0900-00006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86" name="Rectangle 6249">
          <a:extLst>
            <a:ext uri="{FF2B5EF4-FFF2-40B4-BE49-F238E27FC236}">
              <a16:creationId xmlns:a16="http://schemas.microsoft.com/office/drawing/2014/main" id="{00000000-0008-0000-0900-00006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89" name="Rectangle 6252">
          <a:extLst>
            <a:ext uri="{FF2B5EF4-FFF2-40B4-BE49-F238E27FC236}">
              <a16:creationId xmlns:a16="http://schemas.microsoft.com/office/drawing/2014/main" id="{00000000-0008-0000-0900-00006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90" name="Rectangle 6253">
          <a:extLst>
            <a:ext uri="{FF2B5EF4-FFF2-40B4-BE49-F238E27FC236}">
              <a16:creationId xmlns:a16="http://schemas.microsoft.com/office/drawing/2014/main" id="{00000000-0008-0000-0900-00006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93" name="Rectangle 6256">
          <a:extLst>
            <a:ext uri="{FF2B5EF4-FFF2-40B4-BE49-F238E27FC236}">
              <a16:creationId xmlns:a16="http://schemas.microsoft.com/office/drawing/2014/main" id="{00000000-0008-0000-0900-00006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94" name="Rectangle 6257">
          <a:extLst>
            <a:ext uri="{FF2B5EF4-FFF2-40B4-BE49-F238E27FC236}">
              <a16:creationId xmlns:a16="http://schemas.microsoft.com/office/drawing/2014/main" id="{00000000-0008-0000-0900-00006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97" name="Rectangle 6260">
          <a:extLst>
            <a:ext uri="{FF2B5EF4-FFF2-40B4-BE49-F238E27FC236}">
              <a16:creationId xmlns:a16="http://schemas.microsoft.com/office/drawing/2014/main" id="{00000000-0008-0000-0900-00007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298" name="Rectangle 6261">
          <a:extLst>
            <a:ext uri="{FF2B5EF4-FFF2-40B4-BE49-F238E27FC236}">
              <a16:creationId xmlns:a16="http://schemas.microsoft.com/office/drawing/2014/main" id="{00000000-0008-0000-0900-00007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01" name="Rectangle 6264">
          <a:extLst>
            <a:ext uri="{FF2B5EF4-FFF2-40B4-BE49-F238E27FC236}">
              <a16:creationId xmlns:a16="http://schemas.microsoft.com/office/drawing/2014/main" id="{00000000-0008-0000-0900-00007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02" name="Rectangle 6265">
          <a:extLst>
            <a:ext uri="{FF2B5EF4-FFF2-40B4-BE49-F238E27FC236}">
              <a16:creationId xmlns:a16="http://schemas.microsoft.com/office/drawing/2014/main" id="{00000000-0008-0000-0900-00007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05" name="Rectangle 6268">
          <a:extLst>
            <a:ext uri="{FF2B5EF4-FFF2-40B4-BE49-F238E27FC236}">
              <a16:creationId xmlns:a16="http://schemas.microsoft.com/office/drawing/2014/main" id="{00000000-0008-0000-0900-00007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06" name="Rectangle 6269">
          <a:extLst>
            <a:ext uri="{FF2B5EF4-FFF2-40B4-BE49-F238E27FC236}">
              <a16:creationId xmlns:a16="http://schemas.microsoft.com/office/drawing/2014/main" id="{00000000-0008-0000-0900-00007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09" name="Rectangle 6272">
          <a:extLst>
            <a:ext uri="{FF2B5EF4-FFF2-40B4-BE49-F238E27FC236}">
              <a16:creationId xmlns:a16="http://schemas.microsoft.com/office/drawing/2014/main" id="{00000000-0008-0000-0900-00007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10" name="Rectangle 6273">
          <a:extLst>
            <a:ext uri="{FF2B5EF4-FFF2-40B4-BE49-F238E27FC236}">
              <a16:creationId xmlns:a16="http://schemas.microsoft.com/office/drawing/2014/main" id="{00000000-0008-0000-0900-00007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13" name="Rectangle 6276">
          <a:extLst>
            <a:ext uri="{FF2B5EF4-FFF2-40B4-BE49-F238E27FC236}">
              <a16:creationId xmlns:a16="http://schemas.microsoft.com/office/drawing/2014/main" id="{00000000-0008-0000-0900-00008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14" name="Rectangle 6277">
          <a:extLst>
            <a:ext uri="{FF2B5EF4-FFF2-40B4-BE49-F238E27FC236}">
              <a16:creationId xmlns:a16="http://schemas.microsoft.com/office/drawing/2014/main" id="{00000000-0008-0000-0900-00008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17" name="Rectangle 6280">
          <a:extLst>
            <a:ext uri="{FF2B5EF4-FFF2-40B4-BE49-F238E27FC236}">
              <a16:creationId xmlns:a16="http://schemas.microsoft.com/office/drawing/2014/main" id="{00000000-0008-0000-0900-00008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18" name="Rectangle 6281">
          <a:extLst>
            <a:ext uri="{FF2B5EF4-FFF2-40B4-BE49-F238E27FC236}">
              <a16:creationId xmlns:a16="http://schemas.microsoft.com/office/drawing/2014/main" id="{00000000-0008-0000-0900-00008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21" name="Rectangle 6284">
          <a:extLst>
            <a:ext uri="{FF2B5EF4-FFF2-40B4-BE49-F238E27FC236}">
              <a16:creationId xmlns:a16="http://schemas.microsoft.com/office/drawing/2014/main" id="{00000000-0008-0000-0900-00008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22" name="Rectangle 6285">
          <a:extLst>
            <a:ext uri="{FF2B5EF4-FFF2-40B4-BE49-F238E27FC236}">
              <a16:creationId xmlns:a16="http://schemas.microsoft.com/office/drawing/2014/main" id="{00000000-0008-0000-0900-00008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25" name="Rectangle 6288">
          <a:extLst>
            <a:ext uri="{FF2B5EF4-FFF2-40B4-BE49-F238E27FC236}">
              <a16:creationId xmlns:a16="http://schemas.microsoft.com/office/drawing/2014/main" id="{00000000-0008-0000-0900-00008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26" name="Rectangle 6289">
          <a:extLst>
            <a:ext uri="{FF2B5EF4-FFF2-40B4-BE49-F238E27FC236}">
              <a16:creationId xmlns:a16="http://schemas.microsoft.com/office/drawing/2014/main" id="{00000000-0008-0000-0900-00008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29" name="Rectangle 6292">
          <a:extLst>
            <a:ext uri="{FF2B5EF4-FFF2-40B4-BE49-F238E27FC236}">
              <a16:creationId xmlns:a16="http://schemas.microsoft.com/office/drawing/2014/main" id="{00000000-0008-0000-0900-00009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30" name="Rectangle 6293">
          <a:extLst>
            <a:ext uri="{FF2B5EF4-FFF2-40B4-BE49-F238E27FC236}">
              <a16:creationId xmlns:a16="http://schemas.microsoft.com/office/drawing/2014/main" id="{00000000-0008-0000-0900-00009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33" name="Rectangle 6296">
          <a:extLst>
            <a:ext uri="{FF2B5EF4-FFF2-40B4-BE49-F238E27FC236}">
              <a16:creationId xmlns:a16="http://schemas.microsoft.com/office/drawing/2014/main" id="{00000000-0008-0000-0900-00009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34" name="Rectangle 6297">
          <a:extLst>
            <a:ext uri="{FF2B5EF4-FFF2-40B4-BE49-F238E27FC236}">
              <a16:creationId xmlns:a16="http://schemas.microsoft.com/office/drawing/2014/main" id="{00000000-0008-0000-0900-00009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37" name="Rectangle 6300">
          <a:extLst>
            <a:ext uri="{FF2B5EF4-FFF2-40B4-BE49-F238E27FC236}">
              <a16:creationId xmlns:a16="http://schemas.microsoft.com/office/drawing/2014/main" id="{00000000-0008-0000-0900-00009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38" name="Rectangle 6301">
          <a:extLst>
            <a:ext uri="{FF2B5EF4-FFF2-40B4-BE49-F238E27FC236}">
              <a16:creationId xmlns:a16="http://schemas.microsoft.com/office/drawing/2014/main" id="{00000000-0008-0000-0900-00009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41" name="Rectangle 6304">
          <a:extLst>
            <a:ext uri="{FF2B5EF4-FFF2-40B4-BE49-F238E27FC236}">
              <a16:creationId xmlns:a16="http://schemas.microsoft.com/office/drawing/2014/main" id="{00000000-0008-0000-0900-00009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42" name="Rectangle 6305">
          <a:extLst>
            <a:ext uri="{FF2B5EF4-FFF2-40B4-BE49-F238E27FC236}">
              <a16:creationId xmlns:a16="http://schemas.microsoft.com/office/drawing/2014/main" id="{00000000-0008-0000-0900-00009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45" name="Rectangle 6308">
          <a:extLst>
            <a:ext uri="{FF2B5EF4-FFF2-40B4-BE49-F238E27FC236}">
              <a16:creationId xmlns:a16="http://schemas.microsoft.com/office/drawing/2014/main" id="{00000000-0008-0000-0900-0000A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46" name="Rectangle 6309">
          <a:extLst>
            <a:ext uri="{FF2B5EF4-FFF2-40B4-BE49-F238E27FC236}">
              <a16:creationId xmlns:a16="http://schemas.microsoft.com/office/drawing/2014/main" id="{00000000-0008-0000-0900-0000A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49" name="Rectangle 6312">
          <a:extLst>
            <a:ext uri="{FF2B5EF4-FFF2-40B4-BE49-F238E27FC236}">
              <a16:creationId xmlns:a16="http://schemas.microsoft.com/office/drawing/2014/main" id="{00000000-0008-0000-0900-0000A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50" name="Rectangle 6313">
          <a:extLst>
            <a:ext uri="{FF2B5EF4-FFF2-40B4-BE49-F238E27FC236}">
              <a16:creationId xmlns:a16="http://schemas.microsoft.com/office/drawing/2014/main" id="{00000000-0008-0000-0900-0000A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53" name="Rectangle 6316">
          <a:extLst>
            <a:ext uri="{FF2B5EF4-FFF2-40B4-BE49-F238E27FC236}">
              <a16:creationId xmlns:a16="http://schemas.microsoft.com/office/drawing/2014/main" id="{00000000-0008-0000-0900-0000A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54" name="Rectangle 6317">
          <a:extLst>
            <a:ext uri="{FF2B5EF4-FFF2-40B4-BE49-F238E27FC236}">
              <a16:creationId xmlns:a16="http://schemas.microsoft.com/office/drawing/2014/main" id="{00000000-0008-0000-0900-0000A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57" name="Rectangle 6320">
          <a:extLst>
            <a:ext uri="{FF2B5EF4-FFF2-40B4-BE49-F238E27FC236}">
              <a16:creationId xmlns:a16="http://schemas.microsoft.com/office/drawing/2014/main" id="{00000000-0008-0000-0900-0000A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58" name="Rectangle 6321">
          <a:extLst>
            <a:ext uri="{FF2B5EF4-FFF2-40B4-BE49-F238E27FC236}">
              <a16:creationId xmlns:a16="http://schemas.microsoft.com/office/drawing/2014/main" id="{00000000-0008-0000-0900-0000A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61" name="Rectangle 6324">
          <a:extLst>
            <a:ext uri="{FF2B5EF4-FFF2-40B4-BE49-F238E27FC236}">
              <a16:creationId xmlns:a16="http://schemas.microsoft.com/office/drawing/2014/main" id="{00000000-0008-0000-0900-0000B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62" name="Rectangle 6325">
          <a:extLst>
            <a:ext uri="{FF2B5EF4-FFF2-40B4-BE49-F238E27FC236}">
              <a16:creationId xmlns:a16="http://schemas.microsoft.com/office/drawing/2014/main" id="{00000000-0008-0000-0900-0000B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65" name="Rectangle 6328">
          <a:extLst>
            <a:ext uri="{FF2B5EF4-FFF2-40B4-BE49-F238E27FC236}">
              <a16:creationId xmlns:a16="http://schemas.microsoft.com/office/drawing/2014/main" id="{00000000-0008-0000-0900-0000B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66" name="Rectangle 6329">
          <a:extLst>
            <a:ext uri="{FF2B5EF4-FFF2-40B4-BE49-F238E27FC236}">
              <a16:creationId xmlns:a16="http://schemas.microsoft.com/office/drawing/2014/main" id="{00000000-0008-0000-0900-0000B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69" name="Rectangle 6332">
          <a:extLst>
            <a:ext uri="{FF2B5EF4-FFF2-40B4-BE49-F238E27FC236}">
              <a16:creationId xmlns:a16="http://schemas.microsoft.com/office/drawing/2014/main" id="{00000000-0008-0000-0900-0000B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70" name="Rectangle 6333">
          <a:extLst>
            <a:ext uri="{FF2B5EF4-FFF2-40B4-BE49-F238E27FC236}">
              <a16:creationId xmlns:a16="http://schemas.microsoft.com/office/drawing/2014/main" id="{00000000-0008-0000-0900-0000B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73" name="Rectangle 6336">
          <a:extLst>
            <a:ext uri="{FF2B5EF4-FFF2-40B4-BE49-F238E27FC236}">
              <a16:creationId xmlns:a16="http://schemas.microsoft.com/office/drawing/2014/main" id="{00000000-0008-0000-0900-0000B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74" name="Rectangle 6337">
          <a:extLst>
            <a:ext uri="{FF2B5EF4-FFF2-40B4-BE49-F238E27FC236}">
              <a16:creationId xmlns:a16="http://schemas.microsoft.com/office/drawing/2014/main" id="{00000000-0008-0000-0900-0000B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77" name="Rectangle 6340">
          <a:extLst>
            <a:ext uri="{FF2B5EF4-FFF2-40B4-BE49-F238E27FC236}">
              <a16:creationId xmlns:a16="http://schemas.microsoft.com/office/drawing/2014/main" id="{00000000-0008-0000-0900-0000C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78" name="Rectangle 6341">
          <a:extLst>
            <a:ext uri="{FF2B5EF4-FFF2-40B4-BE49-F238E27FC236}">
              <a16:creationId xmlns:a16="http://schemas.microsoft.com/office/drawing/2014/main" id="{00000000-0008-0000-0900-0000C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81" name="Rectangle 6344">
          <a:extLst>
            <a:ext uri="{FF2B5EF4-FFF2-40B4-BE49-F238E27FC236}">
              <a16:creationId xmlns:a16="http://schemas.microsoft.com/office/drawing/2014/main" id="{00000000-0008-0000-0900-0000C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82" name="Rectangle 6345">
          <a:extLst>
            <a:ext uri="{FF2B5EF4-FFF2-40B4-BE49-F238E27FC236}">
              <a16:creationId xmlns:a16="http://schemas.microsoft.com/office/drawing/2014/main" id="{00000000-0008-0000-0900-0000C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85" name="Rectangle 6348">
          <a:extLst>
            <a:ext uri="{FF2B5EF4-FFF2-40B4-BE49-F238E27FC236}">
              <a16:creationId xmlns:a16="http://schemas.microsoft.com/office/drawing/2014/main" id="{00000000-0008-0000-0900-0000C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86" name="Rectangle 6349">
          <a:extLst>
            <a:ext uri="{FF2B5EF4-FFF2-40B4-BE49-F238E27FC236}">
              <a16:creationId xmlns:a16="http://schemas.microsoft.com/office/drawing/2014/main" id="{00000000-0008-0000-0900-0000C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89" name="Rectangle 6352">
          <a:extLst>
            <a:ext uri="{FF2B5EF4-FFF2-40B4-BE49-F238E27FC236}">
              <a16:creationId xmlns:a16="http://schemas.microsoft.com/office/drawing/2014/main" id="{00000000-0008-0000-0900-0000C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90" name="Rectangle 6353">
          <a:extLst>
            <a:ext uri="{FF2B5EF4-FFF2-40B4-BE49-F238E27FC236}">
              <a16:creationId xmlns:a16="http://schemas.microsoft.com/office/drawing/2014/main" id="{00000000-0008-0000-0900-0000C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93" name="Rectangle 6356">
          <a:extLst>
            <a:ext uri="{FF2B5EF4-FFF2-40B4-BE49-F238E27FC236}">
              <a16:creationId xmlns:a16="http://schemas.microsoft.com/office/drawing/2014/main" id="{00000000-0008-0000-0900-0000D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94" name="Rectangle 6357">
          <a:extLst>
            <a:ext uri="{FF2B5EF4-FFF2-40B4-BE49-F238E27FC236}">
              <a16:creationId xmlns:a16="http://schemas.microsoft.com/office/drawing/2014/main" id="{00000000-0008-0000-0900-0000D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97" name="Rectangle 6360">
          <a:extLst>
            <a:ext uri="{FF2B5EF4-FFF2-40B4-BE49-F238E27FC236}">
              <a16:creationId xmlns:a16="http://schemas.microsoft.com/office/drawing/2014/main" id="{00000000-0008-0000-0900-0000D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398" name="Rectangle 6361">
          <a:extLst>
            <a:ext uri="{FF2B5EF4-FFF2-40B4-BE49-F238E27FC236}">
              <a16:creationId xmlns:a16="http://schemas.microsoft.com/office/drawing/2014/main" id="{00000000-0008-0000-0900-0000D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01" name="Rectangle 6364">
          <a:extLst>
            <a:ext uri="{FF2B5EF4-FFF2-40B4-BE49-F238E27FC236}">
              <a16:creationId xmlns:a16="http://schemas.microsoft.com/office/drawing/2014/main" id="{00000000-0008-0000-0900-0000D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02" name="Rectangle 6365">
          <a:extLst>
            <a:ext uri="{FF2B5EF4-FFF2-40B4-BE49-F238E27FC236}">
              <a16:creationId xmlns:a16="http://schemas.microsoft.com/office/drawing/2014/main" id="{00000000-0008-0000-0900-0000D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05" name="Rectangle 6368">
          <a:extLst>
            <a:ext uri="{FF2B5EF4-FFF2-40B4-BE49-F238E27FC236}">
              <a16:creationId xmlns:a16="http://schemas.microsoft.com/office/drawing/2014/main" id="{00000000-0008-0000-0900-0000D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06" name="Rectangle 6369">
          <a:extLst>
            <a:ext uri="{FF2B5EF4-FFF2-40B4-BE49-F238E27FC236}">
              <a16:creationId xmlns:a16="http://schemas.microsoft.com/office/drawing/2014/main" id="{00000000-0008-0000-0900-0000D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09" name="Rectangle 6372">
          <a:extLst>
            <a:ext uri="{FF2B5EF4-FFF2-40B4-BE49-F238E27FC236}">
              <a16:creationId xmlns:a16="http://schemas.microsoft.com/office/drawing/2014/main" id="{00000000-0008-0000-0900-0000E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10" name="Rectangle 6373">
          <a:extLst>
            <a:ext uri="{FF2B5EF4-FFF2-40B4-BE49-F238E27FC236}">
              <a16:creationId xmlns:a16="http://schemas.microsoft.com/office/drawing/2014/main" id="{00000000-0008-0000-0900-0000E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13" name="Rectangle 6376">
          <a:extLst>
            <a:ext uri="{FF2B5EF4-FFF2-40B4-BE49-F238E27FC236}">
              <a16:creationId xmlns:a16="http://schemas.microsoft.com/office/drawing/2014/main" id="{00000000-0008-0000-0900-0000E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14" name="Rectangle 6377">
          <a:extLst>
            <a:ext uri="{FF2B5EF4-FFF2-40B4-BE49-F238E27FC236}">
              <a16:creationId xmlns:a16="http://schemas.microsoft.com/office/drawing/2014/main" id="{00000000-0008-0000-0900-0000E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17" name="Rectangle 6380">
          <a:extLst>
            <a:ext uri="{FF2B5EF4-FFF2-40B4-BE49-F238E27FC236}">
              <a16:creationId xmlns:a16="http://schemas.microsoft.com/office/drawing/2014/main" id="{00000000-0008-0000-0900-0000E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18" name="Rectangle 6381">
          <a:extLst>
            <a:ext uri="{FF2B5EF4-FFF2-40B4-BE49-F238E27FC236}">
              <a16:creationId xmlns:a16="http://schemas.microsoft.com/office/drawing/2014/main" id="{00000000-0008-0000-0900-0000E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21" name="Rectangle 6384">
          <a:extLst>
            <a:ext uri="{FF2B5EF4-FFF2-40B4-BE49-F238E27FC236}">
              <a16:creationId xmlns:a16="http://schemas.microsoft.com/office/drawing/2014/main" id="{00000000-0008-0000-0900-0000E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22" name="Rectangle 6385">
          <a:extLst>
            <a:ext uri="{FF2B5EF4-FFF2-40B4-BE49-F238E27FC236}">
              <a16:creationId xmlns:a16="http://schemas.microsoft.com/office/drawing/2014/main" id="{00000000-0008-0000-0900-0000E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25" name="Rectangle 6388">
          <a:extLst>
            <a:ext uri="{FF2B5EF4-FFF2-40B4-BE49-F238E27FC236}">
              <a16:creationId xmlns:a16="http://schemas.microsoft.com/office/drawing/2014/main" id="{00000000-0008-0000-0900-0000F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26" name="Rectangle 6389">
          <a:extLst>
            <a:ext uri="{FF2B5EF4-FFF2-40B4-BE49-F238E27FC236}">
              <a16:creationId xmlns:a16="http://schemas.microsoft.com/office/drawing/2014/main" id="{00000000-0008-0000-0900-0000F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29" name="Rectangle 6392">
          <a:extLst>
            <a:ext uri="{FF2B5EF4-FFF2-40B4-BE49-F238E27FC236}">
              <a16:creationId xmlns:a16="http://schemas.microsoft.com/office/drawing/2014/main" id="{00000000-0008-0000-0900-0000F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30" name="Rectangle 6393">
          <a:extLst>
            <a:ext uri="{FF2B5EF4-FFF2-40B4-BE49-F238E27FC236}">
              <a16:creationId xmlns:a16="http://schemas.microsoft.com/office/drawing/2014/main" id="{00000000-0008-0000-0900-0000F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33" name="Rectangle 6396">
          <a:extLst>
            <a:ext uri="{FF2B5EF4-FFF2-40B4-BE49-F238E27FC236}">
              <a16:creationId xmlns:a16="http://schemas.microsoft.com/office/drawing/2014/main" id="{00000000-0008-0000-0900-0000F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34" name="Rectangle 6397">
          <a:extLst>
            <a:ext uri="{FF2B5EF4-FFF2-40B4-BE49-F238E27FC236}">
              <a16:creationId xmlns:a16="http://schemas.microsoft.com/office/drawing/2014/main" id="{00000000-0008-0000-0900-0000F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37" name="Rectangle 6400">
          <a:extLst>
            <a:ext uri="{FF2B5EF4-FFF2-40B4-BE49-F238E27FC236}">
              <a16:creationId xmlns:a16="http://schemas.microsoft.com/office/drawing/2014/main" id="{00000000-0008-0000-0900-0000F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38" name="Rectangle 6401">
          <a:extLst>
            <a:ext uri="{FF2B5EF4-FFF2-40B4-BE49-F238E27FC236}">
              <a16:creationId xmlns:a16="http://schemas.microsoft.com/office/drawing/2014/main" id="{00000000-0008-0000-0900-0000F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41" name="Rectangle 6404">
          <a:extLst>
            <a:ext uri="{FF2B5EF4-FFF2-40B4-BE49-F238E27FC236}">
              <a16:creationId xmlns:a16="http://schemas.microsoft.com/office/drawing/2014/main" id="{00000000-0008-0000-0900-00000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42" name="Rectangle 6405">
          <a:extLst>
            <a:ext uri="{FF2B5EF4-FFF2-40B4-BE49-F238E27FC236}">
              <a16:creationId xmlns:a16="http://schemas.microsoft.com/office/drawing/2014/main" id="{00000000-0008-0000-0900-00000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45" name="Rectangle 6408">
          <a:extLst>
            <a:ext uri="{FF2B5EF4-FFF2-40B4-BE49-F238E27FC236}">
              <a16:creationId xmlns:a16="http://schemas.microsoft.com/office/drawing/2014/main" id="{00000000-0008-0000-0900-00000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46" name="Rectangle 6409">
          <a:extLst>
            <a:ext uri="{FF2B5EF4-FFF2-40B4-BE49-F238E27FC236}">
              <a16:creationId xmlns:a16="http://schemas.microsoft.com/office/drawing/2014/main" id="{00000000-0008-0000-0900-00000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49" name="Rectangle 6412">
          <a:extLst>
            <a:ext uri="{FF2B5EF4-FFF2-40B4-BE49-F238E27FC236}">
              <a16:creationId xmlns:a16="http://schemas.microsoft.com/office/drawing/2014/main" id="{00000000-0008-0000-0900-00000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50" name="Rectangle 6413">
          <a:extLst>
            <a:ext uri="{FF2B5EF4-FFF2-40B4-BE49-F238E27FC236}">
              <a16:creationId xmlns:a16="http://schemas.microsoft.com/office/drawing/2014/main" id="{00000000-0008-0000-0900-00000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53" name="Rectangle 6416">
          <a:extLst>
            <a:ext uri="{FF2B5EF4-FFF2-40B4-BE49-F238E27FC236}">
              <a16:creationId xmlns:a16="http://schemas.microsoft.com/office/drawing/2014/main" id="{00000000-0008-0000-0900-00000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54" name="Rectangle 6417">
          <a:extLst>
            <a:ext uri="{FF2B5EF4-FFF2-40B4-BE49-F238E27FC236}">
              <a16:creationId xmlns:a16="http://schemas.microsoft.com/office/drawing/2014/main" id="{00000000-0008-0000-0900-00000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57" name="Rectangle 6420">
          <a:extLst>
            <a:ext uri="{FF2B5EF4-FFF2-40B4-BE49-F238E27FC236}">
              <a16:creationId xmlns:a16="http://schemas.microsoft.com/office/drawing/2014/main" id="{00000000-0008-0000-0900-00001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58" name="Rectangle 6421">
          <a:extLst>
            <a:ext uri="{FF2B5EF4-FFF2-40B4-BE49-F238E27FC236}">
              <a16:creationId xmlns:a16="http://schemas.microsoft.com/office/drawing/2014/main" id="{00000000-0008-0000-0900-00001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61" name="Rectangle 6424">
          <a:extLst>
            <a:ext uri="{FF2B5EF4-FFF2-40B4-BE49-F238E27FC236}">
              <a16:creationId xmlns:a16="http://schemas.microsoft.com/office/drawing/2014/main" id="{00000000-0008-0000-0900-00001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62" name="Rectangle 6425">
          <a:extLst>
            <a:ext uri="{FF2B5EF4-FFF2-40B4-BE49-F238E27FC236}">
              <a16:creationId xmlns:a16="http://schemas.microsoft.com/office/drawing/2014/main" id="{00000000-0008-0000-0900-00001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65" name="Rectangle 6428">
          <a:extLst>
            <a:ext uri="{FF2B5EF4-FFF2-40B4-BE49-F238E27FC236}">
              <a16:creationId xmlns:a16="http://schemas.microsoft.com/office/drawing/2014/main" id="{00000000-0008-0000-0900-00001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66" name="Rectangle 6429">
          <a:extLst>
            <a:ext uri="{FF2B5EF4-FFF2-40B4-BE49-F238E27FC236}">
              <a16:creationId xmlns:a16="http://schemas.microsoft.com/office/drawing/2014/main" id="{00000000-0008-0000-0900-00001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69" name="Rectangle 6432">
          <a:extLst>
            <a:ext uri="{FF2B5EF4-FFF2-40B4-BE49-F238E27FC236}">
              <a16:creationId xmlns:a16="http://schemas.microsoft.com/office/drawing/2014/main" id="{00000000-0008-0000-0900-00001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70" name="Rectangle 6433">
          <a:extLst>
            <a:ext uri="{FF2B5EF4-FFF2-40B4-BE49-F238E27FC236}">
              <a16:creationId xmlns:a16="http://schemas.microsoft.com/office/drawing/2014/main" id="{00000000-0008-0000-0900-00001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73" name="Rectangle 6436">
          <a:extLst>
            <a:ext uri="{FF2B5EF4-FFF2-40B4-BE49-F238E27FC236}">
              <a16:creationId xmlns:a16="http://schemas.microsoft.com/office/drawing/2014/main" id="{00000000-0008-0000-0900-00002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74" name="Rectangle 6437">
          <a:extLst>
            <a:ext uri="{FF2B5EF4-FFF2-40B4-BE49-F238E27FC236}">
              <a16:creationId xmlns:a16="http://schemas.microsoft.com/office/drawing/2014/main" id="{00000000-0008-0000-0900-00002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77" name="Rectangle 6440">
          <a:extLst>
            <a:ext uri="{FF2B5EF4-FFF2-40B4-BE49-F238E27FC236}">
              <a16:creationId xmlns:a16="http://schemas.microsoft.com/office/drawing/2014/main" id="{00000000-0008-0000-0900-00002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78" name="Rectangle 6441">
          <a:extLst>
            <a:ext uri="{FF2B5EF4-FFF2-40B4-BE49-F238E27FC236}">
              <a16:creationId xmlns:a16="http://schemas.microsoft.com/office/drawing/2014/main" id="{00000000-0008-0000-0900-00002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81" name="Rectangle 6444">
          <a:extLst>
            <a:ext uri="{FF2B5EF4-FFF2-40B4-BE49-F238E27FC236}">
              <a16:creationId xmlns:a16="http://schemas.microsoft.com/office/drawing/2014/main" id="{00000000-0008-0000-0900-00002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82" name="Rectangle 6445">
          <a:extLst>
            <a:ext uri="{FF2B5EF4-FFF2-40B4-BE49-F238E27FC236}">
              <a16:creationId xmlns:a16="http://schemas.microsoft.com/office/drawing/2014/main" id="{00000000-0008-0000-0900-00002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85" name="Rectangle 6448">
          <a:extLst>
            <a:ext uri="{FF2B5EF4-FFF2-40B4-BE49-F238E27FC236}">
              <a16:creationId xmlns:a16="http://schemas.microsoft.com/office/drawing/2014/main" id="{00000000-0008-0000-0900-00002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86" name="Rectangle 6449">
          <a:extLst>
            <a:ext uri="{FF2B5EF4-FFF2-40B4-BE49-F238E27FC236}">
              <a16:creationId xmlns:a16="http://schemas.microsoft.com/office/drawing/2014/main" id="{00000000-0008-0000-0900-00002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89" name="Rectangle 6452">
          <a:extLst>
            <a:ext uri="{FF2B5EF4-FFF2-40B4-BE49-F238E27FC236}">
              <a16:creationId xmlns:a16="http://schemas.microsoft.com/office/drawing/2014/main" id="{00000000-0008-0000-0900-00003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90" name="Rectangle 6453">
          <a:extLst>
            <a:ext uri="{FF2B5EF4-FFF2-40B4-BE49-F238E27FC236}">
              <a16:creationId xmlns:a16="http://schemas.microsoft.com/office/drawing/2014/main" id="{00000000-0008-0000-0900-00003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93" name="Rectangle 6456">
          <a:extLst>
            <a:ext uri="{FF2B5EF4-FFF2-40B4-BE49-F238E27FC236}">
              <a16:creationId xmlns:a16="http://schemas.microsoft.com/office/drawing/2014/main" id="{00000000-0008-0000-0900-00003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94" name="Rectangle 6457">
          <a:extLst>
            <a:ext uri="{FF2B5EF4-FFF2-40B4-BE49-F238E27FC236}">
              <a16:creationId xmlns:a16="http://schemas.microsoft.com/office/drawing/2014/main" id="{00000000-0008-0000-0900-00003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97" name="Rectangle 6460">
          <a:extLst>
            <a:ext uri="{FF2B5EF4-FFF2-40B4-BE49-F238E27FC236}">
              <a16:creationId xmlns:a16="http://schemas.microsoft.com/office/drawing/2014/main" id="{00000000-0008-0000-0900-00003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498" name="Rectangle 6461">
          <a:extLst>
            <a:ext uri="{FF2B5EF4-FFF2-40B4-BE49-F238E27FC236}">
              <a16:creationId xmlns:a16="http://schemas.microsoft.com/office/drawing/2014/main" id="{00000000-0008-0000-0900-00003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01" name="Rectangle 6464">
          <a:extLst>
            <a:ext uri="{FF2B5EF4-FFF2-40B4-BE49-F238E27FC236}">
              <a16:creationId xmlns:a16="http://schemas.microsoft.com/office/drawing/2014/main" id="{00000000-0008-0000-0900-00003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02" name="Rectangle 6465">
          <a:extLst>
            <a:ext uri="{FF2B5EF4-FFF2-40B4-BE49-F238E27FC236}">
              <a16:creationId xmlns:a16="http://schemas.microsoft.com/office/drawing/2014/main" id="{00000000-0008-0000-0900-00003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05" name="Rectangle 6468">
          <a:extLst>
            <a:ext uri="{FF2B5EF4-FFF2-40B4-BE49-F238E27FC236}">
              <a16:creationId xmlns:a16="http://schemas.microsoft.com/office/drawing/2014/main" id="{00000000-0008-0000-0900-00004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06" name="Rectangle 6469">
          <a:extLst>
            <a:ext uri="{FF2B5EF4-FFF2-40B4-BE49-F238E27FC236}">
              <a16:creationId xmlns:a16="http://schemas.microsoft.com/office/drawing/2014/main" id="{00000000-0008-0000-0900-00004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09" name="Rectangle 6472">
          <a:extLst>
            <a:ext uri="{FF2B5EF4-FFF2-40B4-BE49-F238E27FC236}">
              <a16:creationId xmlns:a16="http://schemas.microsoft.com/office/drawing/2014/main" id="{00000000-0008-0000-0900-00004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10" name="Rectangle 6473">
          <a:extLst>
            <a:ext uri="{FF2B5EF4-FFF2-40B4-BE49-F238E27FC236}">
              <a16:creationId xmlns:a16="http://schemas.microsoft.com/office/drawing/2014/main" id="{00000000-0008-0000-0900-00004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13" name="Rectangle 6476">
          <a:extLst>
            <a:ext uri="{FF2B5EF4-FFF2-40B4-BE49-F238E27FC236}">
              <a16:creationId xmlns:a16="http://schemas.microsoft.com/office/drawing/2014/main" id="{00000000-0008-0000-0900-00004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14" name="Rectangle 6477">
          <a:extLst>
            <a:ext uri="{FF2B5EF4-FFF2-40B4-BE49-F238E27FC236}">
              <a16:creationId xmlns:a16="http://schemas.microsoft.com/office/drawing/2014/main" id="{00000000-0008-0000-0900-00004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17" name="Rectangle 6480">
          <a:extLst>
            <a:ext uri="{FF2B5EF4-FFF2-40B4-BE49-F238E27FC236}">
              <a16:creationId xmlns:a16="http://schemas.microsoft.com/office/drawing/2014/main" id="{00000000-0008-0000-0900-00004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18" name="Rectangle 6481">
          <a:extLst>
            <a:ext uri="{FF2B5EF4-FFF2-40B4-BE49-F238E27FC236}">
              <a16:creationId xmlns:a16="http://schemas.microsoft.com/office/drawing/2014/main" id="{00000000-0008-0000-0900-00004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21" name="Rectangle 6484">
          <a:extLst>
            <a:ext uri="{FF2B5EF4-FFF2-40B4-BE49-F238E27FC236}">
              <a16:creationId xmlns:a16="http://schemas.microsoft.com/office/drawing/2014/main" id="{00000000-0008-0000-0900-00005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22" name="Rectangle 6485">
          <a:extLst>
            <a:ext uri="{FF2B5EF4-FFF2-40B4-BE49-F238E27FC236}">
              <a16:creationId xmlns:a16="http://schemas.microsoft.com/office/drawing/2014/main" id="{00000000-0008-0000-0900-00005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25" name="Rectangle 6488">
          <a:extLst>
            <a:ext uri="{FF2B5EF4-FFF2-40B4-BE49-F238E27FC236}">
              <a16:creationId xmlns:a16="http://schemas.microsoft.com/office/drawing/2014/main" id="{00000000-0008-0000-0900-00005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26" name="Rectangle 6489">
          <a:extLst>
            <a:ext uri="{FF2B5EF4-FFF2-40B4-BE49-F238E27FC236}">
              <a16:creationId xmlns:a16="http://schemas.microsoft.com/office/drawing/2014/main" id="{00000000-0008-0000-0900-00005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29" name="Rectangle 6492">
          <a:extLst>
            <a:ext uri="{FF2B5EF4-FFF2-40B4-BE49-F238E27FC236}">
              <a16:creationId xmlns:a16="http://schemas.microsoft.com/office/drawing/2014/main" id="{00000000-0008-0000-0900-00005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30" name="Rectangle 6493">
          <a:extLst>
            <a:ext uri="{FF2B5EF4-FFF2-40B4-BE49-F238E27FC236}">
              <a16:creationId xmlns:a16="http://schemas.microsoft.com/office/drawing/2014/main" id="{00000000-0008-0000-0900-00005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33" name="Rectangle 6496">
          <a:extLst>
            <a:ext uri="{FF2B5EF4-FFF2-40B4-BE49-F238E27FC236}">
              <a16:creationId xmlns:a16="http://schemas.microsoft.com/office/drawing/2014/main" id="{00000000-0008-0000-0900-00005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34" name="Rectangle 6497">
          <a:extLst>
            <a:ext uri="{FF2B5EF4-FFF2-40B4-BE49-F238E27FC236}">
              <a16:creationId xmlns:a16="http://schemas.microsoft.com/office/drawing/2014/main" id="{00000000-0008-0000-0900-00005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37" name="Rectangle 6500">
          <a:extLst>
            <a:ext uri="{FF2B5EF4-FFF2-40B4-BE49-F238E27FC236}">
              <a16:creationId xmlns:a16="http://schemas.microsoft.com/office/drawing/2014/main" id="{00000000-0008-0000-0900-00006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38" name="Rectangle 6501">
          <a:extLst>
            <a:ext uri="{FF2B5EF4-FFF2-40B4-BE49-F238E27FC236}">
              <a16:creationId xmlns:a16="http://schemas.microsoft.com/office/drawing/2014/main" id="{00000000-0008-0000-0900-00006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41" name="Rectangle 6504">
          <a:extLst>
            <a:ext uri="{FF2B5EF4-FFF2-40B4-BE49-F238E27FC236}">
              <a16:creationId xmlns:a16="http://schemas.microsoft.com/office/drawing/2014/main" id="{00000000-0008-0000-0900-00006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42" name="Rectangle 6505">
          <a:extLst>
            <a:ext uri="{FF2B5EF4-FFF2-40B4-BE49-F238E27FC236}">
              <a16:creationId xmlns:a16="http://schemas.microsoft.com/office/drawing/2014/main" id="{00000000-0008-0000-0900-00006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45" name="Rectangle 6508">
          <a:extLst>
            <a:ext uri="{FF2B5EF4-FFF2-40B4-BE49-F238E27FC236}">
              <a16:creationId xmlns:a16="http://schemas.microsoft.com/office/drawing/2014/main" id="{00000000-0008-0000-0900-00006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46" name="Rectangle 6509">
          <a:extLst>
            <a:ext uri="{FF2B5EF4-FFF2-40B4-BE49-F238E27FC236}">
              <a16:creationId xmlns:a16="http://schemas.microsoft.com/office/drawing/2014/main" id="{00000000-0008-0000-0900-00006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49" name="Rectangle 6512">
          <a:extLst>
            <a:ext uri="{FF2B5EF4-FFF2-40B4-BE49-F238E27FC236}">
              <a16:creationId xmlns:a16="http://schemas.microsoft.com/office/drawing/2014/main" id="{00000000-0008-0000-0900-00006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50" name="Rectangle 6513">
          <a:extLst>
            <a:ext uri="{FF2B5EF4-FFF2-40B4-BE49-F238E27FC236}">
              <a16:creationId xmlns:a16="http://schemas.microsoft.com/office/drawing/2014/main" id="{00000000-0008-0000-0900-00006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53" name="Rectangle 6516">
          <a:extLst>
            <a:ext uri="{FF2B5EF4-FFF2-40B4-BE49-F238E27FC236}">
              <a16:creationId xmlns:a16="http://schemas.microsoft.com/office/drawing/2014/main" id="{00000000-0008-0000-0900-00007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54" name="Rectangle 6517">
          <a:extLst>
            <a:ext uri="{FF2B5EF4-FFF2-40B4-BE49-F238E27FC236}">
              <a16:creationId xmlns:a16="http://schemas.microsoft.com/office/drawing/2014/main" id="{00000000-0008-0000-0900-00007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57" name="Rectangle 6520">
          <a:extLst>
            <a:ext uri="{FF2B5EF4-FFF2-40B4-BE49-F238E27FC236}">
              <a16:creationId xmlns:a16="http://schemas.microsoft.com/office/drawing/2014/main" id="{00000000-0008-0000-0900-00007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58" name="Rectangle 6521">
          <a:extLst>
            <a:ext uri="{FF2B5EF4-FFF2-40B4-BE49-F238E27FC236}">
              <a16:creationId xmlns:a16="http://schemas.microsoft.com/office/drawing/2014/main" id="{00000000-0008-0000-0900-00007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61" name="Rectangle 6524">
          <a:extLst>
            <a:ext uri="{FF2B5EF4-FFF2-40B4-BE49-F238E27FC236}">
              <a16:creationId xmlns:a16="http://schemas.microsoft.com/office/drawing/2014/main" id="{00000000-0008-0000-0900-00007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62" name="Rectangle 6525">
          <a:extLst>
            <a:ext uri="{FF2B5EF4-FFF2-40B4-BE49-F238E27FC236}">
              <a16:creationId xmlns:a16="http://schemas.microsoft.com/office/drawing/2014/main" id="{00000000-0008-0000-0900-00007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65" name="Rectangle 6528">
          <a:extLst>
            <a:ext uri="{FF2B5EF4-FFF2-40B4-BE49-F238E27FC236}">
              <a16:creationId xmlns:a16="http://schemas.microsoft.com/office/drawing/2014/main" id="{00000000-0008-0000-0900-00007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66" name="Rectangle 6529">
          <a:extLst>
            <a:ext uri="{FF2B5EF4-FFF2-40B4-BE49-F238E27FC236}">
              <a16:creationId xmlns:a16="http://schemas.microsoft.com/office/drawing/2014/main" id="{00000000-0008-0000-0900-00007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69" name="Rectangle 6532">
          <a:extLst>
            <a:ext uri="{FF2B5EF4-FFF2-40B4-BE49-F238E27FC236}">
              <a16:creationId xmlns:a16="http://schemas.microsoft.com/office/drawing/2014/main" id="{00000000-0008-0000-0900-00008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70" name="Rectangle 6533">
          <a:extLst>
            <a:ext uri="{FF2B5EF4-FFF2-40B4-BE49-F238E27FC236}">
              <a16:creationId xmlns:a16="http://schemas.microsoft.com/office/drawing/2014/main" id="{00000000-0008-0000-0900-00008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73" name="Rectangle 6536">
          <a:extLst>
            <a:ext uri="{FF2B5EF4-FFF2-40B4-BE49-F238E27FC236}">
              <a16:creationId xmlns:a16="http://schemas.microsoft.com/office/drawing/2014/main" id="{00000000-0008-0000-0900-00008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74" name="Rectangle 6537">
          <a:extLst>
            <a:ext uri="{FF2B5EF4-FFF2-40B4-BE49-F238E27FC236}">
              <a16:creationId xmlns:a16="http://schemas.microsoft.com/office/drawing/2014/main" id="{00000000-0008-0000-0900-00008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77" name="Rectangle 6540">
          <a:extLst>
            <a:ext uri="{FF2B5EF4-FFF2-40B4-BE49-F238E27FC236}">
              <a16:creationId xmlns:a16="http://schemas.microsoft.com/office/drawing/2014/main" id="{00000000-0008-0000-0900-00008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78" name="Rectangle 6541">
          <a:extLst>
            <a:ext uri="{FF2B5EF4-FFF2-40B4-BE49-F238E27FC236}">
              <a16:creationId xmlns:a16="http://schemas.microsoft.com/office/drawing/2014/main" id="{00000000-0008-0000-0900-00008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81" name="Rectangle 6544">
          <a:extLst>
            <a:ext uri="{FF2B5EF4-FFF2-40B4-BE49-F238E27FC236}">
              <a16:creationId xmlns:a16="http://schemas.microsoft.com/office/drawing/2014/main" id="{00000000-0008-0000-0900-00008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82" name="Rectangle 6545">
          <a:extLst>
            <a:ext uri="{FF2B5EF4-FFF2-40B4-BE49-F238E27FC236}">
              <a16:creationId xmlns:a16="http://schemas.microsoft.com/office/drawing/2014/main" id="{00000000-0008-0000-0900-00008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85" name="Rectangle 6548">
          <a:extLst>
            <a:ext uri="{FF2B5EF4-FFF2-40B4-BE49-F238E27FC236}">
              <a16:creationId xmlns:a16="http://schemas.microsoft.com/office/drawing/2014/main" id="{00000000-0008-0000-0900-00009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86" name="Rectangle 6549">
          <a:extLst>
            <a:ext uri="{FF2B5EF4-FFF2-40B4-BE49-F238E27FC236}">
              <a16:creationId xmlns:a16="http://schemas.microsoft.com/office/drawing/2014/main" id="{00000000-0008-0000-0900-00009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89" name="Rectangle 6552">
          <a:extLst>
            <a:ext uri="{FF2B5EF4-FFF2-40B4-BE49-F238E27FC236}">
              <a16:creationId xmlns:a16="http://schemas.microsoft.com/office/drawing/2014/main" id="{00000000-0008-0000-0900-00009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90" name="Rectangle 6553">
          <a:extLst>
            <a:ext uri="{FF2B5EF4-FFF2-40B4-BE49-F238E27FC236}">
              <a16:creationId xmlns:a16="http://schemas.microsoft.com/office/drawing/2014/main" id="{00000000-0008-0000-0900-00009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93" name="Rectangle 6556">
          <a:extLst>
            <a:ext uri="{FF2B5EF4-FFF2-40B4-BE49-F238E27FC236}">
              <a16:creationId xmlns:a16="http://schemas.microsoft.com/office/drawing/2014/main" id="{00000000-0008-0000-0900-00009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94" name="Rectangle 6557">
          <a:extLst>
            <a:ext uri="{FF2B5EF4-FFF2-40B4-BE49-F238E27FC236}">
              <a16:creationId xmlns:a16="http://schemas.microsoft.com/office/drawing/2014/main" id="{00000000-0008-0000-0900-00009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97" name="Rectangle 6560">
          <a:extLst>
            <a:ext uri="{FF2B5EF4-FFF2-40B4-BE49-F238E27FC236}">
              <a16:creationId xmlns:a16="http://schemas.microsoft.com/office/drawing/2014/main" id="{00000000-0008-0000-0900-00009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598" name="Rectangle 6561">
          <a:extLst>
            <a:ext uri="{FF2B5EF4-FFF2-40B4-BE49-F238E27FC236}">
              <a16:creationId xmlns:a16="http://schemas.microsoft.com/office/drawing/2014/main" id="{00000000-0008-0000-0900-00009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01" name="Rectangle 6564">
          <a:extLst>
            <a:ext uri="{FF2B5EF4-FFF2-40B4-BE49-F238E27FC236}">
              <a16:creationId xmlns:a16="http://schemas.microsoft.com/office/drawing/2014/main" id="{00000000-0008-0000-0900-0000A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02" name="Rectangle 6565">
          <a:extLst>
            <a:ext uri="{FF2B5EF4-FFF2-40B4-BE49-F238E27FC236}">
              <a16:creationId xmlns:a16="http://schemas.microsoft.com/office/drawing/2014/main" id="{00000000-0008-0000-0900-0000A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05" name="Rectangle 6568">
          <a:extLst>
            <a:ext uri="{FF2B5EF4-FFF2-40B4-BE49-F238E27FC236}">
              <a16:creationId xmlns:a16="http://schemas.microsoft.com/office/drawing/2014/main" id="{00000000-0008-0000-0900-0000A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06" name="Rectangle 6569">
          <a:extLst>
            <a:ext uri="{FF2B5EF4-FFF2-40B4-BE49-F238E27FC236}">
              <a16:creationId xmlns:a16="http://schemas.microsoft.com/office/drawing/2014/main" id="{00000000-0008-0000-0900-0000A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09" name="Rectangle 6572">
          <a:extLst>
            <a:ext uri="{FF2B5EF4-FFF2-40B4-BE49-F238E27FC236}">
              <a16:creationId xmlns:a16="http://schemas.microsoft.com/office/drawing/2014/main" id="{00000000-0008-0000-0900-0000A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10" name="Rectangle 6573">
          <a:extLst>
            <a:ext uri="{FF2B5EF4-FFF2-40B4-BE49-F238E27FC236}">
              <a16:creationId xmlns:a16="http://schemas.microsoft.com/office/drawing/2014/main" id="{00000000-0008-0000-0900-0000A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13" name="Rectangle 6576">
          <a:extLst>
            <a:ext uri="{FF2B5EF4-FFF2-40B4-BE49-F238E27FC236}">
              <a16:creationId xmlns:a16="http://schemas.microsoft.com/office/drawing/2014/main" id="{00000000-0008-0000-0900-0000A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14" name="Rectangle 6577">
          <a:extLst>
            <a:ext uri="{FF2B5EF4-FFF2-40B4-BE49-F238E27FC236}">
              <a16:creationId xmlns:a16="http://schemas.microsoft.com/office/drawing/2014/main" id="{00000000-0008-0000-0900-0000A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17" name="Rectangle 6580">
          <a:extLst>
            <a:ext uri="{FF2B5EF4-FFF2-40B4-BE49-F238E27FC236}">
              <a16:creationId xmlns:a16="http://schemas.microsoft.com/office/drawing/2014/main" id="{00000000-0008-0000-0900-0000B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18" name="Rectangle 6581">
          <a:extLst>
            <a:ext uri="{FF2B5EF4-FFF2-40B4-BE49-F238E27FC236}">
              <a16:creationId xmlns:a16="http://schemas.microsoft.com/office/drawing/2014/main" id="{00000000-0008-0000-0900-0000B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21" name="Rectangle 6584">
          <a:extLst>
            <a:ext uri="{FF2B5EF4-FFF2-40B4-BE49-F238E27FC236}">
              <a16:creationId xmlns:a16="http://schemas.microsoft.com/office/drawing/2014/main" id="{00000000-0008-0000-0900-0000B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22" name="Rectangle 6585">
          <a:extLst>
            <a:ext uri="{FF2B5EF4-FFF2-40B4-BE49-F238E27FC236}">
              <a16:creationId xmlns:a16="http://schemas.microsoft.com/office/drawing/2014/main" id="{00000000-0008-0000-0900-0000B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25" name="Rectangle 6588">
          <a:extLst>
            <a:ext uri="{FF2B5EF4-FFF2-40B4-BE49-F238E27FC236}">
              <a16:creationId xmlns:a16="http://schemas.microsoft.com/office/drawing/2014/main" id="{00000000-0008-0000-0900-0000B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26" name="Rectangle 6589">
          <a:extLst>
            <a:ext uri="{FF2B5EF4-FFF2-40B4-BE49-F238E27FC236}">
              <a16:creationId xmlns:a16="http://schemas.microsoft.com/office/drawing/2014/main" id="{00000000-0008-0000-0900-0000B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29" name="Rectangle 6592">
          <a:extLst>
            <a:ext uri="{FF2B5EF4-FFF2-40B4-BE49-F238E27FC236}">
              <a16:creationId xmlns:a16="http://schemas.microsoft.com/office/drawing/2014/main" id="{00000000-0008-0000-0900-0000B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0" name="Rectangle 6593">
          <a:extLst>
            <a:ext uri="{FF2B5EF4-FFF2-40B4-BE49-F238E27FC236}">
              <a16:creationId xmlns:a16="http://schemas.microsoft.com/office/drawing/2014/main" id="{00000000-0008-0000-0900-0000B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3" name="Rectangle 6596">
          <a:extLst>
            <a:ext uri="{FF2B5EF4-FFF2-40B4-BE49-F238E27FC236}">
              <a16:creationId xmlns:a16="http://schemas.microsoft.com/office/drawing/2014/main" id="{00000000-0008-0000-0900-0000C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4" name="Rectangle 6597">
          <a:extLst>
            <a:ext uri="{FF2B5EF4-FFF2-40B4-BE49-F238E27FC236}">
              <a16:creationId xmlns:a16="http://schemas.microsoft.com/office/drawing/2014/main" id="{00000000-0008-0000-0900-0000C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7" name="Rectangle 6600">
          <a:extLst>
            <a:ext uri="{FF2B5EF4-FFF2-40B4-BE49-F238E27FC236}">
              <a16:creationId xmlns:a16="http://schemas.microsoft.com/office/drawing/2014/main" id="{00000000-0008-0000-0900-0000C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8" name="Rectangle 6601">
          <a:extLst>
            <a:ext uri="{FF2B5EF4-FFF2-40B4-BE49-F238E27FC236}">
              <a16:creationId xmlns:a16="http://schemas.microsoft.com/office/drawing/2014/main" id="{00000000-0008-0000-0900-0000C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39" name="Rectangle 6602">
          <a:extLst>
            <a:ext uri="{FF2B5EF4-FFF2-40B4-BE49-F238E27FC236}">
              <a16:creationId xmlns:a16="http://schemas.microsoft.com/office/drawing/2014/main" id="{00000000-0008-0000-0900-0000C7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40" name="Rectangle 6603">
          <a:extLst>
            <a:ext uri="{FF2B5EF4-FFF2-40B4-BE49-F238E27FC236}">
              <a16:creationId xmlns:a16="http://schemas.microsoft.com/office/drawing/2014/main" id="{00000000-0008-0000-0900-0000C8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43" name="Rectangle 6606">
          <a:extLst>
            <a:ext uri="{FF2B5EF4-FFF2-40B4-BE49-F238E27FC236}">
              <a16:creationId xmlns:a16="http://schemas.microsoft.com/office/drawing/2014/main" id="{00000000-0008-0000-0900-0000C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44" name="Rectangle 6607">
          <a:extLst>
            <a:ext uri="{FF2B5EF4-FFF2-40B4-BE49-F238E27FC236}">
              <a16:creationId xmlns:a16="http://schemas.microsoft.com/office/drawing/2014/main" id="{00000000-0008-0000-0900-0000C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47" name="Rectangle 6610">
          <a:extLst>
            <a:ext uri="{FF2B5EF4-FFF2-40B4-BE49-F238E27FC236}">
              <a16:creationId xmlns:a16="http://schemas.microsoft.com/office/drawing/2014/main" id="{00000000-0008-0000-0900-0000C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48" name="Rectangle 6611">
          <a:extLst>
            <a:ext uri="{FF2B5EF4-FFF2-40B4-BE49-F238E27FC236}">
              <a16:creationId xmlns:a16="http://schemas.microsoft.com/office/drawing/2014/main" id="{00000000-0008-0000-0900-0000D0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51" name="Rectangle 6614">
          <a:extLst>
            <a:ext uri="{FF2B5EF4-FFF2-40B4-BE49-F238E27FC236}">
              <a16:creationId xmlns:a16="http://schemas.microsoft.com/office/drawing/2014/main" id="{00000000-0008-0000-0900-0000D3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52" name="Rectangle 6615">
          <a:extLst>
            <a:ext uri="{FF2B5EF4-FFF2-40B4-BE49-F238E27FC236}">
              <a16:creationId xmlns:a16="http://schemas.microsoft.com/office/drawing/2014/main" id="{00000000-0008-0000-0900-0000D4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55" name="Rectangle 6618">
          <a:extLst>
            <a:ext uri="{FF2B5EF4-FFF2-40B4-BE49-F238E27FC236}">
              <a16:creationId xmlns:a16="http://schemas.microsoft.com/office/drawing/2014/main" id="{00000000-0008-0000-0900-0000D7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56" name="Rectangle 6619">
          <a:extLst>
            <a:ext uri="{FF2B5EF4-FFF2-40B4-BE49-F238E27FC236}">
              <a16:creationId xmlns:a16="http://schemas.microsoft.com/office/drawing/2014/main" id="{00000000-0008-0000-0900-0000D8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59" name="Rectangle 6622">
          <a:extLst>
            <a:ext uri="{FF2B5EF4-FFF2-40B4-BE49-F238E27FC236}">
              <a16:creationId xmlns:a16="http://schemas.microsoft.com/office/drawing/2014/main" id="{00000000-0008-0000-0900-0000D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0" name="Rectangle 6623">
          <a:extLst>
            <a:ext uri="{FF2B5EF4-FFF2-40B4-BE49-F238E27FC236}">
              <a16:creationId xmlns:a16="http://schemas.microsoft.com/office/drawing/2014/main" id="{00000000-0008-0000-0900-0000D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3" name="Rectangle 6626">
          <a:extLst>
            <a:ext uri="{FF2B5EF4-FFF2-40B4-BE49-F238E27FC236}">
              <a16:creationId xmlns:a16="http://schemas.microsoft.com/office/drawing/2014/main" id="{00000000-0008-0000-0900-0000D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4" name="Rectangle 6627">
          <a:extLst>
            <a:ext uri="{FF2B5EF4-FFF2-40B4-BE49-F238E27FC236}">
              <a16:creationId xmlns:a16="http://schemas.microsoft.com/office/drawing/2014/main" id="{00000000-0008-0000-0900-0000E0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5" name="Rectangle 6628">
          <a:extLst>
            <a:ext uri="{FF2B5EF4-FFF2-40B4-BE49-F238E27FC236}">
              <a16:creationId xmlns:a16="http://schemas.microsoft.com/office/drawing/2014/main" id="{00000000-0008-0000-0900-0000E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6" name="Rectangle 6629">
          <a:extLst>
            <a:ext uri="{FF2B5EF4-FFF2-40B4-BE49-F238E27FC236}">
              <a16:creationId xmlns:a16="http://schemas.microsoft.com/office/drawing/2014/main" id="{00000000-0008-0000-0900-0000E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69" name="Rectangle 6632">
          <a:extLst>
            <a:ext uri="{FF2B5EF4-FFF2-40B4-BE49-F238E27FC236}">
              <a16:creationId xmlns:a16="http://schemas.microsoft.com/office/drawing/2014/main" id="{00000000-0008-0000-0900-0000E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70" name="Rectangle 6633">
          <a:extLst>
            <a:ext uri="{FF2B5EF4-FFF2-40B4-BE49-F238E27FC236}">
              <a16:creationId xmlns:a16="http://schemas.microsoft.com/office/drawing/2014/main" id="{00000000-0008-0000-0900-0000E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73" name="Rectangle 6636">
          <a:extLst>
            <a:ext uri="{FF2B5EF4-FFF2-40B4-BE49-F238E27FC236}">
              <a16:creationId xmlns:a16="http://schemas.microsoft.com/office/drawing/2014/main" id="{00000000-0008-0000-0900-0000E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74" name="Rectangle 6637">
          <a:extLst>
            <a:ext uri="{FF2B5EF4-FFF2-40B4-BE49-F238E27FC236}">
              <a16:creationId xmlns:a16="http://schemas.microsoft.com/office/drawing/2014/main" id="{00000000-0008-0000-0900-0000E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77" name="Rectangle 6640">
          <a:extLst>
            <a:ext uri="{FF2B5EF4-FFF2-40B4-BE49-F238E27FC236}">
              <a16:creationId xmlns:a16="http://schemas.microsoft.com/office/drawing/2014/main" id="{00000000-0008-0000-0900-0000E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78" name="Rectangle 6641">
          <a:extLst>
            <a:ext uri="{FF2B5EF4-FFF2-40B4-BE49-F238E27FC236}">
              <a16:creationId xmlns:a16="http://schemas.microsoft.com/office/drawing/2014/main" id="{00000000-0008-0000-0900-0000E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81" name="Rectangle 6644">
          <a:extLst>
            <a:ext uri="{FF2B5EF4-FFF2-40B4-BE49-F238E27FC236}">
              <a16:creationId xmlns:a16="http://schemas.microsoft.com/office/drawing/2014/main" id="{00000000-0008-0000-0900-0000F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82" name="Rectangle 6645">
          <a:extLst>
            <a:ext uri="{FF2B5EF4-FFF2-40B4-BE49-F238E27FC236}">
              <a16:creationId xmlns:a16="http://schemas.microsoft.com/office/drawing/2014/main" id="{00000000-0008-0000-0900-0000F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85" name="Rectangle 6648">
          <a:extLst>
            <a:ext uri="{FF2B5EF4-FFF2-40B4-BE49-F238E27FC236}">
              <a16:creationId xmlns:a16="http://schemas.microsoft.com/office/drawing/2014/main" id="{00000000-0008-0000-0900-0000F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86" name="Rectangle 6649">
          <a:extLst>
            <a:ext uri="{FF2B5EF4-FFF2-40B4-BE49-F238E27FC236}">
              <a16:creationId xmlns:a16="http://schemas.microsoft.com/office/drawing/2014/main" id="{00000000-0008-0000-0900-0000F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89" name="Rectangle 6652">
          <a:extLst>
            <a:ext uri="{FF2B5EF4-FFF2-40B4-BE49-F238E27FC236}">
              <a16:creationId xmlns:a16="http://schemas.microsoft.com/office/drawing/2014/main" id="{00000000-0008-0000-0900-0000F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0" name="Rectangle 6653">
          <a:extLst>
            <a:ext uri="{FF2B5EF4-FFF2-40B4-BE49-F238E27FC236}">
              <a16:creationId xmlns:a16="http://schemas.microsoft.com/office/drawing/2014/main" id="{00000000-0008-0000-0900-0000F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1" name="Rectangle 6654">
          <a:extLst>
            <a:ext uri="{FF2B5EF4-FFF2-40B4-BE49-F238E27FC236}">
              <a16:creationId xmlns:a16="http://schemas.microsoft.com/office/drawing/2014/main" id="{00000000-0008-0000-0900-0000F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2" name="Rectangle 6655">
          <a:extLst>
            <a:ext uri="{FF2B5EF4-FFF2-40B4-BE49-F238E27FC236}">
              <a16:creationId xmlns:a16="http://schemas.microsoft.com/office/drawing/2014/main" id="{00000000-0008-0000-0900-0000F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5" name="Rectangle 6658">
          <a:extLst>
            <a:ext uri="{FF2B5EF4-FFF2-40B4-BE49-F238E27FC236}">
              <a16:creationId xmlns:a16="http://schemas.microsoft.com/office/drawing/2014/main" id="{00000000-0008-0000-0900-0000F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6" name="Rectangle 6659">
          <a:extLst>
            <a:ext uri="{FF2B5EF4-FFF2-40B4-BE49-F238E27FC236}">
              <a16:creationId xmlns:a16="http://schemas.microsoft.com/office/drawing/2014/main" id="{00000000-0008-0000-0900-00000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699" name="Rectangle 6662">
          <a:extLst>
            <a:ext uri="{FF2B5EF4-FFF2-40B4-BE49-F238E27FC236}">
              <a16:creationId xmlns:a16="http://schemas.microsoft.com/office/drawing/2014/main" id="{00000000-0008-0000-0900-00000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00" name="Rectangle 6663">
          <a:extLst>
            <a:ext uri="{FF2B5EF4-FFF2-40B4-BE49-F238E27FC236}">
              <a16:creationId xmlns:a16="http://schemas.microsoft.com/office/drawing/2014/main" id="{00000000-0008-0000-0900-00000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03" name="Rectangle 6666">
          <a:extLst>
            <a:ext uri="{FF2B5EF4-FFF2-40B4-BE49-F238E27FC236}">
              <a16:creationId xmlns:a16="http://schemas.microsoft.com/office/drawing/2014/main" id="{00000000-0008-0000-0900-00000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04" name="Rectangle 6667">
          <a:extLst>
            <a:ext uri="{FF2B5EF4-FFF2-40B4-BE49-F238E27FC236}">
              <a16:creationId xmlns:a16="http://schemas.microsoft.com/office/drawing/2014/main" id="{00000000-0008-0000-0900-00000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07" name="Rectangle 6670">
          <a:extLst>
            <a:ext uri="{FF2B5EF4-FFF2-40B4-BE49-F238E27FC236}">
              <a16:creationId xmlns:a16="http://schemas.microsoft.com/office/drawing/2014/main" id="{00000000-0008-0000-0900-00000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08" name="Rectangle 6671">
          <a:extLst>
            <a:ext uri="{FF2B5EF4-FFF2-40B4-BE49-F238E27FC236}">
              <a16:creationId xmlns:a16="http://schemas.microsoft.com/office/drawing/2014/main" id="{00000000-0008-0000-0900-00000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11" name="Rectangle 6674">
          <a:extLst>
            <a:ext uri="{FF2B5EF4-FFF2-40B4-BE49-F238E27FC236}">
              <a16:creationId xmlns:a16="http://schemas.microsoft.com/office/drawing/2014/main" id="{00000000-0008-0000-0900-00000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12" name="Rectangle 6675">
          <a:extLst>
            <a:ext uri="{FF2B5EF4-FFF2-40B4-BE49-F238E27FC236}">
              <a16:creationId xmlns:a16="http://schemas.microsoft.com/office/drawing/2014/main" id="{00000000-0008-0000-0900-00001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15" name="Rectangle 6678">
          <a:extLst>
            <a:ext uri="{FF2B5EF4-FFF2-40B4-BE49-F238E27FC236}">
              <a16:creationId xmlns:a16="http://schemas.microsoft.com/office/drawing/2014/main" id="{00000000-0008-0000-0900-00001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16" name="Rectangle 6679">
          <a:extLst>
            <a:ext uri="{FF2B5EF4-FFF2-40B4-BE49-F238E27FC236}">
              <a16:creationId xmlns:a16="http://schemas.microsoft.com/office/drawing/2014/main" id="{00000000-0008-0000-0900-00001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19" name="Rectangle 6682">
          <a:extLst>
            <a:ext uri="{FF2B5EF4-FFF2-40B4-BE49-F238E27FC236}">
              <a16:creationId xmlns:a16="http://schemas.microsoft.com/office/drawing/2014/main" id="{00000000-0008-0000-0900-00001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20" name="Rectangle 6683">
          <a:extLst>
            <a:ext uri="{FF2B5EF4-FFF2-40B4-BE49-F238E27FC236}">
              <a16:creationId xmlns:a16="http://schemas.microsoft.com/office/drawing/2014/main" id="{00000000-0008-0000-0900-00001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23" name="Rectangle 6686">
          <a:extLst>
            <a:ext uri="{FF2B5EF4-FFF2-40B4-BE49-F238E27FC236}">
              <a16:creationId xmlns:a16="http://schemas.microsoft.com/office/drawing/2014/main" id="{00000000-0008-0000-0900-00001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24" name="Rectangle 6687">
          <a:extLst>
            <a:ext uri="{FF2B5EF4-FFF2-40B4-BE49-F238E27FC236}">
              <a16:creationId xmlns:a16="http://schemas.microsoft.com/office/drawing/2014/main" id="{00000000-0008-0000-0900-00001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27" name="Rectangle 6690">
          <a:extLst>
            <a:ext uri="{FF2B5EF4-FFF2-40B4-BE49-F238E27FC236}">
              <a16:creationId xmlns:a16="http://schemas.microsoft.com/office/drawing/2014/main" id="{00000000-0008-0000-0900-00001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28" name="Rectangle 6691">
          <a:extLst>
            <a:ext uri="{FF2B5EF4-FFF2-40B4-BE49-F238E27FC236}">
              <a16:creationId xmlns:a16="http://schemas.microsoft.com/office/drawing/2014/main" id="{00000000-0008-0000-0900-00002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31" name="Rectangle 6694">
          <a:extLst>
            <a:ext uri="{FF2B5EF4-FFF2-40B4-BE49-F238E27FC236}">
              <a16:creationId xmlns:a16="http://schemas.microsoft.com/office/drawing/2014/main" id="{00000000-0008-0000-0900-00002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32" name="Rectangle 6695">
          <a:extLst>
            <a:ext uri="{FF2B5EF4-FFF2-40B4-BE49-F238E27FC236}">
              <a16:creationId xmlns:a16="http://schemas.microsoft.com/office/drawing/2014/main" id="{00000000-0008-0000-0900-00002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35" name="Rectangle 6698">
          <a:extLst>
            <a:ext uri="{FF2B5EF4-FFF2-40B4-BE49-F238E27FC236}">
              <a16:creationId xmlns:a16="http://schemas.microsoft.com/office/drawing/2014/main" id="{00000000-0008-0000-0900-00002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36" name="Rectangle 6699">
          <a:extLst>
            <a:ext uri="{FF2B5EF4-FFF2-40B4-BE49-F238E27FC236}">
              <a16:creationId xmlns:a16="http://schemas.microsoft.com/office/drawing/2014/main" id="{00000000-0008-0000-0900-00002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39" name="Rectangle 6702">
          <a:extLst>
            <a:ext uri="{FF2B5EF4-FFF2-40B4-BE49-F238E27FC236}">
              <a16:creationId xmlns:a16="http://schemas.microsoft.com/office/drawing/2014/main" id="{00000000-0008-0000-0900-00002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40" name="Rectangle 6703">
          <a:extLst>
            <a:ext uri="{FF2B5EF4-FFF2-40B4-BE49-F238E27FC236}">
              <a16:creationId xmlns:a16="http://schemas.microsoft.com/office/drawing/2014/main" id="{00000000-0008-0000-0900-00002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43" name="Rectangle 6706">
          <a:extLst>
            <a:ext uri="{FF2B5EF4-FFF2-40B4-BE49-F238E27FC236}">
              <a16:creationId xmlns:a16="http://schemas.microsoft.com/office/drawing/2014/main" id="{00000000-0008-0000-0900-00002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44" name="Rectangle 6707">
          <a:extLst>
            <a:ext uri="{FF2B5EF4-FFF2-40B4-BE49-F238E27FC236}">
              <a16:creationId xmlns:a16="http://schemas.microsoft.com/office/drawing/2014/main" id="{00000000-0008-0000-0900-00003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47" name="Rectangle 6710">
          <a:extLst>
            <a:ext uri="{FF2B5EF4-FFF2-40B4-BE49-F238E27FC236}">
              <a16:creationId xmlns:a16="http://schemas.microsoft.com/office/drawing/2014/main" id="{00000000-0008-0000-0900-00003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48" name="Rectangle 6711">
          <a:extLst>
            <a:ext uri="{FF2B5EF4-FFF2-40B4-BE49-F238E27FC236}">
              <a16:creationId xmlns:a16="http://schemas.microsoft.com/office/drawing/2014/main" id="{00000000-0008-0000-0900-00003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51" name="Rectangle 6714">
          <a:extLst>
            <a:ext uri="{FF2B5EF4-FFF2-40B4-BE49-F238E27FC236}">
              <a16:creationId xmlns:a16="http://schemas.microsoft.com/office/drawing/2014/main" id="{00000000-0008-0000-0900-00003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52" name="Rectangle 6715">
          <a:extLst>
            <a:ext uri="{FF2B5EF4-FFF2-40B4-BE49-F238E27FC236}">
              <a16:creationId xmlns:a16="http://schemas.microsoft.com/office/drawing/2014/main" id="{00000000-0008-0000-0900-00003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55" name="Rectangle 6718">
          <a:extLst>
            <a:ext uri="{FF2B5EF4-FFF2-40B4-BE49-F238E27FC236}">
              <a16:creationId xmlns:a16="http://schemas.microsoft.com/office/drawing/2014/main" id="{00000000-0008-0000-0900-00003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56" name="Rectangle 6719">
          <a:extLst>
            <a:ext uri="{FF2B5EF4-FFF2-40B4-BE49-F238E27FC236}">
              <a16:creationId xmlns:a16="http://schemas.microsoft.com/office/drawing/2014/main" id="{00000000-0008-0000-0900-00003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59" name="Rectangle 6722">
          <a:extLst>
            <a:ext uri="{FF2B5EF4-FFF2-40B4-BE49-F238E27FC236}">
              <a16:creationId xmlns:a16="http://schemas.microsoft.com/office/drawing/2014/main" id="{00000000-0008-0000-0900-00003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60" name="Rectangle 6723">
          <a:extLst>
            <a:ext uri="{FF2B5EF4-FFF2-40B4-BE49-F238E27FC236}">
              <a16:creationId xmlns:a16="http://schemas.microsoft.com/office/drawing/2014/main" id="{00000000-0008-0000-0900-00004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63" name="Rectangle 6726">
          <a:extLst>
            <a:ext uri="{FF2B5EF4-FFF2-40B4-BE49-F238E27FC236}">
              <a16:creationId xmlns:a16="http://schemas.microsoft.com/office/drawing/2014/main" id="{00000000-0008-0000-0900-00004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64" name="Rectangle 6727">
          <a:extLst>
            <a:ext uri="{FF2B5EF4-FFF2-40B4-BE49-F238E27FC236}">
              <a16:creationId xmlns:a16="http://schemas.microsoft.com/office/drawing/2014/main" id="{00000000-0008-0000-0900-00004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67" name="Rectangle 6730">
          <a:extLst>
            <a:ext uri="{FF2B5EF4-FFF2-40B4-BE49-F238E27FC236}">
              <a16:creationId xmlns:a16="http://schemas.microsoft.com/office/drawing/2014/main" id="{00000000-0008-0000-0900-00004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68" name="Rectangle 6731">
          <a:extLst>
            <a:ext uri="{FF2B5EF4-FFF2-40B4-BE49-F238E27FC236}">
              <a16:creationId xmlns:a16="http://schemas.microsoft.com/office/drawing/2014/main" id="{00000000-0008-0000-0900-00004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1" name="Rectangle 6734">
          <a:extLst>
            <a:ext uri="{FF2B5EF4-FFF2-40B4-BE49-F238E27FC236}">
              <a16:creationId xmlns:a16="http://schemas.microsoft.com/office/drawing/2014/main" id="{00000000-0008-0000-0900-00004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2" name="Rectangle 6735">
          <a:extLst>
            <a:ext uri="{FF2B5EF4-FFF2-40B4-BE49-F238E27FC236}">
              <a16:creationId xmlns:a16="http://schemas.microsoft.com/office/drawing/2014/main" id="{00000000-0008-0000-0900-00004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5" name="Rectangle 6738">
          <a:extLst>
            <a:ext uri="{FF2B5EF4-FFF2-40B4-BE49-F238E27FC236}">
              <a16:creationId xmlns:a16="http://schemas.microsoft.com/office/drawing/2014/main" id="{00000000-0008-0000-0900-00004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6" name="Rectangle 6739">
          <a:extLst>
            <a:ext uri="{FF2B5EF4-FFF2-40B4-BE49-F238E27FC236}">
              <a16:creationId xmlns:a16="http://schemas.microsoft.com/office/drawing/2014/main" id="{00000000-0008-0000-0900-00005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7" name="Rectangle 6740">
          <a:extLst>
            <a:ext uri="{FF2B5EF4-FFF2-40B4-BE49-F238E27FC236}">
              <a16:creationId xmlns:a16="http://schemas.microsoft.com/office/drawing/2014/main" id="{00000000-0008-0000-0900-00005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78" name="Rectangle 6741">
          <a:extLst>
            <a:ext uri="{FF2B5EF4-FFF2-40B4-BE49-F238E27FC236}">
              <a16:creationId xmlns:a16="http://schemas.microsoft.com/office/drawing/2014/main" id="{00000000-0008-0000-0900-00005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81" name="Rectangle 6744">
          <a:extLst>
            <a:ext uri="{FF2B5EF4-FFF2-40B4-BE49-F238E27FC236}">
              <a16:creationId xmlns:a16="http://schemas.microsoft.com/office/drawing/2014/main" id="{00000000-0008-0000-0900-00005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82" name="Rectangle 6745">
          <a:extLst>
            <a:ext uri="{FF2B5EF4-FFF2-40B4-BE49-F238E27FC236}">
              <a16:creationId xmlns:a16="http://schemas.microsoft.com/office/drawing/2014/main" id="{00000000-0008-0000-0900-00005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85" name="Rectangle 6748">
          <a:extLst>
            <a:ext uri="{FF2B5EF4-FFF2-40B4-BE49-F238E27FC236}">
              <a16:creationId xmlns:a16="http://schemas.microsoft.com/office/drawing/2014/main" id="{00000000-0008-0000-0900-00005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86" name="Rectangle 6749">
          <a:extLst>
            <a:ext uri="{FF2B5EF4-FFF2-40B4-BE49-F238E27FC236}">
              <a16:creationId xmlns:a16="http://schemas.microsoft.com/office/drawing/2014/main" id="{00000000-0008-0000-0900-00005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89" name="Rectangle 6752">
          <a:extLst>
            <a:ext uri="{FF2B5EF4-FFF2-40B4-BE49-F238E27FC236}">
              <a16:creationId xmlns:a16="http://schemas.microsoft.com/office/drawing/2014/main" id="{00000000-0008-0000-0900-00005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90" name="Rectangle 6753">
          <a:extLst>
            <a:ext uri="{FF2B5EF4-FFF2-40B4-BE49-F238E27FC236}">
              <a16:creationId xmlns:a16="http://schemas.microsoft.com/office/drawing/2014/main" id="{00000000-0008-0000-0900-00005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93" name="Rectangle 6756">
          <a:extLst>
            <a:ext uri="{FF2B5EF4-FFF2-40B4-BE49-F238E27FC236}">
              <a16:creationId xmlns:a16="http://schemas.microsoft.com/office/drawing/2014/main" id="{00000000-0008-0000-0900-00006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94" name="Rectangle 6757">
          <a:extLst>
            <a:ext uri="{FF2B5EF4-FFF2-40B4-BE49-F238E27FC236}">
              <a16:creationId xmlns:a16="http://schemas.microsoft.com/office/drawing/2014/main" id="{00000000-0008-0000-0900-00006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97" name="Rectangle 6760">
          <a:extLst>
            <a:ext uri="{FF2B5EF4-FFF2-40B4-BE49-F238E27FC236}">
              <a16:creationId xmlns:a16="http://schemas.microsoft.com/office/drawing/2014/main" id="{00000000-0008-0000-0900-00006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798" name="Rectangle 6761">
          <a:extLst>
            <a:ext uri="{FF2B5EF4-FFF2-40B4-BE49-F238E27FC236}">
              <a16:creationId xmlns:a16="http://schemas.microsoft.com/office/drawing/2014/main" id="{00000000-0008-0000-0900-00006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01" name="Rectangle 6764">
          <a:extLst>
            <a:ext uri="{FF2B5EF4-FFF2-40B4-BE49-F238E27FC236}">
              <a16:creationId xmlns:a16="http://schemas.microsoft.com/office/drawing/2014/main" id="{00000000-0008-0000-0900-00006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02" name="Rectangle 6765">
          <a:extLst>
            <a:ext uri="{FF2B5EF4-FFF2-40B4-BE49-F238E27FC236}">
              <a16:creationId xmlns:a16="http://schemas.microsoft.com/office/drawing/2014/main" id="{00000000-0008-0000-0900-00006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05" name="Rectangle 6768">
          <a:extLst>
            <a:ext uri="{FF2B5EF4-FFF2-40B4-BE49-F238E27FC236}">
              <a16:creationId xmlns:a16="http://schemas.microsoft.com/office/drawing/2014/main" id="{00000000-0008-0000-0900-00006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06" name="Rectangle 6769">
          <a:extLst>
            <a:ext uri="{FF2B5EF4-FFF2-40B4-BE49-F238E27FC236}">
              <a16:creationId xmlns:a16="http://schemas.microsoft.com/office/drawing/2014/main" id="{00000000-0008-0000-0900-00006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09" name="Rectangle 6772">
          <a:extLst>
            <a:ext uri="{FF2B5EF4-FFF2-40B4-BE49-F238E27FC236}">
              <a16:creationId xmlns:a16="http://schemas.microsoft.com/office/drawing/2014/main" id="{00000000-0008-0000-0900-00007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10" name="Rectangle 6773">
          <a:extLst>
            <a:ext uri="{FF2B5EF4-FFF2-40B4-BE49-F238E27FC236}">
              <a16:creationId xmlns:a16="http://schemas.microsoft.com/office/drawing/2014/main" id="{00000000-0008-0000-0900-00007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13" name="Rectangle 6776">
          <a:extLst>
            <a:ext uri="{FF2B5EF4-FFF2-40B4-BE49-F238E27FC236}">
              <a16:creationId xmlns:a16="http://schemas.microsoft.com/office/drawing/2014/main" id="{00000000-0008-0000-0900-00007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14" name="Rectangle 6777">
          <a:extLst>
            <a:ext uri="{FF2B5EF4-FFF2-40B4-BE49-F238E27FC236}">
              <a16:creationId xmlns:a16="http://schemas.microsoft.com/office/drawing/2014/main" id="{00000000-0008-0000-0900-00007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17" name="Rectangle 6780">
          <a:extLst>
            <a:ext uri="{FF2B5EF4-FFF2-40B4-BE49-F238E27FC236}">
              <a16:creationId xmlns:a16="http://schemas.microsoft.com/office/drawing/2014/main" id="{00000000-0008-0000-0900-00007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18" name="Rectangle 6781">
          <a:extLst>
            <a:ext uri="{FF2B5EF4-FFF2-40B4-BE49-F238E27FC236}">
              <a16:creationId xmlns:a16="http://schemas.microsoft.com/office/drawing/2014/main" id="{00000000-0008-0000-0900-00007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21" name="Rectangle 6784">
          <a:extLst>
            <a:ext uri="{FF2B5EF4-FFF2-40B4-BE49-F238E27FC236}">
              <a16:creationId xmlns:a16="http://schemas.microsoft.com/office/drawing/2014/main" id="{00000000-0008-0000-0900-00007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22" name="Rectangle 6785">
          <a:extLst>
            <a:ext uri="{FF2B5EF4-FFF2-40B4-BE49-F238E27FC236}">
              <a16:creationId xmlns:a16="http://schemas.microsoft.com/office/drawing/2014/main" id="{00000000-0008-0000-0900-00007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25" name="Rectangle 6788">
          <a:extLst>
            <a:ext uri="{FF2B5EF4-FFF2-40B4-BE49-F238E27FC236}">
              <a16:creationId xmlns:a16="http://schemas.microsoft.com/office/drawing/2014/main" id="{00000000-0008-0000-0900-00008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26" name="Rectangle 6789">
          <a:extLst>
            <a:ext uri="{FF2B5EF4-FFF2-40B4-BE49-F238E27FC236}">
              <a16:creationId xmlns:a16="http://schemas.microsoft.com/office/drawing/2014/main" id="{00000000-0008-0000-0900-00008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29" name="Rectangle 6792">
          <a:extLst>
            <a:ext uri="{FF2B5EF4-FFF2-40B4-BE49-F238E27FC236}">
              <a16:creationId xmlns:a16="http://schemas.microsoft.com/office/drawing/2014/main" id="{00000000-0008-0000-0900-00008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30" name="Rectangle 6793">
          <a:extLst>
            <a:ext uri="{FF2B5EF4-FFF2-40B4-BE49-F238E27FC236}">
              <a16:creationId xmlns:a16="http://schemas.microsoft.com/office/drawing/2014/main" id="{00000000-0008-0000-0900-00008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33" name="Rectangle 6796">
          <a:extLst>
            <a:ext uri="{FF2B5EF4-FFF2-40B4-BE49-F238E27FC236}">
              <a16:creationId xmlns:a16="http://schemas.microsoft.com/office/drawing/2014/main" id="{00000000-0008-0000-0900-00008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34" name="Rectangle 6797">
          <a:extLst>
            <a:ext uri="{FF2B5EF4-FFF2-40B4-BE49-F238E27FC236}">
              <a16:creationId xmlns:a16="http://schemas.microsoft.com/office/drawing/2014/main" id="{00000000-0008-0000-0900-00008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37" name="Rectangle 6800">
          <a:extLst>
            <a:ext uri="{FF2B5EF4-FFF2-40B4-BE49-F238E27FC236}">
              <a16:creationId xmlns:a16="http://schemas.microsoft.com/office/drawing/2014/main" id="{00000000-0008-0000-0900-00008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38" name="Rectangle 6801">
          <a:extLst>
            <a:ext uri="{FF2B5EF4-FFF2-40B4-BE49-F238E27FC236}">
              <a16:creationId xmlns:a16="http://schemas.microsoft.com/office/drawing/2014/main" id="{00000000-0008-0000-0900-00008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41" name="Rectangle 6804">
          <a:extLst>
            <a:ext uri="{FF2B5EF4-FFF2-40B4-BE49-F238E27FC236}">
              <a16:creationId xmlns:a16="http://schemas.microsoft.com/office/drawing/2014/main" id="{00000000-0008-0000-0900-00009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42" name="Rectangle 6805">
          <a:extLst>
            <a:ext uri="{FF2B5EF4-FFF2-40B4-BE49-F238E27FC236}">
              <a16:creationId xmlns:a16="http://schemas.microsoft.com/office/drawing/2014/main" id="{00000000-0008-0000-0900-00009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45" name="Rectangle 6808">
          <a:extLst>
            <a:ext uri="{FF2B5EF4-FFF2-40B4-BE49-F238E27FC236}">
              <a16:creationId xmlns:a16="http://schemas.microsoft.com/office/drawing/2014/main" id="{00000000-0008-0000-0900-00009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46" name="Rectangle 6809">
          <a:extLst>
            <a:ext uri="{FF2B5EF4-FFF2-40B4-BE49-F238E27FC236}">
              <a16:creationId xmlns:a16="http://schemas.microsoft.com/office/drawing/2014/main" id="{00000000-0008-0000-0900-00009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49" name="Rectangle 6812">
          <a:extLst>
            <a:ext uri="{FF2B5EF4-FFF2-40B4-BE49-F238E27FC236}">
              <a16:creationId xmlns:a16="http://schemas.microsoft.com/office/drawing/2014/main" id="{00000000-0008-0000-0900-00009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50" name="Rectangle 6813">
          <a:extLst>
            <a:ext uri="{FF2B5EF4-FFF2-40B4-BE49-F238E27FC236}">
              <a16:creationId xmlns:a16="http://schemas.microsoft.com/office/drawing/2014/main" id="{00000000-0008-0000-0900-00009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53" name="Rectangle 6816">
          <a:extLst>
            <a:ext uri="{FF2B5EF4-FFF2-40B4-BE49-F238E27FC236}">
              <a16:creationId xmlns:a16="http://schemas.microsoft.com/office/drawing/2014/main" id="{00000000-0008-0000-0900-00009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54" name="Rectangle 6817">
          <a:extLst>
            <a:ext uri="{FF2B5EF4-FFF2-40B4-BE49-F238E27FC236}">
              <a16:creationId xmlns:a16="http://schemas.microsoft.com/office/drawing/2014/main" id="{00000000-0008-0000-0900-00009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57" name="Rectangle 6820">
          <a:extLst>
            <a:ext uri="{FF2B5EF4-FFF2-40B4-BE49-F238E27FC236}">
              <a16:creationId xmlns:a16="http://schemas.microsoft.com/office/drawing/2014/main" id="{00000000-0008-0000-0900-0000A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58" name="Rectangle 6821">
          <a:extLst>
            <a:ext uri="{FF2B5EF4-FFF2-40B4-BE49-F238E27FC236}">
              <a16:creationId xmlns:a16="http://schemas.microsoft.com/office/drawing/2014/main" id="{00000000-0008-0000-0900-0000A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61" name="Rectangle 6824">
          <a:extLst>
            <a:ext uri="{FF2B5EF4-FFF2-40B4-BE49-F238E27FC236}">
              <a16:creationId xmlns:a16="http://schemas.microsoft.com/office/drawing/2014/main" id="{00000000-0008-0000-0900-0000A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62" name="Rectangle 6825">
          <a:extLst>
            <a:ext uri="{FF2B5EF4-FFF2-40B4-BE49-F238E27FC236}">
              <a16:creationId xmlns:a16="http://schemas.microsoft.com/office/drawing/2014/main" id="{00000000-0008-0000-0900-0000A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65" name="Rectangle 6828">
          <a:extLst>
            <a:ext uri="{FF2B5EF4-FFF2-40B4-BE49-F238E27FC236}">
              <a16:creationId xmlns:a16="http://schemas.microsoft.com/office/drawing/2014/main" id="{00000000-0008-0000-0900-0000A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66" name="Rectangle 6829">
          <a:extLst>
            <a:ext uri="{FF2B5EF4-FFF2-40B4-BE49-F238E27FC236}">
              <a16:creationId xmlns:a16="http://schemas.microsoft.com/office/drawing/2014/main" id="{00000000-0008-0000-0900-0000A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69" name="Rectangle 6832">
          <a:extLst>
            <a:ext uri="{FF2B5EF4-FFF2-40B4-BE49-F238E27FC236}">
              <a16:creationId xmlns:a16="http://schemas.microsoft.com/office/drawing/2014/main" id="{00000000-0008-0000-0900-0000A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70" name="Rectangle 6833">
          <a:extLst>
            <a:ext uri="{FF2B5EF4-FFF2-40B4-BE49-F238E27FC236}">
              <a16:creationId xmlns:a16="http://schemas.microsoft.com/office/drawing/2014/main" id="{00000000-0008-0000-0900-0000A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73" name="Rectangle 6836">
          <a:extLst>
            <a:ext uri="{FF2B5EF4-FFF2-40B4-BE49-F238E27FC236}">
              <a16:creationId xmlns:a16="http://schemas.microsoft.com/office/drawing/2014/main" id="{00000000-0008-0000-0900-0000B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74" name="Rectangle 6837">
          <a:extLst>
            <a:ext uri="{FF2B5EF4-FFF2-40B4-BE49-F238E27FC236}">
              <a16:creationId xmlns:a16="http://schemas.microsoft.com/office/drawing/2014/main" id="{00000000-0008-0000-0900-0000B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77" name="Rectangle 6840">
          <a:extLst>
            <a:ext uri="{FF2B5EF4-FFF2-40B4-BE49-F238E27FC236}">
              <a16:creationId xmlns:a16="http://schemas.microsoft.com/office/drawing/2014/main" id="{00000000-0008-0000-0900-0000B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78" name="Rectangle 6841">
          <a:extLst>
            <a:ext uri="{FF2B5EF4-FFF2-40B4-BE49-F238E27FC236}">
              <a16:creationId xmlns:a16="http://schemas.microsoft.com/office/drawing/2014/main" id="{00000000-0008-0000-0900-0000B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81" name="Rectangle 6844">
          <a:extLst>
            <a:ext uri="{FF2B5EF4-FFF2-40B4-BE49-F238E27FC236}">
              <a16:creationId xmlns:a16="http://schemas.microsoft.com/office/drawing/2014/main" id="{00000000-0008-0000-0900-0000B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82" name="Rectangle 6845">
          <a:extLst>
            <a:ext uri="{FF2B5EF4-FFF2-40B4-BE49-F238E27FC236}">
              <a16:creationId xmlns:a16="http://schemas.microsoft.com/office/drawing/2014/main" id="{00000000-0008-0000-0900-0000B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85" name="Rectangle 6848">
          <a:extLst>
            <a:ext uri="{FF2B5EF4-FFF2-40B4-BE49-F238E27FC236}">
              <a16:creationId xmlns:a16="http://schemas.microsoft.com/office/drawing/2014/main" id="{00000000-0008-0000-0900-0000B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86" name="Rectangle 6849">
          <a:extLst>
            <a:ext uri="{FF2B5EF4-FFF2-40B4-BE49-F238E27FC236}">
              <a16:creationId xmlns:a16="http://schemas.microsoft.com/office/drawing/2014/main" id="{00000000-0008-0000-0900-0000B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89" name="Rectangle 6852">
          <a:extLst>
            <a:ext uri="{FF2B5EF4-FFF2-40B4-BE49-F238E27FC236}">
              <a16:creationId xmlns:a16="http://schemas.microsoft.com/office/drawing/2014/main" id="{00000000-0008-0000-0900-0000C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90" name="Rectangle 6853">
          <a:extLst>
            <a:ext uri="{FF2B5EF4-FFF2-40B4-BE49-F238E27FC236}">
              <a16:creationId xmlns:a16="http://schemas.microsoft.com/office/drawing/2014/main" id="{00000000-0008-0000-0900-0000C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93" name="Rectangle 6856">
          <a:extLst>
            <a:ext uri="{FF2B5EF4-FFF2-40B4-BE49-F238E27FC236}">
              <a16:creationId xmlns:a16="http://schemas.microsoft.com/office/drawing/2014/main" id="{00000000-0008-0000-0900-0000C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94" name="Rectangle 6857">
          <a:extLst>
            <a:ext uri="{FF2B5EF4-FFF2-40B4-BE49-F238E27FC236}">
              <a16:creationId xmlns:a16="http://schemas.microsoft.com/office/drawing/2014/main" id="{00000000-0008-0000-0900-0000C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97" name="Rectangle 6860">
          <a:extLst>
            <a:ext uri="{FF2B5EF4-FFF2-40B4-BE49-F238E27FC236}">
              <a16:creationId xmlns:a16="http://schemas.microsoft.com/office/drawing/2014/main" id="{00000000-0008-0000-0900-0000C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898" name="Rectangle 6861">
          <a:extLst>
            <a:ext uri="{FF2B5EF4-FFF2-40B4-BE49-F238E27FC236}">
              <a16:creationId xmlns:a16="http://schemas.microsoft.com/office/drawing/2014/main" id="{00000000-0008-0000-0900-0000C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01" name="Rectangle 6864">
          <a:extLst>
            <a:ext uri="{FF2B5EF4-FFF2-40B4-BE49-F238E27FC236}">
              <a16:creationId xmlns:a16="http://schemas.microsoft.com/office/drawing/2014/main" id="{00000000-0008-0000-0900-0000C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02" name="Rectangle 6865">
          <a:extLst>
            <a:ext uri="{FF2B5EF4-FFF2-40B4-BE49-F238E27FC236}">
              <a16:creationId xmlns:a16="http://schemas.microsoft.com/office/drawing/2014/main" id="{00000000-0008-0000-0900-0000C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05" name="Rectangle 6868">
          <a:extLst>
            <a:ext uri="{FF2B5EF4-FFF2-40B4-BE49-F238E27FC236}">
              <a16:creationId xmlns:a16="http://schemas.microsoft.com/office/drawing/2014/main" id="{00000000-0008-0000-0900-0000D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06" name="Rectangle 6869">
          <a:extLst>
            <a:ext uri="{FF2B5EF4-FFF2-40B4-BE49-F238E27FC236}">
              <a16:creationId xmlns:a16="http://schemas.microsoft.com/office/drawing/2014/main" id="{00000000-0008-0000-0900-0000D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09" name="Rectangle 6872">
          <a:extLst>
            <a:ext uri="{FF2B5EF4-FFF2-40B4-BE49-F238E27FC236}">
              <a16:creationId xmlns:a16="http://schemas.microsoft.com/office/drawing/2014/main" id="{00000000-0008-0000-0900-0000D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10" name="Rectangle 6873">
          <a:extLst>
            <a:ext uri="{FF2B5EF4-FFF2-40B4-BE49-F238E27FC236}">
              <a16:creationId xmlns:a16="http://schemas.microsoft.com/office/drawing/2014/main" id="{00000000-0008-0000-0900-0000D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13" name="Rectangle 6876">
          <a:extLst>
            <a:ext uri="{FF2B5EF4-FFF2-40B4-BE49-F238E27FC236}">
              <a16:creationId xmlns:a16="http://schemas.microsoft.com/office/drawing/2014/main" id="{00000000-0008-0000-0900-0000D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14" name="Rectangle 6877">
          <a:extLst>
            <a:ext uri="{FF2B5EF4-FFF2-40B4-BE49-F238E27FC236}">
              <a16:creationId xmlns:a16="http://schemas.microsoft.com/office/drawing/2014/main" id="{00000000-0008-0000-0900-0000D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17" name="Rectangle 6880">
          <a:extLst>
            <a:ext uri="{FF2B5EF4-FFF2-40B4-BE49-F238E27FC236}">
              <a16:creationId xmlns:a16="http://schemas.microsoft.com/office/drawing/2014/main" id="{00000000-0008-0000-0900-0000D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18" name="Rectangle 6881">
          <a:extLst>
            <a:ext uri="{FF2B5EF4-FFF2-40B4-BE49-F238E27FC236}">
              <a16:creationId xmlns:a16="http://schemas.microsoft.com/office/drawing/2014/main" id="{00000000-0008-0000-0900-0000D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21" name="Rectangle 6884">
          <a:extLst>
            <a:ext uri="{FF2B5EF4-FFF2-40B4-BE49-F238E27FC236}">
              <a16:creationId xmlns:a16="http://schemas.microsoft.com/office/drawing/2014/main" id="{00000000-0008-0000-0900-0000E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22" name="Rectangle 6885">
          <a:extLst>
            <a:ext uri="{FF2B5EF4-FFF2-40B4-BE49-F238E27FC236}">
              <a16:creationId xmlns:a16="http://schemas.microsoft.com/office/drawing/2014/main" id="{00000000-0008-0000-0900-0000E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25" name="Rectangle 6888">
          <a:extLst>
            <a:ext uri="{FF2B5EF4-FFF2-40B4-BE49-F238E27FC236}">
              <a16:creationId xmlns:a16="http://schemas.microsoft.com/office/drawing/2014/main" id="{00000000-0008-0000-0900-0000E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26" name="Rectangle 6889">
          <a:extLst>
            <a:ext uri="{FF2B5EF4-FFF2-40B4-BE49-F238E27FC236}">
              <a16:creationId xmlns:a16="http://schemas.microsoft.com/office/drawing/2014/main" id="{00000000-0008-0000-0900-0000E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29" name="Rectangle 6892">
          <a:extLst>
            <a:ext uri="{FF2B5EF4-FFF2-40B4-BE49-F238E27FC236}">
              <a16:creationId xmlns:a16="http://schemas.microsoft.com/office/drawing/2014/main" id="{00000000-0008-0000-0900-0000E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30" name="Rectangle 6893">
          <a:extLst>
            <a:ext uri="{FF2B5EF4-FFF2-40B4-BE49-F238E27FC236}">
              <a16:creationId xmlns:a16="http://schemas.microsoft.com/office/drawing/2014/main" id="{00000000-0008-0000-0900-0000E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33" name="Rectangle 6896">
          <a:extLst>
            <a:ext uri="{FF2B5EF4-FFF2-40B4-BE49-F238E27FC236}">
              <a16:creationId xmlns:a16="http://schemas.microsoft.com/office/drawing/2014/main" id="{00000000-0008-0000-0900-0000E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34" name="Rectangle 6897">
          <a:extLst>
            <a:ext uri="{FF2B5EF4-FFF2-40B4-BE49-F238E27FC236}">
              <a16:creationId xmlns:a16="http://schemas.microsoft.com/office/drawing/2014/main" id="{00000000-0008-0000-0900-0000E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37" name="Rectangle 6900">
          <a:extLst>
            <a:ext uri="{FF2B5EF4-FFF2-40B4-BE49-F238E27FC236}">
              <a16:creationId xmlns:a16="http://schemas.microsoft.com/office/drawing/2014/main" id="{00000000-0008-0000-0900-0000F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38" name="Rectangle 6901">
          <a:extLst>
            <a:ext uri="{FF2B5EF4-FFF2-40B4-BE49-F238E27FC236}">
              <a16:creationId xmlns:a16="http://schemas.microsoft.com/office/drawing/2014/main" id="{00000000-0008-0000-0900-0000F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5939" name="Rectangle 6902">
          <a:extLst>
            <a:ext uri="{FF2B5EF4-FFF2-40B4-BE49-F238E27FC236}">
              <a16:creationId xmlns:a16="http://schemas.microsoft.com/office/drawing/2014/main" id="{00000000-0008-0000-0900-0000F391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5940" name="Rectangle 6903">
          <a:extLst>
            <a:ext uri="{FF2B5EF4-FFF2-40B4-BE49-F238E27FC236}">
              <a16:creationId xmlns:a16="http://schemas.microsoft.com/office/drawing/2014/main" id="{00000000-0008-0000-0900-0000F491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5941" name="Rectangle 6904">
          <a:extLst>
            <a:ext uri="{FF2B5EF4-FFF2-40B4-BE49-F238E27FC236}">
              <a16:creationId xmlns:a16="http://schemas.microsoft.com/office/drawing/2014/main" id="{00000000-0008-0000-0900-0000F591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85942" name="Rectangle 6905">
          <a:extLst>
            <a:ext uri="{FF2B5EF4-FFF2-40B4-BE49-F238E27FC236}">
              <a16:creationId xmlns:a16="http://schemas.microsoft.com/office/drawing/2014/main" id="{00000000-0008-0000-0900-0000F691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85943" name="Rectangle 6906">
          <a:extLst>
            <a:ext uri="{FF2B5EF4-FFF2-40B4-BE49-F238E27FC236}">
              <a16:creationId xmlns:a16="http://schemas.microsoft.com/office/drawing/2014/main" id="{00000000-0008-0000-0900-0000F791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85944" name="Rectangle 6907">
          <a:extLst>
            <a:ext uri="{FF2B5EF4-FFF2-40B4-BE49-F238E27FC236}">
              <a16:creationId xmlns:a16="http://schemas.microsoft.com/office/drawing/2014/main" id="{00000000-0008-0000-0900-0000F891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47" name="Rectangle 6910">
          <a:extLst>
            <a:ext uri="{FF2B5EF4-FFF2-40B4-BE49-F238E27FC236}">
              <a16:creationId xmlns:a16="http://schemas.microsoft.com/office/drawing/2014/main" id="{00000000-0008-0000-0900-0000F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48" name="Rectangle 6911">
          <a:extLst>
            <a:ext uri="{FF2B5EF4-FFF2-40B4-BE49-F238E27FC236}">
              <a16:creationId xmlns:a16="http://schemas.microsoft.com/office/drawing/2014/main" id="{00000000-0008-0000-0900-0000F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51" name="Rectangle 6914">
          <a:extLst>
            <a:ext uri="{FF2B5EF4-FFF2-40B4-BE49-F238E27FC236}">
              <a16:creationId xmlns:a16="http://schemas.microsoft.com/office/drawing/2014/main" id="{00000000-0008-0000-0900-0000F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52" name="Rectangle 6915">
          <a:extLst>
            <a:ext uri="{FF2B5EF4-FFF2-40B4-BE49-F238E27FC236}">
              <a16:creationId xmlns:a16="http://schemas.microsoft.com/office/drawing/2014/main" id="{00000000-0008-0000-0900-00000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55" name="Rectangle 6918">
          <a:extLst>
            <a:ext uri="{FF2B5EF4-FFF2-40B4-BE49-F238E27FC236}">
              <a16:creationId xmlns:a16="http://schemas.microsoft.com/office/drawing/2014/main" id="{00000000-0008-0000-0900-00000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56" name="Rectangle 6919">
          <a:extLst>
            <a:ext uri="{FF2B5EF4-FFF2-40B4-BE49-F238E27FC236}">
              <a16:creationId xmlns:a16="http://schemas.microsoft.com/office/drawing/2014/main" id="{00000000-0008-0000-0900-00000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59" name="Rectangle 6922">
          <a:extLst>
            <a:ext uri="{FF2B5EF4-FFF2-40B4-BE49-F238E27FC236}">
              <a16:creationId xmlns:a16="http://schemas.microsoft.com/office/drawing/2014/main" id="{00000000-0008-0000-0900-00000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60" name="Rectangle 6923">
          <a:extLst>
            <a:ext uri="{FF2B5EF4-FFF2-40B4-BE49-F238E27FC236}">
              <a16:creationId xmlns:a16="http://schemas.microsoft.com/office/drawing/2014/main" id="{00000000-0008-0000-0900-00000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61" name="Rectangle 6924">
          <a:extLst>
            <a:ext uri="{FF2B5EF4-FFF2-40B4-BE49-F238E27FC236}">
              <a16:creationId xmlns:a16="http://schemas.microsoft.com/office/drawing/2014/main" id="{00000000-0008-0000-0900-000009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62" name="Rectangle 6925">
          <a:extLst>
            <a:ext uri="{FF2B5EF4-FFF2-40B4-BE49-F238E27FC236}">
              <a16:creationId xmlns:a16="http://schemas.microsoft.com/office/drawing/2014/main" id="{00000000-0008-0000-0900-00000A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63" name="Rectangle 6926">
          <a:extLst>
            <a:ext uri="{FF2B5EF4-FFF2-40B4-BE49-F238E27FC236}">
              <a16:creationId xmlns:a16="http://schemas.microsoft.com/office/drawing/2014/main" id="{00000000-0008-0000-0900-00000B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64" name="Rectangle 6927">
          <a:extLst>
            <a:ext uri="{FF2B5EF4-FFF2-40B4-BE49-F238E27FC236}">
              <a16:creationId xmlns:a16="http://schemas.microsoft.com/office/drawing/2014/main" id="{00000000-0008-0000-0900-00000C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65" name="Rectangle 6928">
          <a:extLst>
            <a:ext uri="{FF2B5EF4-FFF2-40B4-BE49-F238E27FC236}">
              <a16:creationId xmlns:a16="http://schemas.microsoft.com/office/drawing/2014/main" id="{00000000-0008-0000-0900-00000D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66" name="Rectangle 6929">
          <a:extLst>
            <a:ext uri="{FF2B5EF4-FFF2-40B4-BE49-F238E27FC236}">
              <a16:creationId xmlns:a16="http://schemas.microsoft.com/office/drawing/2014/main" id="{00000000-0008-0000-0900-00000E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67" name="Rectangle 6930">
          <a:extLst>
            <a:ext uri="{FF2B5EF4-FFF2-40B4-BE49-F238E27FC236}">
              <a16:creationId xmlns:a16="http://schemas.microsoft.com/office/drawing/2014/main" id="{00000000-0008-0000-0900-00000F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68" name="Rectangle 6931">
          <a:extLst>
            <a:ext uri="{FF2B5EF4-FFF2-40B4-BE49-F238E27FC236}">
              <a16:creationId xmlns:a16="http://schemas.microsoft.com/office/drawing/2014/main" id="{00000000-0008-0000-0900-000010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69" name="Rectangle 6932">
          <a:extLst>
            <a:ext uri="{FF2B5EF4-FFF2-40B4-BE49-F238E27FC236}">
              <a16:creationId xmlns:a16="http://schemas.microsoft.com/office/drawing/2014/main" id="{00000000-0008-0000-0900-000011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70" name="Rectangle 6933">
          <a:extLst>
            <a:ext uri="{FF2B5EF4-FFF2-40B4-BE49-F238E27FC236}">
              <a16:creationId xmlns:a16="http://schemas.microsoft.com/office/drawing/2014/main" id="{00000000-0008-0000-0900-000012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71" name="Rectangle 6934">
          <a:extLst>
            <a:ext uri="{FF2B5EF4-FFF2-40B4-BE49-F238E27FC236}">
              <a16:creationId xmlns:a16="http://schemas.microsoft.com/office/drawing/2014/main" id="{00000000-0008-0000-0900-000013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72" name="Rectangle 6935">
          <a:extLst>
            <a:ext uri="{FF2B5EF4-FFF2-40B4-BE49-F238E27FC236}">
              <a16:creationId xmlns:a16="http://schemas.microsoft.com/office/drawing/2014/main" id="{00000000-0008-0000-0900-000014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73" name="Rectangle 6936">
          <a:extLst>
            <a:ext uri="{FF2B5EF4-FFF2-40B4-BE49-F238E27FC236}">
              <a16:creationId xmlns:a16="http://schemas.microsoft.com/office/drawing/2014/main" id="{00000000-0008-0000-0900-000015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74" name="Rectangle 6937">
          <a:extLst>
            <a:ext uri="{FF2B5EF4-FFF2-40B4-BE49-F238E27FC236}">
              <a16:creationId xmlns:a16="http://schemas.microsoft.com/office/drawing/2014/main" id="{00000000-0008-0000-0900-000016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75" name="Rectangle 6938">
          <a:extLst>
            <a:ext uri="{FF2B5EF4-FFF2-40B4-BE49-F238E27FC236}">
              <a16:creationId xmlns:a16="http://schemas.microsoft.com/office/drawing/2014/main" id="{00000000-0008-0000-0900-000017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76" name="Rectangle 6939">
          <a:extLst>
            <a:ext uri="{FF2B5EF4-FFF2-40B4-BE49-F238E27FC236}">
              <a16:creationId xmlns:a16="http://schemas.microsoft.com/office/drawing/2014/main" id="{00000000-0008-0000-0900-000018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77" name="Rectangle 6940">
          <a:extLst>
            <a:ext uri="{FF2B5EF4-FFF2-40B4-BE49-F238E27FC236}">
              <a16:creationId xmlns:a16="http://schemas.microsoft.com/office/drawing/2014/main" id="{00000000-0008-0000-0900-000019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78" name="Rectangle 6941">
          <a:extLst>
            <a:ext uri="{FF2B5EF4-FFF2-40B4-BE49-F238E27FC236}">
              <a16:creationId xmlns:a16="http://schemas.microsoft.com/office/drawing/2014/main" id="{00000000-0008-0000-0900-00001A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79" name="Rectangle 6942">
          <a:extLst>
            <a:ext uri="{FF2B5EF4-FFF2-40B4-BE49-F238E27FC236}">
              <a16:creationId xmlns:a16="http://schemas.microsoft.com/office/drawing/2014/main" id="{00000000-0008-0000-0900-00001B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80" name="Rectangle 6943">
          <a:extLst>
            <a:ext uri="{FF2B5EF4-FFF2-40B4-BE49-F238E27FC236}">
              <a16:creationId xmlns:a16="http://schemas.microsoft.com/office/drawing/2014/main" id="{00000000-0008-0000-0900-00001C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81" name="Rectangle 6944">
          <a:extLst>
            <a:ext uri="{FF2B5EF4-FFF2-40B4-BE49-F238E27FC236}">
              <a16:creationId xmlns:a16="http://schemas.microsoft.com/office/drawing/2014/main" id="{00000000-0008-0000-0900-00001D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82" name="Rectangle 6945">
          <a:extLst>
            <a:ext uri="{FF2B5EF4-FFF2-40B4-BE49-F238E27FC236}">
              <a16:creationId xmlns:a16="http://schemas.microsoft.com/office/drawing/2014/main" id="{00000000-0008-0000-0900-00001E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83" name="Rectangle 6946">
          <a:extLst>
            <a:ext uri="{FF2B5EF4-FFF2-40B4-BE49-F238E27FC236}">
              <a16:creationId xmlns:a16="http://schemas.microsoft.com/office/drawing/2014/main" id="{00000000-0008-0000-0900-00001F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84" name="Rectangle 6947">
          <a:extLst>
            <a:ext uri="{FF2B5EF4-FFF2-40B4-BE49-F238E27FC236}">
              <a16:creationId xmlns:a16="http://schemas.microsoft.com/office/drawing/2014/main" id="{00000000-0008-0000-0900-000020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85" name="Rectangle 6948">
          <a:extLst>
            <a:ext uri="{FF2B5EF4-FFF2-40B4-BE49-F238E27FC236}">
              <a16:creationId xmlns:a16="http://schemas.microsoft.com/office/drawing/2014/main" id="{00000000-0008-0000-0900-000021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86" name="Rectangle 6949">
          <a:extLst>
            <a:ext uri="{FF2B5EF4-FFF2-40B4-BE49-F238E27FC236}">
              <a16:creationId xmlns:a16="http://schemas.microsoft.com/office/drawing/2014/main" id="{00000000-0008-0000-0900-000022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87" name="Rectangle 6950">
          <a:extLst>
            <a:ext uri="{FF2B5EF4-FFF2-40B4-BE49-F238E27FC236}">
              <a16:creationId xmlns:a16="http://schemas.microsoft.com/office/drawing/2014/main" id="{00000000-0008-0000-0900-000023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88" name="Rectangle 6951">
          <a:extLst>
            <a:ext uri="{FF2B5EF4-FFF2-40B4-BE49-F238E27FC236}">
              <a16:creationId xmlns:a16="http://schemas.microsoft.com/office/drawing/2014/main" id="{00000000-0008-0000-0900-000024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89" name="Rectangle 6952">
          <a:extLst>
            <a:ext uri="{FF2B5EF4-FFF2-40B4-BE49-F238E27FC236}">
              <a16:creationId xmlns:a16="http://schemas.microsoft.com/office/drawing/2014/main" id="{00000000-0008-0000-0900-000025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5990" name="Rectangle 6953">
          <a:extLst>
            <a:ext uri="{FF2B5EF4-FFF2-40B4-BE49-F238E27FC236}">
              <a16:creationId xmlns:a16="http://schemas.microsoft.com/office/drawing/2014/main" id="{00000000-0008-0000-0900-000026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91" name="Rectangle 6954">
          <a:extLst>
            <a:ext uri="{FF2B5EF4-FFF2-40B4-BE49-F238E27FC236}">
              <a16:creationId xmlns:a16="http://schemas.microsoft.com/office/drawing/2014/main" id="{00000000-0008-0000-0900-000027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5992" name="Rectangle 6955">
          <a:extLst>
            <a:ext uri="{FF2B5EF4-FFF2-40B4-BE49-F238E27FC236}">
              <a16:creationId xmlns:a16="http://schemas.microsoft.com/office/drawing/2014/main" id="{00000000-0008-0000-0900-000028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95" name="Rectangle 6958">
          <a:extLst>
            <a:ext uri="{FF2B5EF4-FFF2-40B4-BE49-F238E27FC236}">
              <a16:creationId xmlns:a16="http://schemas.microsoft.com/office/drawing/2014/main" id="{00000000-0008-0000-0900-00002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96" name="Rectangle 6959">
          <a:extLst>
            <a:ext uri="{FF2B5EF4-FFF2-40B4-BE49-F238E27FC236}">
              <a16:creationId xmlns:a16="http://schemas.microsoft.com/office/drawing/2014/main" id="{00000000-0008-0000-0900-00002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5999" name="Rectangle 6962">
          <a:extLst>
            <a:ext uri="{FF2B5EF4-FFF2-40B4-BE49-F238E27FC236}">
              <a16:creationId xmlns:a16="http://schemas.microsoft.com/office/drawing/2014/main" id="{00000000-0008-0000-0900-00002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00" name="Rectangle 6963">
          <a:extLst>
            <a:ext uri="{FF2B5EF4-FFF2-40B4-BE49-F238E27FC236}">
              <a16:creationId xmlns:a16="http://schemas.microsoft.com/office/drawing/2014/main" id="{00000000-0008-0000-0900-00003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03" name="Rectangle 6966">
          <a:extLst>
            <a:ext uri="{FF2B5EF4-FFF2-40B4-BE49-F238E27FC236}">
              <a16:creationId xmlns:a16="http://schemas.microsoft.com/office/drawing/2014/main" id="{00000000-0008-0000-0900-00003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04" name="Rectangle 6967">
          <a:extLst>
            <a:ext uri="{FF2B5EF4-FFF2-40B4-BE49-F238E27FC236}">
              <a16:creationId xmlns:a16="http://schemas.microsoft.com/office/drawing/2014/main" id="{00000000-0008-0000-0900-00003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07" name="Rectangle 6970">
          <a:extLst>
            <a:ext uri="{FF2B5EF4-FFF2-40B4-BE49-F238E27FC236}">
              <a16:creationId xmlns:a16="http://schemas.microsoft.com/office/drawing/2014/main" id="{00000000-0008-0000-0900-00003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08" name="Rectangle 6971">
          <a:extLst>
            <a:ext uri="{FF2B5EF4-FFF2-40B4-BE49-F238E27FC236}">
              <a16:creationId xmlns:a16="http://schemas.microsoft.com/office/drawing/2014/main" id="{00000000-0008-0000-0900-00003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11" name="Rectangle 6974">
          <a:extLst>
            <a:ext uri="{FF2B5EF4-FFF2-40B4-BE49-F238E27FC236}">
              <a16:creationId xmlns:a16="http://schemas.microsoft.com/office/drawing/2014/main" id="{00000000-0008-0000-0900-00003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12" name="Rectangle 6975">
          <a:extLst>
            <a:ext uri="{FF2B5EF4-FFF2-40B4-BE49-F238E27FC236}">
              <a16:creationId xmlns:a16="http://schemas.microsoft.com/office/drawing/2014/main" id="{00000000-0008-0000-0900-00003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15" name="Rectangle 6978">
          <a:extLst>
            <a:ext uri="{FF2B5EF4-FFF2-40B4-BE49-F238E27FC236}">
              <a16:creationId xmlns:a16="http://schemas.microsoft.com/office/drawing/2014/main" id="{00000000-0008-0000-0900-00003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16" name="Rectangle 6979">
          <a:extLst>
            <a:ext uri="{FF2B5EF4-FFF2-40B4-BE49-F238E27FC236}">
              <a16:creationId xmlns:a16="http://schemas.microsoft.com/office/drawing/2014/main" id="{00000000-0008-0000-0900-00004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19" name="Rectangle 6982">
          <a:extLst>
            <a:ext uri="{FF2B5EF4-FFF2-40B4-BE49-F238E27FC236}">
              <a16:creationId xmlns:a16="http://schemas.microsoft.com/office/drawing/2014/main" id="{00000000-0008-0000-0900-00004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20" name="Rectangle 6983">
          <a:extLst>
            <a:ext uri="{FF2B5EF4-FFF2-40B4-BE49-F238E27FC236}">
              <a16:creationId xmlns:a16="http://schemas.microsoft.com/office/drawing/2014/main" id="{00000000-0008-0000-0900-00004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23" name="Rectangle 6986">
          <a:extLst>
            <a:ext uri="{FF2B5EF4-FFF2-40B4-BE49-F238E27FC236}">
              <a16:creationId xmlns:a16="http://schemas.microsoft.com/office/drawing/2014/main" id="{00000000-0008-0000-0900-00004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24" name="Rectangle 6987">
          <a:extLst>
            <a:ext uri="{FF2B5EF4-FFF2-40B4-BE49-F238E27FC236}">
              <a16:creationId xmlns:a16="http://schemas.microsoft.com/office/drawing/2014/main" id="{00000000-0008-0000-0900-00004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27" name="Rectangle 6990">
          <a:extLst>
            <a:ext uri="{FF2B5EF4-FFF2-40B4-BE49-F238E27FC236}">
              <a16:creationId xmlns:a16="http://schemas.microsoft.com/office/drawing/2014/main" id="{00000000-0008-0000-0900-00004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28" name="Rectangle 6991">
          <a:extLst>
            <a:ext uri="{FF2B5EF4-FFF2-40B4-BE49-F238E27FC236}">
              <a16:creationId xmlns:a16="http://schemas.microsoft.com/office/drawing/2014/main" id="{00000000-0008-0000-0900-00004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31" name="Rectangle 6994">
          <a:extLst>
            <a:ext uri="{FF2B5EF4-FFF2-40B4-BE49-F238E27FC236}">
              <a16:creationId xmlns:a16="http://schemas.microsoft.com/office/drawing/2014/main" id="{00000000-0008-0000-0900-00004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32" name="Rectangle 6995">
          <a:extLst>
            <a:ext uri="{FF2B5EF4-FFF2-40B4-BE49-F238E27FC236}">
              <a16:creationId xmlns:a16="http://schemas.microsoft.com/office/drawing/2014/main" id="{00000000-0008-0000-0900-00005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33" name="Rectangle 6996">
          <a:extLst>
            <a:ext uri="{FF2B5EF4-FFF2-40B4-BE49-F238E27FC236}">
              <a16:creationId xmlns:a16="http://schemas.microsoft.com/office/drawing/2014/main" id="{00000000-0008-0000-0900-000051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34" name="Rectangle 6997">
          <a:extLst>
            <a:ext uri="{FF2B5EF4-FFF2-40B4-BE49-F238E27FC236}">
              <a16:creationId xmlns:a16="http://schemas.microsoft.com/office/drawing/2014/main" id="{00000000-0008-0000-0900-000052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35" name="Rectangle 6998">
          <a:extLst>
            <a:ext uri="{FF2B5EF4-FFF2-40B4-BE49-F238E27FC236}">
              <a16:creationId xmlns:a16="http://schemas.microsoft.com/office/drawing/2014/main" id="{00000000-0008-0000-0900-00005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36" name="Rectangle 6999">
          <a:extLst>
            <a:ext uri="{FF2B5EF4-FFF2-40B4-BE49-F238E27FC236}">
              <a16:creationId xmlns:a16="http://schemas.microsoft.com/office/drawing/2014/main" id="{00000000-0008-0000-0900-00005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37" name="Rectangle 7000">
          <a:extLst>
            <a:ext uri="{FF2B5EF4-FFF2-40B4-BE49-F238E27FC236}">
              <a16:creationId xmlns:a16="http://schemas.microsoft.com/office/drawing/2014/main" id="{00000000-0008-0000-0900-000055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38" name="Rectangle 7001">
          <a:extLst>
            <a:ext uri="{FF2B5EF4-FFF2-40B4-BE49-F238E27FC236}">
              <a16:creationId xmlns:a16="http://schemas.microsoft.com/office/drawing/2014/main" id="{00000000-0008-0000-0900-000056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39" name="Rectangle 7002">
          <a:extLst>
            <a:ext uri="{FF2B5EF4-FFF2-40B4-BE49-F238E27FC236}">
              <a16:creationId xmlns:a16="http://schemas.microsoft.com/office/drawing/2014/main" id="{00000000-0008-0000-0900-00005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40" name="Rectangle 7003">
          <a:extLst>
            <a:ext uri="{FF2B5EF4-FFF2-40B4-BE49-F238E27FC236}">
              <a16:creationId xmlns:a16="http://schemas.microsoft.com/office/drawing/2014/main" id="{00000000-0008-0000-0900-00005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41" name="Rectangle 7004">
          <a:extLst>
            <a:ext uri="{FF2B5EF4-FFF2-40B4-BE49-F238E27FC236}">
              <a16:creationId xmlns:a16="http://schemas.microsoft.com/office/drawing/2014/main" id="{00000000-0008-0000-0900-000059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42" name="Rectangle 7005">
          <a:extLst>
            <a:ext uri="{FF2B5EF4-FFF2-40B4-BE49-F238E27FC236}">
              <a16:creationId xmlns:a16="http://schemas.microsoft.com/office/drawing/2014/main" id="{00000000-0008-0000-0900-00005A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43" name="Rectangle 7006">
          <a:extLst>
            <a:ext uri="{FF2B5EF4-FFF2-40B4-BE49-F238E27FC236}">
              <a16:creationId xmlns:a16="http://schemas.microsoft.com/office/drawing/2014/main" id="{00000000-0008-0000-0900-00005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44" name="Rectangle 7007">
          <a:extLst>
            <a:ext uri="{FF2B5EF4-FFF2-40B4-BE49-F238E27FC236}">
              <a16:creationId xmlns:a16="http://schemas.microsoft.com/office/drawing/2014/main" id="{00000000-0008-0000-0900-00005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45" name="Rectangle 7008">
          <a:extLst>
            <a:ext uri="{FF2B5EF4-FFF2-40B4-BE49-F238E27FC236}">
              <a16:creationId xmlns:a16="http://schemas.microsoft.com/office/drawing/2014/main" id="{00000000-0008-0000-0900-00005D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46" name="Rectangle 7009">
          <a:extLst>
            <a:ext uri="{FF2B5EF4-FFF2-40B4-BE49-F238E27FC236}">
              <a16:creationId xmlns:a16="http://schemas.microsoft.com/office/drawing/2014/main" id="{00000000-0008-0000-0900-00005E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47" name="Rectangle 7010">
          <a:extLst>
            <a:ext uri="{FF2B5EF4-FFF2-40B4-BE49-F238E27FC236}">
              <a16:creationId xmlns:a16="http://schemas.microsoft.com/office/drawing/2014/main" id="{00000000-0008-0000-0900-00005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48" name="Rectangle 7011">
          <a:extLst>
            <a:ext uri="{FF2B5EF4-FFF2-40B4-BE49-F238E27FC236}">
              <a16:creationId xmlns:a16="http://schemas.microsoft.com/office/drawing/2014/main" id="{00000000-0008-0000-0900-00006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49" name="Rectangle 7012">
          <a:extLst>
            <a:ext uri="{FF2B5EF4-FFF2-40B4-BE49-F238E27FC236}">
              <a16:creationId xmlns:a16="http://schemas.microsoft.com/office/drawing/2014/main" id="{00000000-0008-0000-0900-000061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50" name="Rectangle 7013">
          <a:extLst>
            <a:ext uri="{FF2B5EF4-FFF2-40B4-BE49-F238E27FC236}">
              <a16:creationId xmlns:a16="http://schemas.microsoft.com/office/drawing/2014/main" id="{00000000-0008-0000-0900-000062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51" name="Rectangle 7014">
          <a:extLst>
            <a:ext uri="{FF2B5EF4-FFF2-40B4-BE49-F238E27FC236}">
              <a16:creationId xmlns:a16="http://schemas.microsoft.com/office/drawing/2014/main" id="{00000000-0008-0000-0900-00006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52" name="Rectangle 7015">
          <a:extLst>
            <a:ext uri="{FF2B5EF4-FFF2-40B4-BE49-F238E27FC236}">
              <a16:creationId xmlns:a16="http://schemas.microsoft.com/office/drawing/2014/main" id="{00000000-0008-0000-0900-00006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53" name="Rectangle 7016">
          <a:extLst>
            <a:ext uri="{FF2B5EF4-FFF2-40B4-BE49-F238E27FC236}">
              <a16:creationId xmlns:a16="http://schemas.microsoft.com/office/drawing/2014/main" id="{00000000-0008-0000-0900-000065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0</xdr:colOff>
      <xdr:row>4405</xdr:row>
      <xdr:rowOff>0</xdr:rowOff>
    </xdr:to>
    <xdr:sp macro="" textlink="">
      <xdr:nvSpPr>
        <xdr:cNvPr id="1086054" name="Rectangle 7017">
          <a:extLst>
            <a:ext uri="{FF2B5EF4-FFF2-40B4-BE49-F238E27FC236}">
              <a16:creationId xmlns:a16="http://schemas.microsoft.com/office/drawing/2014/main" id="{00000000-0008-0000-0900-00006692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55" name="Rectangle 7018">
          <a:extLst>
            <a:ext uri="{FF2B5EF4-FFF2-40B4-BE49-F238E27FC236}">
              <a16:creationId xmlns:a16="http://schemas.microsoft.com/office/drawing/2014/main" id="{00000000-0008-0000-0900-00006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56" name="Rectangle 7019">
          <a:extLst>
            <a:ext uri="{FF2B5EF4-FFF2-40B4-BE49-F238E27FC236}">
              <a16:creationId xmlns:a16="http://schemas.microsoft.com/office/drawing/2014/main" id="{00000000-0008-0000-0900-00006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59" name="Rectangle 7022">
          <a:extLst>
            <a:ext uri="{FF2B5EF4-FFF2-40B4-BE49-F238E27FC236}">
              <a16:creationId xmlns:a16="http://schemas.microsoft.com/office/drawing/2014/main" id="{00000000-0008-0000-0900-00006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0" name="Rectangle 7023">
          <a:extLst>
            <a:ext uri="{FF2B5EF4-FFF2-40B4-BE49-F238E27FC236}">
              <a16:creationId xmlns:a16="http://schemas.microsoft.com/office/drawing/2014/main" id="{00000000-0008-0000-0900-00006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1" name="Rectangle 7024">
          <a:extLst>
            <a:ext uri="{FF2B5EF4-FFF2-40B4-BE49-F238E27FC236}">
              <a16:creationId xmlns:a16="http://schemas.microsoft.com/office/drawing/2014/main" id="{00000000-0008-0000-0900-00006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2" name="Rectangle 7025">
          <a:extLst>
            <a:ext uri="{FF2B5EF4-FFF2-40B4-BE49-F238E27FC236}">
              <a16:creationId xmlns:a16="http://schemas.microsoft.com/office/drawing/2014/main" id="{00000000-0008-0000-0900-00006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5" name="Rectangle 7028">
          <a:extLst>
            <a:ext uri="{FF2B5EF4-FFF2-40B4-BE49-F238E27FC236}">
              <a16:creationId xmlns:a16="http://schemas.microsoft.com/office/drawing/2014/main" id="{00000000-0008-0000-0900-00007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6" name="Rectangle 7029">
          <a:extLst>
            <a:ext uri="{FF2B5EF4-FFF2-40B4-BE49-F238E27FC236}">
              <a16:creationId xmlns:a16="http://schemas.microsoft.com/office/drawing/2014/main" id="{00000000-0008-0000-0900-00007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69" name="Rectangle 7032">
          <a:extLst>
            <a:ext uri="{FF2B5EF4-FFF2-40B4-BE49-F238E27FC236}">
              <a16:creationId xmlns:a16="http://schemas.microsoft.com/office/drawing/2014/main" id="{00000000-0008-0000-0900-00007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70" name="Rectangle 7033">
          <a:extLst>
            <a:ext uri="{FF2B5EF4-FFF2-40B4-BE49-F238E27FC236}">
              <a16:creationId xmlns:a16="http://schemas.microsoft.com/office/drawing/2014/main" id="{00000000-0008-0000-0900-00007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73" name="Rectangle 7036">
          <a:extLst>
            <a:ext uri="{FF2B5EF4-FFF2-40B4-BE49-F238E27FC236}">
              <a16:creationId xmlns:a16="http://schemas.microsoft.com/office/drawing/2014/main" id="{00000000-0008-0000-0900-00007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74" name="Rectangle 7037">
          <a:extLst>
            <a:ext uri="{FF2B5EF4-FFF2-40B4-BE49-F238E27FC236}">
              <a16:creationId xmlns:a16="http://schemas.microsoft.com/office/drawing/2014/main" id="{00000000-0008-0000-0900-00007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77" name="Rectangle 7040">
          <a:extLst>
            <a:ext uri="{FF2B5EF4-FFF2-40B4-BE49-F238E27FC236}">
              <a16:creationId xmlns:a16="http://schemas.microsoft.com/office/drawing/2014/main" id="{00000000-0008-0000-0900-00007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78" name="Rectangle 7041">
          <a:extLst>
            <a:ext uri="{FF2B5EF4-FFF2-40B4-BE49-F238E27FC236}">
              <a16:creationId xmlns:a16="http://schemas.microsoft.com/office/drawing/2014/main" id="{00000000-0008-0000-0900-00007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1" name="Rectangle 7044">
          <a:extLst>
            <a:ext uri="{FF2B5EF4-FFF2-40B4-BE49-F238E27FC236}">
              <a16:creationId xmlns:a16="http://schemas.microsoft.com/office/drawing/2014/main" id="{00000000-0008-0000-0900-00008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2" name="Rectangle 7045">
          <a:extLst>
            <a:ext uri="{FF2B5EF4-FFF2-40B4-BE49-F238E27FC236}">
              <a16:creationId xmlns:a16="http://schemas.microsoft.com/office/drawing/2014/main" id="{00000000-0008-0000-0900-00008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5" name="Rectangle 7048">
          <a:extLst>
            <a:ext uri="{FF2B5EF4-FFF2-40B4-BE49-F238E27FC236}">
              <a16:creationId xmlns:a16="http://schemas.microsoft.com/office/drawing/2014/main" id="{00000000-0008-0000-0900-00008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6" name="Rectangle 7049">
          <a:extLst>
            <a:ext uri="{FF2B5EF4-FFF2-40B4-BE49-F238E27FC236}">
              <a16:creationId xmlns:a16="http://schemas.microsoft.com/office/drawing/2014/main" id="{00000000-0008-0000-0900-00008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7" name="Rectangle 7050">
          <a:extLst>
            <a:ext uri="{FF2B5EF4-FFF2-40B4-BE49-F238E27FC236}">
              <a16:creationId xmlns:a16="http://schemas.microsoft.com/office/drawing/2014/main" id="{00000000-0008-0000-0900-00008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88" name="Rectangle 7051">
          <a:extLst>
            <a:ext uri="{FF2B5EF4-FFF2-40B4-BE49-F238E27FC236}">
              <a16:creationId xmlns:a16="http://schemas.microsoft.com/office/drawing/2014/main" id="{00000000-0008-0000-0900-00008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91" name="Rectangle 7054">
          <a:extLst>
            <a:ext uri="{FF2B5EF4-FFF2-40B4-BE49-F238E27FC236}">
              <a16:creationId xmlns:a16="http://schemas.microsoft.com/office/drawing/2014/main" id="{00000000-0008-0000-0900-00008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92" name="Rectangle 7055">
          <a:extLst>
            <a:ext uri="{FF2B5EF4-FFF2-40B4-BE49-F238E27FC236}">
              <a16:creationId xmlns:a16="http://schemas.microsoft.com/office/drawing/2014/main" id="{00000000-0008-0000-0900-00008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95" name="Rectangle 7058">
          <a:extLst>
            <a:ext uri="{FF2B5EF4-FFF2-40B4-BE49-F238E27FC236}">
              <a16:creationId xmlns:a16="http://schemas.microsoft.com/office/drawing/2014/main" id="{00000000-0008-0000-0900-00008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96" name="Rectangle 7059">
          <a:extLst>
            <a:ext uri="{FF2B5EF4-FFF2-40B4-BE49-F238E27FC236}">
              <a16:creationId xmlns:a16="http://schemas.microsoft.com/office/drawing/2014/main" id="{00000000-0008-0000-0900-00009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099" name="Rectangle 7062">
          <a:extLst>
            <a:ext uri="{FF2B5EF4-FFF2-40B4-BE49-F238E27FC236}">
              <a16:creationId xmlns:a16="http://schemas.microsoft.com/office/drawing/2014/main" id="{00000000-0008-0000-0900-00009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00" name="Rectangle 7063">
          <a:extLst>
            <a:ext uri="{FF2B5EF4-FFF2-40B4-BE49-F238E27FC236}">
              <a16:creationId xmlns:a16="http://schemas.microsoft.com/office/drawing/2014/main" id="{00000000-0008-0000-0900-00009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03" name="Rectangle 7066">
          <a:extLst>
            <a:ext uri="{FF2B5EF4-FFF2-40B4-BE49-F238E27FC236}">
              <a16:creationId xmlns:a16="http://schemas.microsoft.com/office/drawing/2014/main" id="{00000000-0008-0000-0900-00009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04" name="Rectangle 7067">
          <a:extLst>
            <a:ext uri="{FF2B5EF4-FFF2-40B4-BE49-F238E27FC236}">
              <a16:creationId xmlns:a16="http://schemas.microsoft.com/office/drawing/2014/main" id="{00000000-0008-0000-0900-00009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07" name="Rectangle 7070">
          <a:extLst>
            <a:ext uri="{FF2B5EF4-FFF2-40B4-BE49-F238E27FC236}">
              <a16:creationId xmlns:a16="http://schemas.microsoft.com/office/drawing/2014/main" id="{00000000-0008-0000-0900-00009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08" name="Rectangle 7071">
          <a:extLst>
            <a:ext uri="{FF2B5EF4-FFF2-40B4-BE49-F238E27FC236}">
              <a16:creationId xmlns:a16="http://schemas.microsoft.com/office/drawing/2014/main" id="{00000000-0008-0000-0900-00009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1" name="Rectangle 7074">
          <a:extLst>
            <a:ext uri="{FF2B5EF4-FFF2-40B4-BE49-F238E27FC236}">
              <a16:creationId xmlns:a16="http://schemas.microsoft.com/office/drawing/2014/main" id="{00000000-0008-0000-0900-00009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2" name="Rectangle 7075">
          <a:extLst>
            <a:ext uri="{FF2B5EF4-FFF2-40B4-BE49-F238E27FC236}">
              <a16:creationId xmlns:a16="http://schemas.microsoft.com/office/drawing/2014/main" id="{00000000-0008-0000-0900-0000A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3" name="Rectangle 7076">
          <a:extLst>
            <a:ext uri="{FF2B5EF4-FFF2-40B4-BE49-F238E27FC236}">
              <a16:creationId xmlns:a16="http://schemas.microsoft.com/office/drawing/2014/main" id="{00000000-0008-0000-0900-0000A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4" name="Rectangle 7077">
          <a:extLst>
            <a:ext uri="{FF2B5EF4-FFF2-40B4-BE49-F238E27FC236}">
              <a16:creationId xmlns:a16="http://schemas.microsoft.com/office/drawing/2014/main" id="{00000000-0008-0000-0900-0000A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7" name="Rectangle 7080">
          <a:extLst>
            <a:ext uri="{FF2B5EF4-FFF2-40B4-BE49-F238E27FC236}">
              <a16:creationId xmlns:a16="http://schemas.microsoft.com/office/drawing/2014/main" id="{00000000-0008-0000-0900-0000A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18" name="Rectangle 7081">
          <a:extLst>
            <a:ext uri="{FF2B5EF4-FFF2-40B4-BE49-F238E27FC236}">
              <a16:creationId xmlns:a16="http://schemas.microsoft.com/office/drawing/2014/main" id="{00000000-0008-0000-0900-0000A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21" name="Rectangle 7084">
          <a:extLst>
            <a:ext uri="{FF2B5EF4-FFF2-40B4-BE49-F238E27FC236}">
              <a16:creationId xmlns:a16="http://schemas.microsoft.com/office/drawing/2014/main" id="{00000000-0008-0000-0900-0000A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22" name="Rectangle 7085">
          <a:extLst>
            <a:ext uri="{FF2B5EF4-FFF2-40B4-BE49-F238E27FC236}">
              <a16:creationId xmlns:a16="http://schemas.microsoft.com/office/drawing/2014/main" id="{00000000-0008-0000-0900-0000A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25" name="Rectangle 7088">
          <a:extLst>
            <a:ext uri="{FF2B5EF4-FFF2-40B4-BE49-F238E27FC236}">
              <a16:creationId xmlns:a16="http://schemas.microsoft.com/office/drawing/2014/main" id="{00000000-0008-0000-0900-0000A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26" name="Rectangle 7089">
          <a:extLst>
            <a:ext uri="{FF2B5EF4-FFF2-40B4-BE49-F238E27FC236}">
              <a16:creationId xmlns:a16="http://schemas.microsoft.com/office/drawing/2014/main" id="{00000000-0008-0000-0900-0000A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29" name="Rectangle 7092">
          <a:extLst>
            <a:ext uri="{FF2B5EF4-FFF2-40B4-BE49-F238E27FC236}">
              <a16:creationId xmlns:a16="http://schemas.microsoft.com/office/drawing/2014/main" id="{00000000-0008-0000-0900-0000B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0" name="Rectangle 7093">
          <a:extLst>
            <a:ext uri="{FF2B5EF4-FFF2-40B4-BE49-F238E27FC236}">
              <a16:creationId xmlns:a16="http://schemas.microsoft.com/office/drawing/2014/main" id="{00000000-0008-0000-0900-0000B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3" name="Rectangle 7096">
          <a:extLst>
            <a:ext uri="{FF2B5EF4-FFF2-40B4-BE49-F238E27FC236}">
              <a16:creationId xmlns:a16="http://schemas.microsoft.com/office/drawing/2014/main" id="{00000000-0008-0000-0900-0000B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4" name="Rectangle 7097">
          <a:extLst>
            <a:ext uri="{FF2B5EF4-FFF2-40B4-BE49-F238E27FC236}">
              <a16:creationId xmlns:a16="http://schemas.microsoft.com/office/drawing/2014/main" id="{00000000-0008-0000-0900-0000B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7" name="Rectangle 7100">
          <a:extLst>
            <a:ext uri="{FF2B5EF4-FFF2-40B4-BE49-F238E27FC236}">
              <a16:creationId xmlns:a16="http://schemas.microsoft.com/office/drawing/2014/main" id="{00000000-0008-0000-0900-0000B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8" name="Rectangle 7101">
          <a:extLst>
            <a:ext uri="{FF2B5EF4-FFF2-40B4-BE49-F238E27FC236}">
              <a16:creationId xmlns:a16="http://schemas.microsoft.com/office/drawing/2014/main" id="{00000000-0008-0000-0900-0000B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39" name="Rectangle 7102">
          <a:extLst>
            <a:ext uri="{FF2B5EF4-FFF2-40B4-BE49-F238E27FC236}">
              <a16:creationId xmlns:a16="http://schemas.microsoft.com/office/drawing/2014/main" id="{00000000-0008-0000-0900-0000B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40" name="Rectangle 7103">
          <a:extLst>
            <a:ext uri="{FF2B5EF4-FFF2-40B4-BE49-F238E27FC236}">
              <a16:creationId xmlns:a16="http://schemas.microsoft.com/office/drawing/2014/main" id="{00000000-0008-0000-0900-0000B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43" name="Rectangle 7106">
          <a:extLst>
            <a:ext uri="{FF2B5EF4-FFF2-40B4-BE49-F238E27FC236}">
              <a16:creationId xmlns:a16="http://schemas.microsoft.com/office/drawing/2014/main" id="{00000000-0008-0000-0900-0000B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44" name="Rectangle 7107">
          <a:extLst>
            <a:ext uri="{FF2B5EF4-FFF2-40B4-BE49-F238E27FC236}">
              <a16:creationId xmlns:a16="http://schemas.microsoft.com/office/drawing/2014/main" id="{00000000-0008-0000-0900-0000C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47" name="Rectangle 7110">
          <a:extLst>
            <a:ext uri="{FF2B5EF4-FFF2-40B4-BE49-F238E27FC236}">
              <a16:creationId xmlns:a16="http://schemas.microsoft.com/office/drawing/2014/main" id="{00000000-0008-0000-0900-0000C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48" name="Rectangle 7111">
          <a:extLst>
            <a:ext uri="{FF2B5EF4-FFF2-40B4-BE49-F238E27FC236}">
              <a16:creationId xmlns:a16="http://schemas.microsoft.com/office/drawing/2014/main" id="{00000000-0008-0000-0900-0000C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51" name="Rectangle 7114">
          <a:extLst>
            <a:ext uri="{FF2B5EF4-FFF2-40B4-BE49-F238E27FC236}">
              <a16:creationId xmlns:a16="http://schemas.microsoft.com/office/drawing/2014/main" id="{00000000-0008-0000-0900-0000C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52" name="Rectangle 7115">
          <a:extLst>
            <a:ext uri="{FF2B5EF4-FFF2-40B4-BE49-F238E27FC236}">
              <a16:creationId xmlns:a16="http://schemas.microsoft.com/office/drawing/2014/main" id="{00000000-0008-0000-0900-0000C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55" name="Rectangle 7118">
          <a:extLst>
            <a:ext uri="{FF2B5EF4-FFF2-40B4-BE49-F238E27FC236}">
              <a16:creationId xmlns:a16="http://schemas.microsoft.com/office/drawing/2014/main" id="{00000000-0008-0000-0900-0000C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56" name="Rectangle 7119">
          <a:extLst>
            <a:ext uri="{FF2B5EF4-FFF2-40B4-BE49-F238E27FC236}">
              <a16:creationId xmlns:a16="http://schemas.microsoft.com/office/drawing/2014/main" id="{00000000-0008-0000-0900-0000C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59" name="Rectangle 7122">
          <a:extLst>
            <a:ext uri="{FF2B5EF4-FFF2-40B4-BE49-F238E27FC236}">
              <a16:creationId xmlns:a16="http://schemas.microsoft.com/office/drawing/2014/main" id="{00000000-0008-0000-0900-0000C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0" name="Rectangle 7123">
          <a:extLst>
            <a:ext uri="{FF2B5EF4-FFF2-40B4-BE49-F238E27FC236}">
              <a16:creationId xmlns:a16="http://schemas.microsoft.com/office/drawing/2014/main" id="{00000000-0008-0000-0900-0000D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3" name="Rectangle 7126">
          <a:extLst>
            <a:ext uri="{FF2B5EF4-FFF2-40B4-BE49-F238E27FC236}">
              <a16:creationId xmlns:a16="http://schemas.microsoft.com/office/drawing/2014/main" id="{00000000-0008-0000-0900-0000D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4" name="Rectangle 7127">
          <a:extLst>
            <a:ext uri="{FF2B5EF4-FFF2-40B4-BE49-F238E27FC236}">
              <a16:creationId xmlns:a16="http://schemas.microsoft.com/office/drawing/2014/main" id="{00000000-0008-0000-0900-0000D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5" name="Rectangle 7128">
          <a:extLst>
            <a:ext uri="{FF2B5EF4-FFF2-40B4-BE49-F238E27FC236}">
              <a16:creationId xmlns:a16="http://schemas.microsoft.com/office/drawing/2014/main" id="{00000000-0008-0000-0900-0000D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6" name="Rectangle 7129">
          <a:extLst>
            <a:ext uri="{FF2B5EF4-FFF2-40B4-BE49-F238E27FC236}">
              <a16:creationId xmlns:a16="http://schemas.microsoft.com/office/drawing/2014/main" id="{00000000-0008-0000-0900-0000D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69" name="Rectangle 7132">
          <a:extLst>
            <a:ext uri="{FF2B5EF4-FFF2-40B4-BE49-F238E27FC236}">
              <a16:creationId xmlns:a16="http://schemas.microsoft.com/office/drawing/2014/main" id="{00000000-0008-0000-0900-0000D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70" name="Rectangle 7133">
          <a:extLst>
            <a:ext uri="{FF2B5EF4-FFF2-40B4-BE49-F238E27FC236}">
              <a16:creationId xmlns:a16="http://schemas.microsoft.com/office/drawing/2014/main" id="{00000000-0008-0000-0900-0000D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73" name="Rectangle 7136">
          <a:extLst>
            <a:ext uri="{FF2B5EF4-FFF2-40B4-BE49-F238E27FC236}">
              <a16:creationId xmlns:a16="http://schemas.microsoft.com/office/drawing/2014/main" id="{00000000-0008-0000-0900-0000D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74" name="Rectangle 7137">
          <a:extLst>
            <a:ext uri="{FF2B5EF4-FFF2-40B4-BE49-F238E27FC236}">
              <a16:creationId xmlns:a16="http://schemas.microsoft.com/office/drawing/2014/main" id="{00000000-0008-0000-0900-0000D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77" name="Rectangle 7140">
          <a:extLst>
            <a:ext uri="{FF2B5EF4-FFF2-40B4-BE49-F238E27FC236}">
              <a16:creationId xmlns:a16="http://schemas.microsoft.com/office/drawing/2014/main" id="{00000000-0008-0000-0900-0000E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78" name="Rectangle 7141">
          <a:extLst>
            <a:ext uri="{FF2B5EF4-FFF2-40B4-BE49-F238E27FC236}">
              <a16:creationId xmlns:a16="http://schemas.microsoft.com/office/drawing/2014/main" id="{00000000-0008-0000-0900-0000E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81" name="Rectangle 7144">
          <a:extLst>
            <a:ext uri="{FF2B5EF4-FFF2-40B4-BE49-F238E27FC236}">
              <a16:creationId xmlns:a16="http://schemas.microsoft.com/office/drawing/2014/main" id="{00000000-0008-0000-0900-0000E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82" name="Rectangle 7145">
          <a:extLst>
            <a:ext uri="{FF2B5EF4-FFF2-40B4-BE49-F238E27FC236}">
              <a16:creationId xmlns:a16="http://schemas.microsoft.com/office/drawing/2014/main" id="{00000000-0008-0000-0900-0000E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85" name="Rectangle 7148">
          <a:extLst>
            <a:ext uri="{FF2B5EF4-FFF2-40B4-BE49-F238E27FC236}">
              <a16:creationId xmlns:a16="http://schemas.microsoft.com/office/drawing/2014/main" id="{00000000-0008-0000-0900-0000E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86" name="Rectangle 7149">
          <a:extLst>
            <a:ext uri="{FF2B5EF4-FFF2-40B4-BE49-F238E27FC236}">
              <a16:creationId xmlns:a16="http://schemas.microsoft.com/office/drawing/2014/main" id="{00000000-0008-0000-0900-0000E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89" name="Rectangle 7152">
          <a:extLst>
            <a:ext uri="{FF2B5EF4-FFF2-40B4-BE49-F238E27FC236}">
              <a16:creationId xmlns:a16="http://schemas.microsoft.com/office/drawing/2014/main" id="{00000000-0008-0000-0900-0000E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0" name="Rectangle 7153">
          <a:extLst>
            <a:ext uri="{FF2B5EF4-FFF2-40B4-BE49-F238E27FC236}">
              <a16:creationId xmlns:a16="http://schemas.microsoft.com/office/drawing/2014/main" id="{00000000-0008-0000-0900-0000E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1" name="Rectangle 7154">
          <a:extLst>
            <a:ext uri="{FF2B5EF4-FFF2-40B4-BE49-F238E27FC236}">
              <a16:creationId xmlns:a16="http://schemas.microsoft.com/office/drawing/2014/main" id="{00000000-0008-0000-0900-0000E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2" name="Rectangle 7155">
          <a:extLst>
            <a:ext uri="{FF2B5EF4-FFF2-40B4-BE49-F238E27FC236}">
              <a16:creationId xmlns:a16="http://schemas.microsoft.com/office/drawing/2014/main" id="{00000000-0008-0000-0900-0000F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5" name="Rectangle 7158">
          <a:extLst>
            <a:ext uri="{FF2B5EF4-FFF2-40B4-BE49-F238E27FC236}">
              <a16:creationId xmlns:a16="http://schemas.microsoft.com/office/drawing/2014/main" id="{00000000-0008-0000-0900-0000F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6" name="Rectangle 7159">
          <a:extLst>
            <a:ext uri="{FF2B5EF4-FFF2-40B4-BE49-F238E27FC236}">
              <a16:creationId xmlns:a16="http://schemas.microsoft.com/office/drawing/2014/main" id="{00000000-0008-0000-0900-0000F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199" name="Rectangle 7162">
          <a:extLst>
            <a:ext uri="{FF2B5EF4-FFF2-40B4-BE49-F238E27FC236}">
              <a16:creationId xmlns:a16="http://schemas.microsoft.com/office/drawing/2014/main" id="{00000000-0008-0000-0900-0000F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00" name="Rectangle 7163">
          <a:extLst>
            <a:ext uri="{FF2B5EF4-FFF2-40B4-BE49-F238E27FC236}">
              <a16:creationId xmlns:a16="http://schemas.microsoft.com/office/drawing/2014/main" id="{00000000-0008-0000-0900-0000F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03" name="Rectangle 7166">
          <a:extLst>
            <a:ext uri="{FF2B5EF4-FFF2-40B4-BE49-F238E27FC236}">
              <a16:creationId xmlns:a16="http://schemas.microsoft.com/office/drawing/2014/main" id="{00000000-0008-0000-0900-0000F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04" name="Rectangle 7167">
          <a:extLst>
            <a:ext uri="{FF2B5EF4-FFF2-40B4-BE49-F238E27FC236}">
              <a16:creationId xmlns:a16="http://schemas.microsoft.com/office/drawing/2014/main" id="{00000000-0008-0000-0900-0000F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07" name="Rectangle 7170">
          <a:extLst>
            <a:ext uri="{FF2B5EF4-FFF2-40B4-BE49-F238E27FC236}">
              <a16:creationId xmlns:a16="http://schemas.microsoft.com/office/drawing/2014/main" id="{00000000-0008-0000-0900-0000F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08" name="Rectangle 7171">
          <a:extLst>
            <a:ext uri="{FF2B5EF4-FFF2-40B4-BE49-F238E27FC236}">
              <a16:creationId xmlns:a16="http://schemas.microsoft.com/office/drawing/2014/main" id="{00000000-0008-0000-0900-00000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1" name="Rectangle 7174">
          <a:extLst>
            <a:ext uri="{FF2B5EF4-FFF2-40B4-BE49-F238E27FC236}">
              <a16:creationId xmlns:a16="http://schemas.microsoft.com/office/drawing/2014/main" id="{00000000-0008-0000-0900-00000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2" name="Rectangle 7175">
          <a:extLst>
            <a:ext uri="{FF2B5EF4-FFF2-40B4-BE49-F238E27FC236}">
              <a16:creationId xmlns:a16="http://schemas.microsoft.com/office/drawing/2014/main" id="{00000000-0008-0000-0900-00000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5" name="Rectangle 7178">
          <a:extLst>
            <a:ext uri="{FF2B5EF4-FFF2-40B4-BE49-F238E27FC236}">
              <a16:creationId xmlns:a16="http://schemas.microsoft.com/office/drawing/2014/main" id="{00000000-0008-0000-0900-00000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6" name="Rectangle 7179">
          <a:extLst>
            <a:ext uri="{FF2B5EF4-FFF2-40B4-BE49-F238E27FC236}">
              <a16:creationId xmlns:a16="http://schemas.microsoft.com/office/drawing/2014/main" id="{00000000-0008-0000-0900-00000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7" name="Rectangle 7180">
          <a:extLst>
            <a:ext uri="{FF2B5EF4-FFF2-40B4-BE49-F238E27FC236}">
              <a16:creationId xmlns:a16="http://schemas.microsoft.com/office/drawing/2014/main" id="{00000000-0008-0000-0900-00000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18" name="Rectangle 7181">
          <a:extLst>
            <a:ext uri="{FF2B5EF4-FFF2-40B4-BE49-F238E27FC236}">
              <a16:creationId xmlns:a16="http://schemas.microsoft.com/office/drawing/2014/main" id="{00000000-0008-0000-0900-00000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21" name="Rectangle 7184">
          <a:extLst>
            <a:ext uri="{FF2B5EF4-FFF2-40B4-BE49-F238E27FC236}">
              <a16:creationId xmlns:a16="http://schemas.microsoft.com/office/drawing/2014/main" id="{00000000-0008-0000-0900-00000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22" name="Rectangle 7185">
          <a:extLst>
            <a:ext uri="{FF2B5EF4-FFF2-40B4-BE49-F238E27FC236}">
              <a16:creationId xmlns:a16="http://schemas.microsoft.com/office/drawing/2014/main" id="{00000000-0008-0000-0900-00000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25" name="Rectangle 7188">
          <a:extLst>
            <a:ext uri="{FF2B5EF4-FFF2-40B4-BE49-F238E27FC236}">
              <a16:creationId xmlns:a16="http://schemas.microsoft.com/office/drawing/2014/main" id="{00000000-0008-0000-0900-00001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26" name="Rectangle 7189">
          <a:extLst>
            <a:ext uri="{FF2B5EF4-FFF2-40B4-BE49-F238E27FC236}">
              <a16:creationId xmlns:a16="http://schemas.microsoft.com/office/drawing/2014/main" id="{00000000-0008-0000-0900-00001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29" name="Rectangle 7192">
          <a:extLst>
            <a:ext uri="{FF2B5EF4-FFF2-40B4-BE49-F238E27FC236}">
              <a16:creationId xmlns:a16="http://schemas.microsoft.com/office/drawing/2014/main" id="{00000000-0008-0000-0900-00001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30" name="Rectangle 7193">
          <a:extLst>
            <a:ext uri="{FF2B5EF4-FFF2-40B4-BE49-F238E27FC236}">
              <a16:creationId xmlns:a16="http://schemas.microsoft.com/office/drawing/2014/main" id="{00000000-0008-0000-0900-00001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33" name="Rectangle 7196">
          <a:extLst>
            <a:ext uri="{FF2B5EF4-FFF2-40B4-BE49-F238E27FC236}">
              <a16:creationId xmlns:a16="http://schemas.microsoft.com/office/drawing/2014/main" id="{00000000-0008-0000-0900-00001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34" name="Rectangle 7197">
          <a:extLst>
            <a:ext uri="{FF2B5EF4-FFF2-40B4-BE49-F238E27FC236}">
              <a16:creationId xmlns:a16="http://schemas.microsoft.com/office/drawing/2014/main" id="{00000000-0008-0000-0900-00001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37" name="Rectangle 7200">
          <a:extLst>
            <a:ext uri="{FF2B5EF4-FFF2-40B4-BE49-F238E27FC236}">
              <a16:creationId xmlns:a16="http://schemas.microsoft.com/office/drawing/2014/main" id="{00000000-0008-0000-0900-00001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38" name="Rectangle 7201">
          <a:extLst>
            <a:ext uri="{FF2B5EF4-FFF2-40B4-BE49-F238E27FC236}">
              <a16:creationId xmlns:a16="http://schemas.microsoft.com/office/drawing/2014/main" id="{00000000-0008-0000-0900-00001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1" name="Rectangle 7204">
          <a:extLst>
            <a:ext uri="{FF2B5EF4-FFF2-40B4-BE49-F238E27FC236}">
              <a16:creationId xmlns:a16="http://schemas.microsoft.com/office/drawing/2014/main" id="{00000000-0008-0000-0900-00002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2" name="Rectangle 7205">
          <a:extLst>
            <a:ext uri="{FF2B5EF4-FFF2-40B4-BE49-F238E27FC236}">
              <a16:creationId xmlns:a16="http://schemas.microsoft.com/office/drawing/2014/main" id="{00000000-0008-0000-0900-00002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3" name="Rectangle 7206">
          <a:extLst>
            <a:ext uri="{FF2B5EF4-FFF2-40B4-BE49-F238E27FC236}">
              <a16:creationId xmlns:a16="http://schemas.microsoft.com/office/drawing/2014/main" id="{00000000-0008-0000-0900-00002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4" name="Rectangle 7207">
          <a:extLst>
            <a:ext uri="{FF2B5EF4-FFF2-40B4-BE49-F238E27FC236}">
              <a16:creationId xmlns:a16="http://schemas.microsoft.com/office/drawing/2014/main" id="{00000000-0008-0000-0900-00002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7" name="Rectangle 7210">
          <a:extLst>
            <a:ext uri="{FF2B5EF4-FFF2-40B4-BE49-F238E27FC236}">
              <a16:creationId xmlns:a16="http://schemas.microsoft.com/office/drawing/2014/main" id="{00000000-0008-0000-0900-00002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48" name="Rectangle 7211">
          <a:extLst>
            <a:ext uri="{FF2B5EF4-FFF2-40B4-BE49-F238E27FC236}">
              <a16:creationId xmlns:a16="http://schemas.microsoft.com/office/drawing/2014/main" id="{00000000-0008-0000-0900-00002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51" name="Rectangle 7214">
          <a:extLst>
            <a:ext uri="{FF2B5EF4-FFF2-40B4-BE49-F238E27FC236}">
              <a16:creationId xmlns:a16="http://schemas.microsoft.com/office/drawing/2014/main" id="{00000000-0008-0000-0900-00002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52" name="Rectangle 7215">
          <a:extLst>
            <a:ext uri="{FF2B5EF4-FFF2-40B4-BE49-F238E27FC236}">
              <a16:creationId xmlns:a16="http://schemas.microsoft.com/office/drawing/2014/main" id="{00000000-0008-0000-0900-00002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55" name="Rectangle 7218">
          <a:extLst>
            <a:ext uri="{FF2B5EF4-FFF2-40B4-BE49-F238E27FC236}">
              <a16:creationId xmlns:a16="http://schemas.microsoft.com/office/drawing/2014/main" id="{00000000-0008-0000-0900-00002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56" name="Rectangle 7219">
          <a:extLst>
            <a:ext uri="{FF2B5EF4-FFF2-40B4-BE49-F238E27FC236}">
              <a16:creationId xmlns:a16="http://schemas.microsoft.com/office/drawing/2014/main" id="{00000000-0008-0000-0900-00003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59" name="Rectangle 7222">
          <a:extLst>
            <a:ext uri="{FF2B5EF4-FFF2-40B4-BE49-F238E27FC236}">
              <a16:creationId xmlns:a16="http://schemas.microsoft.com/office/drawing/2014/main" id="{00000000-0008-0000-0900-00003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0" name="Rectangle 7223">
          <a:extLst>
            <a:ext uri="{FF2B5EF4-FFF2-40B4-BE49-F238E27FC236}">
              <a16:creationId xmlns:a16="http://schemas.microsoft.com/office/drawing/2014/main" id="{00000000-0008-0000-0900-00003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3" name="Rectangle 7226">
          <a:extLst>
            <a:ext uri="{FF2B5EF4-FFF2-40B4-BE49-F238E27FC236}">
              <a16:creationId xmlns:a16="http://schemas.microsoft.com/office/drawing/2014/main" id="{00000000-0008-0000-0900-00003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4" name="Rectangle 7227">
          <a:extLst>
            <a:ext uri="{FF2B5EF4-FFF2-40B4-BE49-F238E27FC236}">
              <a16:creationId xmlns:a16="http://schemas.microsoft.com/office/drawing/2014/main" id="{00000000-0008-0000-0900-00003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7" name="Rectangle 7230">
          <a:extLst>
            <a:ext uri="{FF2B5EF4-FFF2-40B4-BE49-F238E27FC236}">
              <a16:creationId xmlns:a16="http://schemas.microsoft.com/office/drawing/2014/main" id="{00000000-0008-0000-0900-00003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8" name="Rectangle 7231">
          <a:extLst>
            <a:ext uri="{FF2B5EF4-FFF2-40B4-BE49-F238E27FC236}">
              <a16:creationId xmlns:a16="http://schemas.microsoft.com/office/drawing/2014/main" id="{00000000-0008-0000-0900-00003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69" name="Rectangle 7232">
          <a:extLst>
            <a:ext uri="{FF2B5EF4-FFF2-40B4-BE49-F238E27FC236}">
              <a16:creationId xmlns:a16="http://schemas.microsoft.com/office/drawing/2014/main" id="{00000000-0008-0000-0900-00003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70" name="Rectangle 7233">
          <a:extLst>
            <a:ext uri="{FF2B5EF4-FFF2-40B4-BE49-F238E27FC236}">
              <a16:creationId xmlns:a16="http://schemas.microsoft.com/office/drawing/2014/main" id="{00000000-0008-0000-0900-00003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73" name="Rectangle 7236">
          <a:extLst>
            <a:ext uri="{FF2B5EF4-FFF2-40B4-BE49-F238E27FC236}">
              <a16:creationId xmlns:a16="http://schemas.microsoft.com/office/drawing/2014/main" id="{00000000-0008-0000-0900-00004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74" name="Rectangle 7237">
          <a:extLst>
            <a:ext uri="{FF2B5EF4-FFF2-40B4-BE49-F238E27FC236}">
              <a16:creationId xmlns:a16="http://schemas.microsoft.com/office/drawing/2014/main" id="{00000000-0008-0000-0900-00004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77" name="Rectangle 7240">
          <a:extLst>
            <a:ext uri="{FF2B5EF4-FFF2-40B4-BE49-F238E27FC236}">
              <a16:creationId xmlns:a16="http://schemas.microsoft.com/office/drawing/2014/main" id="{00000000-0008-0000-0900-00004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78" name="Rectangle 7241">
          <a:extLst>
            <a:ext uri="{FF2B5EF4-FFF2-40B4-BE49-F238E27FC236}">
              <a16:creationId xmlns:a16="http://schemas.microsoft.com/office/drawing/2014/main" id="{00000000-0008-0000-0900-00004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81" name="Rectangle 7244">
          <a:extLst>
            <a:ext uri="{FF2B5EF4-FFF2-40B4-BE49-F238E27FC236}">
              <a16:creationId xmlns:a16="http://schemas.microsoft.com/office/drawing/2014/main" id="{00000000-0008-0000-0900-00004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82" name="Rectangle 7245">
          <a:extLst>
            <a:ext uri="{FF2B5EF4-FFF2-40B4-BE49-F238E27FC236}">
              <a16:creationId xmlns:a16="http://schemas.microsoft.com/office/drawing/2014/main" id="{00000000-0008-0000-0900-00004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85" name="Rectangle 7248">
          <a:extLst>
            <a:ext uri="{FF2B5EF4-FFF2-40B4-BE49-F238E27FC236}">
              <a16:creationId xmlns:a16="http://schemas.microsoft.com/office/drawing/2014/main" id="{00000000-0008-0000-0900-00004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86" name="Rectangle 7249">
          <a:extLst>
            <a:ext uri="{FF2B5EF4-FFF2-40B4-BE49-F238E27FC236}">
              <a16:creationId xmlns:a16="http://schemas.microsoft.com/office/drawing/2014/main" id="{00000000-0008-0000-0900-00004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89" name="Rectangle 7252">
          <a:extLst>
            <a:ext uri="{FF2B5EF4-FFF2-40B4-BE49-F238E27FC236}">
              <a16:creationId xmlns:a16="http://schemas.microsoft.com/office/drawing/2014/main" id="{00000000-0008-0000-0900-00005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0" name="Rectangle 7253">
          <a:extLst>
            <a:ext uri="{FF2B5EF4-FFF2-40B4-BE49-F238E27FC236}">
              <a16:creationId xmlns:a16="http://schemas.microsoft.com/office/drawing/2014/main" id="{00000000-0008-0000-0900-00005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3" name="Rectangle 7256">
          <a:extLst>
            <a:ext uri="{FF2B5EF4-FFF2-40B4-BE49-F238E27FC236}">
              <a16:creationId xmlns:a16="http://schemas.microsoft.com/office/drawing/2014/main" id="{00000000-0008-0000-0900-00005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4" name="Rectangle 7257">
          <a:extLst>
            <a:ext uri="{FF2B5EF4-FFF2-40B4-BE49-F238E27FC236}">
              <a16:creationId xmlns:a16="http://schemas.microsoft.com/office/drawing/2014/main" id="{00000000-0008-0000-0900-00005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5" name="Rectangle 7258">
          <a:extLst>
            <a:ext uri="{FF2B5EF4-FFF2-40B4-BE49-F238E27FC236}">
              <a16:creationId xmlns:a16="http://schemas.microsoft.com/office/drawing/2014/main" id="{00000000-0008-0000-0900-00005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6" name="Rectangle 7259">
          <a:extLst>
            <a:ext uri="{FF2B5EF4-FFF2-40B4-BE49-F238E27FC236}">
              <a16:creationId xmlns:a16="http://schemas.microsoft.com/office/drawing/2014/main" id="{00000000-0008-0000-0900-00005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299" name="Rectangle 7262">
          <a:extLst>
            <a:ext uri="{FF2B5EF4-FFF2-40B4-BE49-F238E27FC236}">
              <a16:creationId xmlns:a16="http://schemas.microsoft.com/office/drawing/2014/main" id="{00000000-0008-0000-0900-00005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00" name="Rectangle 7263">
          <a:extLst>
            <a:ext uri="{FF2B5EF4-FFF2-40B4-BE49-F238E27FC236}">
              <a16:creationId xmlns:a16="http://schemas.microsoft.com/office/drawing/2014/main" id="{00000000-0008-0000-0900-00005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03" name="Rectangle 7266">
          <a:extLst>
            <a:ext uri="{FF2B5EF4-FFF2-40B4-BE49-F238E27FC236}">
              <a16:creationId xmlns:a16="http://schemas.microsoft.com/office/drawing/2014/main" id="{00000000-0008-0000-0900-00005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04" name="Rectangle 7267">
          <a:extLst>
            <a:ext uri="{FF2B5EF4-FFF2-40B4-BE49-F238E27FC236}">
              <a16:creationId xmlns:a16="http://schemas.microsoft.com/office/drawing/2014/main" id="{00000000-0008-0000-0900-00006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07" name="Rectangle 7270">
          <a:extLst>
            <a:ext uri="{FF2B5EF4-FFF2-40B4-BE49-F238E27FC236}">
              <a16:creationId xmlns:a16="http://schemas.microsoft.com/office/drawing/2014/main" id="{00000000-0008-0000-0900-00006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08" name="Rectangle 7271">
          <a:extLst>
            <a:ext uri="{FF2B5EF4-FFF2-40B4-BE49-F238E27FC236}">
              <a16:creationId xmlns:a16="http://schemas.microsoft.com/office/drawing/2014/main" id="{00000000-0008-0000-0900-00006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11" name="Rectangle 7274">
          <a:extLst>
            <a:ext uri="{FF2B5EF4-FFF2-40B4-BE49-F238E27FC236}">
              <a16:creationId xmlns:a16="http://schemas.microsoft.com/office/drawing/2014/main" id="{00000000-0008-0000-0900-00006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12" name="Rectangle 7275">
          <a:extLst>
            <a:ext uri="{FF2B5EF4-FFF2-40B4-BE49-F238E27FC236}">
              <a16:creationId xmlns:a16="http://schemas.microsoft.com/office/drawing/2014/main" id="{00000000-0008-0000-0900-00006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15" name="Rectangle 7278">
          <a:extLst>
            <a:ext uri="{FF2B5EF4-FFF2-40B4-BE49-F238E27FC236}">
              <a16:creationId xmlns:a16="http://schemas.microsoft.com/office/drawing/2014/main" id="{00000000-0008-0000-0900-00006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16" name="Rectangle 7279">
          <a:extLst>
            <a:ext uri="{FF2B5EF4-FFF2-40B4-BE49-F238E27FC236}">
              <a16:creationId xmlns:a16="http://schemas.microsoft.com/office/drawing/2014/main" id="{00000000-0008-0000-0900-00006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19" name="Rectangle 7282">
          <a:extLst>
            <a:ext uri="{FF2B5EF4-FFF2-40B4-BE49-F238E27FC236}">
              <a16:creationId xmlns:a16="http://schemas.microsoft.com/office/drawing/2014/main" id="{00000000-0008-0000-0900-00006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0" name="Rectangle 7283">
          <a:extLst>
            <a:ext uri="{FF2B5EF4-FFF2-40B4-BE49-F238E27FC236}">
              <a16:creationId xmlns:a16="http://schemas.microsoft.com/office/drawing/2014/main" id="{00000000-0008-0000-0900-00007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1" name="Rectangle 7284">
          <a:extLst>
            <a:ext uri="{FF2B5EF4-FFF2-40B4-BE49-F238E27FC236}">
              <a16:creationId xmlns:a16="http://schemas.microsoft.com/office/drawing/2014/main" id="{00000000-0008-0000-0900-00007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2" name="Rectangle 7285">
          <a:extLst>
            <a:ext uri="{FF2B5EF4-FFF2-40B4-BE49-F238E27FC236}">
              <a16:creationId xmlns:a16="http://schemas.microsoft.com/office/drawing/2014/main" id="{00000000-0008-0000-0900-00007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5" name="Rectangle 7288">
          <a:extLst>
            <a:ext uri="{FF2B5EF4-FFF2-40B4-BE49-F238E27FC236}">
              <a16:creationId xmlns:a16="http://schemas.microsoft.com/office/drawing/2014/main" id="{00000000-0008-0000-0900-00007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6" name="Rectangle 7289">
          <a:extLst>
            <a:ext uri="{FF2B5EF4-FFF2-40B4-BE49-F238E27FC236}">
              <a16:creationId xmlns:a16="http://schemas.microsoft.com/office/drawing/2014/main" id="{00000000-0008-0000-0900-00007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29" name="Rectangle 7292">
          <a:extLst>
            <a:ext uri="{FF2B5EF4-FFF2-40B4-BE49-F238E27FC236}">
              <a16:creationId xmlns:a16="http://schemas.microsoft.com/office/drawing/2014/main" id="{00000000-0008-0000-0900-00007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30" name="Rectangle 7293">
          <a:extLst>
            <a:ext uri="{FF2B5EF4-FFF2-40B4-BE49-F238E27FC236}">
              <a16:creationId xmlns:a16="http://schemas.microsoft.com/office/drawing/2014/main" id="{00000000-0008-0000-0900-00007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33" name="Rectangle 7296">
          <a:extLst>
            <a:ext uri="{FF2B5EF4-FFF2-40B4-BE49-F238E27FC236}">
              <a16:creationId xmlns:a16="http://schemas.microsoft.com/office/drawing/2014/main" id="{00000000-0008-0000-0900-00007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34" name="Rectangle 7297">
          <a:extLst>
            <a:ext uri="{FF2B5EF4-FFF2-40B4-BE49-F238E27FC236}">
              <a16:creationId xmlns:a16="http://schemas.microsoft.com/office/drawing/2014/main" id="{00000000-0008-0000-0900-00007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37" name="Rectangle 7300">
          <a:extLst>
            <a:ext uri="{FF2B5EF4-FFF2-40B4-BE49-F238E27FC236}">
              <a16:creationId xmlns:a16="http://schemas.microsoft.com/office/drawing/2014/main" id="{00000000-0008-0000-0900-00008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38" name="Rectangle 7301">
          <a:extLst>
            <a:ext uri="{FF2B5EF4-FFF2-40B4-BE49-F238E27FC236}">
              <a16:creationId xmlns:a16="http://schemas.microsoft.com/office/drawing/2014/main" id="{00000000-0008-0000-0900-00008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1" name="Rectangle 7304">
          <a:extLst>
            <a:ext uri="{FF2B5EF4-FFF2-40B4-BE49-F238E27FC236}">
              <a16:creationId xmlns:a16="http://schemas.microsoft.com/office/drawing/2014/main" id="{00000000-0008-0000-0900-00008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2" name="Rectangle 7305">
          <a:extLst>
            <a:ext uri="{FF2B5EF4-FFF2-40B4-BE49-F238E27FC236}">
              <a16:creationId xmlns:a16="http://schemas.microsoft.com/office/drawing/2014/main" id="{00000000-0008-0000-0900-00008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5" name="Rectangle 7308">
          <a:extLst>
            <a:ext uri="{FF2B5EF4-FFF2-40B4-BE49-F238E27FC236}">
              <a16:creationId xmlns:a16="http://schemas.microsoft.com/office/drawing/2014/main" id="{00000000-0008-0000-0900-00008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6" name="Rectangle 7309">
          <a:extLst>
            <a:ext uri="{FF2B5EF4-FFF2-40B4-BE49-F238E27FC236}">
              <a16:creationId xmlns:a16="http://schemas.microsoft.com/office/drawing/2014/main" id="{00000000-0008-0000-0900-00008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7" name="Rectangle 7310">
          <a:extLst>
            <a:ext uri="{FF2B5EF4-FFF2-40B4-BE49-F238E27FC236}">
              <a16:creationId xmlns:a16="http://schemas.microsoft.com/office/drawing/2014/main" id="{00000000-0008-0000-0900-00008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48" name="Rectangle 7311">
          <a:extLst>
            <a:ext uri="{FF2B5EF4-FFF2-40B4-BE49-F238E27FC236}">
              <a16:creationId xmlns:a16="http://schemas.microsoft.com/office/drawing/2014/main" id="{00000000-0008-0000-0900-00008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51" name="Rectangle 7314">
          <a:extLst>
            <a:ext uri="{FF2B5EF4-FFF2-40B4-BE49-F238E27FC236}">
              <a16:creationId xmlns:a16="http://schemas.microsoft.com/office/drawing/2014/main" id="{00000000-0008-0000-0900-00008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52" name="Rectangle 7315">
          <a:extLst>
            <a:ext uri="{FF2B5EF4-FFF2-40B4-BE49-F238E27FC236}">
              <a16:creationId xmlns:a16="http://schemas.microsoft.com/office/drawing/2014/main" id="{00000000-0008-0000-0900-00009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55" name="Rectangle 7318">
          <a:extLst>
            <a:ext uri="{FF2B5EF4-FFF2-40B4-BE49-F238E27FC236}">
              <a16:creationId xmlns:a16="http://schemas.microsoft.com/office/drawing/2014/main" id="{00000000-0008-0000-0900-00009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56" name="Rectangle 7319">
          <a:extLst>
            <a:ext uri="{FF2B5EF4-FFF2-40B4-BE49-F238E27FC236}">
              <a16:creationId xmlns:a16="http://schemas.microsoft.com/office/drawing/2014/main" id="{00000000-0008-0000-0900-00009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59" name="Rectangle 7322">
          <a:extLst>
            <a:ext uri="{FF2B5EF4-FFF2-40B4-BE49-F238E27FC236}">
              <a16:creationId xmlns:a16="http://schemas.microsoft.com/office/drawing/2014/main" id="{00000000-0008-0000-0900-00009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60" name="Rectangle 7323">
          <a:extLst>
            <a:ext uri="{FF2B5EF4-FFF2-40B4-BE49-F238E27FC236}">
              <a16:creationId xmlns:a16="http://schemas.microsoft.com/office/drawing/2014/main" id="{00000000-0008-0000-0900-00009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63" name="Rectangle 7326">
          <a:extLst>
            <a:ext uri="{FF2B5EF4-FFF2-40B4-BE49-F238E27FC236}">
              <a16:creationId xmlns:a16="http://schemas.microsoft.com/office/drawing/2014/main" id="{00000000-0008-0000-0900-00009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64" name="Rectangle 7327">
          <a:extLst>
            <a:ext uri="{FF2B5EF4-FFF2-40B4-BE49-F238E27FC236}">
              <a16:creationId xmlns:a16="http://schemas.microsoft.com/office/drawing/2014/main" id="{00000000-0008-0000-0900-00009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67" name="Rectangle 7330">
          <a:extLst>
            <a:ext uri="{FF2B5EF4-FFF2-40B4-BE49-F238E27FC236}">
              <a16:creationId xmlns:a16="http://schemas.microsoft.com/office/drawing/2014/main" id="{00000000-0008-0000-0900-00009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68" name="Rectangle 7331">
          <a:extLst>
            <a:ext uri="{FF2B5EF4-FFF2-40B4-BE49-F238E27FC236}">
              <a16:creationId xmlns:a16="http://schemas.microsoft.com/office/drawing/2014/main" id="{00000000-0008-0000-0900-0000A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1" name="Rectangle 7334">
          <a:extLst>
            <a:ext uri="{FF2B5EF4-FFF2-40B4-BE49-F238E27FC236}">
              <a16:creationId xmlns:a16="http://schemas.microsoft.com/office/drawing/2014/main" id="{00000000-0008-0000-0900-0000A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2" name="Rectangle 7335">
          <a:extLst>
            <a:ext uri="{FF2B5EF4-FFF2-40B4-BE49-F238E27FC236}">
              <a16:creationId xmlns:a16="http://schemas.microsoft.com/office/drawing/2014/main" id="{00000000-0008-0000-0900-0000A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3" name="Rectangle 7336">
          <a:extLst>
            <a:ext uri="{FF2B5EF4-FFF2-40B4-BE49-F238E27FC236}">
              <a16:creationId xmlns:a16="http://schemas.microsoft.com/office/drawing/2014/main" id="{00000000-0008-0000-0900-0000A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4" name="Rectangle 7337">
          <a:extLst>
            <a:ext uri="{FF2B5EF4-FFF2-40B4-BE49-F238E27FC236}">
              <a16:creationId xmlns:a16="http://schemas.microsoft.com/office/drawing/2014/main" id="{00000000-0008-0000-0900-0000A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7" name="Rectangle 7340">
          <a:extLst>
            <a:ext uri="{FF2B5EF4-FFF2-40B4-BE49-F238E27FC236}">
              <a16:creationId xmlns:a16="http://schemas.microsoft.com/office/drawing/2014/main" id="{00000000-0008-0000-0900-0000A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78" name="Rectangle 7341">
          <a:extLst>
            <a:ext uri="{FF2B5EF4-FFF2-40B4-BE49-F238E27FC236}">
              <a16:creationId xmlns:a16="http://schemas.microsoft.com/office/drawing/2014/main" id="{00000000-0008-0000-0900-0000A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81" name="Rectangle 7344">
          <a:extLst>
            <a:ext uri="{FF2B5EF4-FFF2-40B4-BE49-F238E27FC236}">
              <a16:creationId xmlns:a16="http://schemas.microsoft.com/office/drawing/2014/main" id="{00000000-0008-0000-0900-0000A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82" name="Rectangle 7345">
          <a:extLst>
            <a:ext uri="{FF2B5EF4-FFF2-40B4-BE49-F238E27FC236}">
              <a16:creationId xmlns:a16="http://schemas.microsoft.com/office/drawing/2014/main" id="{00000000-0008-0000-0900-0000A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85" name="Rectangle 7348">
          <a:extLst>
            <a:ext uri="{FF2B5EF4-FFF2-40B4-BE49-F238E27FC236}">
              <a16:creationId xmlns:a16="http://schemas.microsoft.com/office/drawing/2014/main" id="{00000000-0008-0000-0900-0000B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86" name="Rectangle 7349">
          <a:extLst>
            <a:ext uri="{FF2B5EF4-FFF2-40B4-BE49-F238E27FC236}">
              <a16:creationId xmlns:a16="http://schemas.microsoft.com/office/drawing/2014/main" id="{00000000-0008-0000-0900-0000B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89" name="Rectangle 7352">
          <a:extLst>
            <a:ext uri="{FF2B5EF4-FFF2-40B4-BE49-F238E27FC236}">
              <a16:creationId xmlns:a16="http://schemas.microsoft.com/office/drawing/2014/main" id="{00000000-0008-0000-0900-0000B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0" name="Rectangle 7353">
          <a:extLst>
            <a:ext uri="{FF2B5EF4-FFF2-40B4-BE49-F238E27FC236}">
              <a16:creationId xmlns:a16="http://schemas.microsoft.com/office/drawing/2014/main" id="{00000000-0008-0000-0900-0000B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3" name="Rectangle 7356">
          <a:extLst>
            <a:ext uri="{FF2B5EF4-FFF2-40B4-BE49-F238E27FC236}">
              <a16:creationId xmlns:a16="http://schemas.microsoft.com/office/drawing/2014/main" id="{00000000-0008-0000-0900-0000B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4" name="Rectangle 7357">
          <a:extLst>
            <a:ext uri="{FF2B5EF4-FFF2-40B4-BE49-F238E27FC236}">
              <a16:creationId xmlns:a16="http://schemas.microsoft.com/office/drawing/2014/main" id="{00000000-0008-0000-0900-0000B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7" name="Rectangle 7360">
          <a:extLst>
            <a:ext uri="{FF2B5EF4-FFF2-40B4-BE49-F238E27FC236}">
              <a16:creationId xmlns:a16="http://schemas.microsoft.com/office/drawing/2014/main" id="{00000000-0008-0000-0900-0000B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8" name="Rectangle 7361">
          <a:extLst>
            <a:ext uri="{FF2B5EF4-FFF2-40B4-BE49-F238E27FC236}">
              <a16:creationId xmlns:a16="http://schemas.microsoft.com/office/drawing/2014/main" id="{00000000-0008-0000-0900-0000B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399" name="Rectangle 7362">
          <a:extLst>
            <a:ext uri="{FF2B5EF4-FFF2-40B4-BE49-F238E27FC236}">
              <a16:creationId xmlns:a16="http://schemas.microsoft.com/office/drawing/2014/main" id="{00000000-0008-0000-0900-0000B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00" name="Rectangle 7363">
          <a:extLst>
            <a:ext uri="{FF2B5EF4-FFF2-40B4-BE49-F238E27FC236}">
              <a16:creationId xmlns:a16="http://schemas.microsoft.com/office/drawing/2014/main" id="{00000000-0008-0000-0900-0000C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03" name="Rectangle 7366">
          <a:extLst>
            <a:ext uri="{FF2B5EF4-FFF2-40B4-BE49-F238E27FC236}">
              <a16:creationId xmlns:a16="http://schemas.microsoft.com/office/drawing/2014/main" id="{00000000-0008-0000-0900-0000C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04" name="Rectangle 7367">
          <a:extLst>
            <a:ext uri="{FF2B5EF4-FFF2-40B4-BE49-F238E27FC236}">
              <a16:creationId xmlns:a16="http://schemas.microsoft.com/office/drawing/2014/main" id="{00000000-0008-0000-0900-0000C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07" name="Rectangle 7370">
          <a:extLst>
            <a:ext uri="{FF2B5EF4-FFF2-40B4-BE49-F238E27FC236}">
              <a16:creationId xmlns:a16="http://schemas.microsoft.com/office/drawing/2014/main" id="{00000000-0008-0000-0900-0000C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08" name="Rectangle 7371">
          <a:extLst>
            <a:ext uri="{FF2B5EF4-FFF2-40B4-BE49-F238E27FC236}">
              <a16:creationId xmlns:a16="http://schemas.microsoft.com/office/drawing/2014/main" id="{00000000-0008-0000-0900-0000C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11" name="Rectangle 7374">
          <a:extLst>
            <a:ext uri="{FF2B5EF4-FFF2-40B4-BE49-F238E27FC236}">
              <a16:creationId xmlns:a16="http://schemas.microsoft.com/office/drawing/2014/main" id="{00000000-0008-0000-0900-0000C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12" name="Rectangle 7375">
          <a:extLst>
            <a:ext uri="{FF2B5EF4-FFF2-40B4-BE49-F238E27FC236}">
              <a16:creationId xmlns:a16="http://schemas.microsoft.com/office/drawing/2014/main" id="{00000000-0008-0000-0900-0000C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15" name="Rectangle 7378">
          <a:extLst>
            <a:ext uri="{FF2B5EF4-FFF2-40B4-BE49-F238E27FC236}">
              <a16:creationId xmlns:a16="http://schemas.microsoft.com/office/drawing/2014/main" id="{00000000-0008-0000-0900-0000C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16" name="Rectangle 7379">
          <a:extLst>
            <a:ext uri="{FF2B5EF4-FFF2-40B4-BE49-F238E27FC236}">
              <a16:creationId xmlns:a16="http://schemas.microsoft.com/office/drawing/2014/main" id="{00000000-0008-0000-0900-0000D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19" name="Rectangle 7382">
          <a:extLst>
            <a:ext uri="{FF2B5EF4-FFF2-40B4-BE49-F238E27FC236}">
              <a16:creationId xmlns:a16="http://schemas.microsoft.com/office/drawing/2014/main" id="{00000000-0008-0000-0900-0000D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0" name="Rectangle 7383">
          <a:extLst>
            <a:ext uri="{FF2B5EF4-FFF2-40B4-BE49-F238E27FC236}">
              <a16:creationId xmlns:a16="http://schemas.microsoft.com/office/drawing/2014/main" id="{00000000-0008-0000-0900-0000D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3" name="Rectangle 7386">
          <a:extLst>
            <a:ext uri="{FF2B5EF4-FFF2-40B4-BE49-F238E27FC236}">
              <a16:creationId xmlns:a16="http://schemas.microsoft.com/office/drawing/2014/main" id="{00000000-0008-0000-0900-0000D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4" name="Rectangle 7387">
          <a:extLst>
            <a:ext uri="{FF2B5EF4-FFF2-40B4-BE49-F238E27FC236}">
              <a16:creationId xmlns:a16="http://schemas.microsoft.com/office/drawing/2014/main" id="{00000000-0008-0000-0900-0000D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5" name="Rectangle 7388">
          <a:extLst>
            <a:ext uri="{FF2B5EF4-FFF2-40B4-BE49-F238E27FC236}">
              <a16:creationId xmlns:a16="http://schemas.microsoft.com/office/drawing/2014/main" id="{00000000-0008-0000-0900-0000D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6" name="Rectangle 7389">
          <a:extLst>
            <a:ext uri="{FF2B5EF4-FFF2-40B4-BE49-F238E27FC236}">
              <a16:creationId xmlns:a16="http://schemas.microsoft.com/office/drawing/2014/main" id="{00000000-0008-0000-0900-0000D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29" name="Rectangle 7392">
          <a:extLst>
            <a:ext uri="{FF2B5EF4-FFF2-40B4-BE49-F238E27FC236}">
              <a16:creationId xmlns:a16="http://schemas.microsoft.com/office/drawing/2014/main" id="{00000000-0008-0000-0900-0000D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30" name="Rectangle 7393">
          <a:extLst>
            <a:ext uri="{FF2B5EF4-FFF2-40B4-BE49-F238E27FC236}">
              <a16:creationId xmlns:a16="http://schemas.microsoft.com/office/drawing/2014/main" id="{00000000-0008-0000-0900-0000D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33" name="Rectangle 7396">
          <a:extLst>
            <a:ext uri="{FF2B5EF4-FFF2-40B4-BE49-F238E27FC236}">
              <a16:creationId xmlns:a16="http://schemas.microsoft.com/office/drawing/2014/main" id="{00000000-0008-0000-0900-0000E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34" name="Rectangle 7397">
          <a:extLst>
            <a:ext uri="{FF2B5EF4-FFF2-40B4-BE49-F238E27FC236}">
              <a16:creationId xmlns:a16="http://schemas.microsoft.com/office/drawing/2014/main" id="{00000000-0008-0000-0900-0000E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37" name="Rectangle 7400">
          <a:extLst>
            <a:ext uri="{FF2B5EF4-FFF2-40B4-BE49-F238E27FC236}">
              <a16:creationId xmlns:a16="http://schemas.microsoft.com/office/drawing/2014/main" id="{00000000-0008-0000-0900-0000E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38" name="Rectangle 7401">
          <a:extLst>
            <a:ext uri="{FF2B5EF4-FFF2-40B4-BE49-F238E27FC236}">
              <a16:creationId xmlns:a16="http://schemas.microsoft.com/office/drawing/2014/main" id="{00000000-0008-0000-0900-0000E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41" name="Rectangle 7404">
          <a:extLst>
            <a:ext uri="{FF2B5EF4-FFF2-40B4-BE49-F238E27FC236}">
              <a16:creationId xmlns:a16="http://schemas.microsoft.com/office/drawing/2014/main" id="{00000000-0008-0000-0900-0000E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42" name="Rectangle 7405">
          <a:extLst>
            <a:ext uri="{FF2B5EF4-FFF2-40B4-BE49-F238E27FC236}">
              <a16:creationId xmlns:a16="http://schemas.microsoft.com/office/drawing/2014/main" id="{00000000-0008-0000-0900-0000E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45" name="Rectangle 7408">
          <a:extLst>
            <a:ext uri="{FF2B5EF4-FFF2-40B4-BE49-F238E27FC236}">
              <a16:creationId xmlns:a16="http://schemas.microsoft.com/office/drawing/2014/main" id="{00000000-0008-0000-0900-0000E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46" name="Rectangle 7409">
          <a:extLst>
            <a:ext uri="{FF2B5EF4-FFF2-40B4-BE49-F238E27FC236}">
              <a16:creationId xmlns:a16="http://schemas.microsoft.com/office/drawing/2014/main" id="{00000000-0008-0000-0900-0000E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49" name="Rectangle 7412">
          <a:extLst>
            <a:ext uri="{FF2B5EF4-FFF2-40B4-BE49-F238E27FC236}">
              <a16:creationId xmlns:a16="http://schemas.microsoft.com/office/drawing/2014/main" id="{00000000-0008-0000-0900-0000F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0" name="Rectangle 7413">
          <a:extLst>
            <a:ext uri="{FF2B5EF4-FFF2-40B4-BE49-F238E27FC236}">
              <a16:creationId xmlns:a16="http://schemas.microsoft.com/office/drawing/2014/main" id="{00000000-0008-0000-0900-0000F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1" name="Rectangle 7414">
          <a:extLst>
            <a:ext uri="{FF2B5EF4-FFF2-40B4-BE49-F238E27FC236}">
              <a16:creationId xmlns:a16="http://schemas.microsoft.com/office/drawing/2014/main" id="{00000000-0008-0000-0900-0000F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2" name="Rectangle 7415">
          <a:extLst>
            <a:ext uri="{FF2B5EF4-FFF2-40B4-BE49-F238E27FC236}">
              <a16:creationId xmlns:a16="http://schemas.microsoft.com/office/drawing/2014/main" id="{00000000-0008-0000-0900-0000F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5" name="Rectangle 7418">
          <a:extLst>
            <a:ext uri="{FF2B5EF4-FFF2-40B4-BE49-F238E27FC236}">
              <a16:creationId xmlns:a16="http://schemas.microsoft.com/office/drawing/2014/main" id="{00000000-0008-0000-0900-0000F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6" name="Rectangle 7419">
          <a:extLst>
            <a:ext uri="{FF2B5EF4-FFF2-40B4-BE49-F238E27FC236}">
              <a16:creationId xmlns:a16="http://schemas.microsoft.com/office/drawing/2014/main" id="{00000000-0008-0000-0900-0000F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59" name="Rectangle 7422">
          <a:extLst>
            <a:ext uri="{FF2B5EF4-FFF2-40B4-BE49-F238E27FC236}">
              <a16:creationId xmlns:a16="http://schemas.microsoft.com/office/drawing/2014/main" id="{00000000-0008-0000-0900-0000F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60" name="Rectangle 7423">
          <a:extLst>
            <a:ext uri="{FF2B5EF4-FFF2-40B4-BE49-F238E27FC236}">
              <a16:creationId xmlns:a16="http://schemas.microsoft.com/office/drawing/2014/main" id="{00000000-0008-0000-0900-0000F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63" name="Rectangle 7426">
          <a:extLst>
            <a:ext uri="{FF2B5EF4-FFF2-40B4-BE49-F238E27FC236}">
              <a16:creationId xmlns:a16="http://schemas.microsoft.com/office/drawing/2014/main" id="{00000000-0008-0000-0900-0000F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64" name="Rectangle 7427">
          <a:extLst>
            <a:ext uri="{FF2B5EF4-FFF2-40B4-BE49-F238E27FC236}">
              <a16:creationId xmlns:a16="http://schemas.microsoft.com/office/drawing/2014/main" id="{00000000-0008-0000-0900-00000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67" name="Rectangle 7430">
          <a:extLst>
            <a:ext uri="{FF2B5EF4-FFF2-40B4-BE49-F238E27FC236}">
              <a16:creationId xmlns:a16="http://schemas.microsoft.com/office/drawing/2014/main" id="{00000000-0008-0000-0900-00000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68" name="Rectangle 7431">
          <a:extLst>
            <a:ext uri="{FF2B5EF4-FFF2-40B4-BE49-F238E27FC236}">
              <a16:creationId xmlns:a16="http://schemas.microsoft.com/office/drawing/2014/main" id="{00000000-0008-0000-0900-00000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71" name="Rectangle 7434">
          <a:extLst>
            <a:ext uri="{FF2B5EF4-FFF2-40B4-BE49-F238E27FC236}">
              <a16:creationId xmlns:a16="http://schemas.microsoft.com/office/drawing/2014/main" id="{00000000-0008-0000-0900-00000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72" name="Rectangle 7435">
          <a:extLst>
            <a:ext uri="{FF2B5EF4-FFF2-40B4-BE49-F238E27FC236}">
              <a16:creationId xmlns:a16="http://schemas.microsoft.com/office/drawing/2014/main" id="{00000000-0008-0000-0900-00000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75" name="Rectangle 7438">
          <a:extLst>
            <a:ext uri="{FF2B5EF4-FFF2-40B4-BE49-F238E27FC236}">
              <a16:creationId xmlns:a16="http://schemas.microsoft.com/office/drawing/2014/main" id="{00000000-0008-0000-0900-00000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76" name="Rectangle 7439">
          <a:extLst>
            <a:ext uri="{FF2B5EF4-FFF2-40B4-BE49-F238E27FC236}">
              <a16:creationId xmlns:a16="http://schemas.microsoft.com/office/drawing/2014/main" id="{00000000-0008-0000-0900-00000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79" name="Rectangle 7442">
          <a:extLst>
            <a:ext uri="{FF2B5EF4-FFF2-40B4-BE49-F238E27FC236}">
              <a16:creationId xmlns:a16="http://schemas.microsoft.com/office/drawing/2014/main" id="{00000000-0008-0000-0900-00000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80" name="Rectangle 7443">
          <a:extLst>
            <a:ext uri="{FF2B5EF4-FFF2-40B4-BE49-F238E27FC236}">
              <a16:creationId xmlns:a16="http://schemas.microsoft.com/office/drawing/2014/main" id="{00000000-0008-0000-0900-00001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83" name="Rectangle 7446">
          <a:extLst>
            <a:ext uri="{FF2B5EF4-FFF2-40B4-BE49-F238E27FC236}">
              <a16:creationId xmlns:a16="http://schemas.microsoft.com/office/drawing/2014/main" id="{00000000-0008-0000-0900-00001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84" name="Rectangle 7447">
          <a:extLst>
            <a:ext uri="{FF2B5EF4-FFF2-40B4-BE49-F238E27FC236}">
              <a16:creationId xmlns:a16="http://schemas.microsoft.com/office/drawing/2014/main" id="{00000000-0008-0000-0900-00001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87" name="Rectangle 7450">
          <a:extLst>
            <a:ext uri="{FF2B5EF4-FFF2-40B4-BE49-F238E27FC236}">
              <a16:creationId xmlns:a16="http://schemas.microsoft.com/office/drawing/2014/main" id="{00000000-0008-0000-0900-00001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88" name="Rectangle 7451">
          <a:extLst>
            <a:ext uri="{FF2B5EF4-FFF2-40B4-BE49-F238E27FC236}">
              <a16:creationId xmlns:a16="http://schemas.microsoft.com/office/drawing/2014/main" id="{00000000-0008-0000-0900-00001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91" name="Rectangle 7454">
          <a:extLst>
            <a:ext uri="{FF2B5EF4-FFF2-40B4-BE49-F238E27FC236}">
              <a16:creationId xmlns:a16="http://schemas.microsoft.com/office/drawing/2014/main" id="{00000000-0008-0000-0900-00001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492" name="Rectangle 7455">
          <a:extLst>
            <a:ext uri="{FF2B5EF4-FFF2-40B4-BE49-F238E27FC236}">
              <a16:creationId xmlns:a16="http://schemas.microsoft.com/office/drawing/2014/main" id="{00000000-0008-0000-0900-00001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493" name="Rectangle 7456">
          <a:extLst>
            <a:ext uri="{FF2B5EF4-FFF2-40B4-BE49-F238E27FC236}">
              <a16:creationId xmlns:a16="http://schemas.microsoft.com/office/drawing/2014/main" id="{00000000-0008-0000-0900-00001D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494" name="Rectangle 7457">
          <a:extLst>
            <a:ext uri="{FF2B5EF4-FFF2-40B4-BE49-F238E27FC236}">
              <a16:creationId xmlns:a16="http://schemas.microsoft.com/office/drawing/2014/main" id="{00000000-0008-0000-0900-00001E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495" name="Rectangle 7458">
          <a:extLst>
            <a:ext uri="{FF2B5EF4-FFF2-40B4-BE49-F238E27FC236}">
              <a16:creationId xmlns:a16="http://schemas.microsoft.com/office/drawing/2014/main" id="{00000000-0008-0000-0900-00001F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496" name="Rectangle 7459">
          <a:extLst>
            <a:ext uri="{FF2B5EF4-FFF2-40B4-BE49-F238E27FC236}">
              <a16:creationId xmlns:a16="http://schemas.microsoft.com/office/drawing/2014/main" id="{00000000-0008-0000-0900-000020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497" name="Rectangle 7460">
          <a:extLst>
            <a:ext uri="{FF2B5EF4-FFF2-40B4-BE49-F238E27FC236}">
              <a16:creationId xmlns:a16="http://schemas.microsoft.com/office/drawing/2014/main" id="{00000000-0008-0000-0900-000021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498" name="Rectangle 7461">
          <a:extLst>
            <a:ext uri="{FF2B5EF4-FFF2-40B4-BE49-F238E27FC236}">
              <a16:creationId xmlns:a16="http://schemas.microsoft.com/office/drawing/2014/main" id="{00000000-0008-0000-0900-000022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499" name="Rectangle 7462">
          <a:extLst>
            <a:ext uri="{FF2B5EF4-FFF2-40B4-BE49-F238E27FC236}">
              <a16:creationId xmlns:a16="http://schemas.microsoft.com/office/drawing/2014/main" id="{00000000-0008-0000-0900-000023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00" name="Rectangle 7463">
          <a:extLst>
            <a:ext uri="{FF2B5EF4-FFF2-40B4-BE49-F238E27FC236}">
              <a16:creationId xmlns:a16="http://schemas.microsoft.com/office/drawing/2014/main" id="{00000000-0008-0000-0900-000024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01" name="Rectangle 7464">
          <a:extLst>
            <a:ext uri="{FF2B5EF4-FFF2-40B4-BE49-F238E27FC236}">
              <a16:creationId xmlns:a16="http://schemas.microsoft.com/office/drawing/2014/main" id="{00000000-0008-0000-0900-000025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02" name="Rectangle 7465">
          <a:extLst>
            <a:ext uri="{FF2B5EF4-FFF2-40B4-BE49-F238E27FC236}">
              <a16:creationId xmlns:a16="http://schemas.microsoft.com/office/drawing/2014/main" id="{00000000-0008-0000-0900-000026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03" name="Rectangle 7466">
          <a:extLst>
            <a:ext uri="{FF2B5EF4-FFF2-40B4-BE49-F238E27FC236}">
              <a16:creationId xmlns:a16="http://schemas.microsoft.com/office/drawing/2014/main" id="{00000000-0008-0000-0900-000027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04" name="Rectangle 7467">
          <a:extLst>
            <a:ext uri="{FF2B5EF4-FFF2-40B4-BE49-F238E27FC236}">
              <a16:creationId xmlns:a16="http://schemas.microsoft.com/office/drawing/2014/main" id="{00000000-0008-0000-0900-000028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05" name="Rectangle 7468">
          <a:extLst>
            <a:ext uri="{FF2B5EF4-FFF2-40B4-BE49-F238E27FC236}">
              <a16:creationId xmlns:a16="http://schemas.microsoft.com/office/drawing/2014/main" id="{00000000-0008-0000-0900-000029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06" name="Rectangle 7469">
          <a:extLst>
            <a:ext uri="{FF2B5EF4-FFF2-40B4-BE49-F238E27FC236}">
              <a16:creationId xmlns:a16="http://schemas.microsoft.com/office/drawing/2014/main" id="{00000000-0008-0000-0900-00002A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07" name="Rectangle 7470">
          <a:extLst>
            <a:ext uri="{FF2B5EF4-FFF2-40B4-BE49-F238E27FC236}">
              <a16:creationId xmlns:a16="http://schemas.microsoft.com/office/drawing/2014/main" id="{00000000-0008-0000-0900-00002B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08" name="Rectangle 7471">
          <a:extLst>
            <a:ext uri="{FF2B5EF4-FFF2-40B4-BE49-F238E27FC236}">
              <a16:creationId xmlns:a16="http://schemas.microsoft.com/office/drawing/2014/main" id="{00000000-0008-0000-0900-00002C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09" name="Rectangle 7472">
          <a:extLst>
            <a:ext uri="{FF2B5EF4-FFF2-40B4-BE49-F238E27FC236}">
              <a16:creationId xmlns:a16="http://schemas.microsoft.com/office/drawing/2014/main" id="{00000000-0008-0000-0900-00002D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10" name="Rectangle 7473">
          <a:extLst>
            <a:ext uri="{FF2B5EF4-FFF2-40B4-BE49-F238E27FC236}">
              <a16:creationId xmlns:a16="http://schemas.microsoft.com/office/drawing/2014/main" id="{00000000-0008-0000-0900-00002E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11" name="Rectangle 7474">
          <a:extLst>
            <a:ext uri="{FF2B5EF4-FFF2-40B4-BE49-F238E27FC236}">
              <a16:creationId xmlns:a16="http://schemas.microsoft.com/office/drawing/2014/main" id="{00000000-0008-0000-0900-00002F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12" name="Rectangle 7475">
          <a:extLst>
            <a:ext uri="{FF2B5EF4-FFF2-40B4-BE49-F238E27FC236}">
              <a16:creationId xmlns:a16="http://schemas.microsoft.com/office/drawing/2014/main" id="{00000000-0008-0000-0900-000030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13" name="Rectangle 7476">
          <a:extLst>
            <a:ext uri="{FF2B5EF4-FFF2-40B4-BE49-F238E27FC236}">
              <a16:creationId xmlns:a16="http://schemas.microsoft.com/office/drawing/2014/main" id="{00000000-0008-0000-0900-000031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0</xdr:rowOff>
    </xdr:from>
    <xdr:to>
      <xdr:col>9</xdr:col>
      <xdr:colOff>0</xdr:colOff>
      <xdr:row>1879</xdr:row>
      <xdr:rowOff>0</xdr:rowOff>
    </xdr:to>
    <xdr:sp macro="" textlink="">
      <xdr:nvSpPr>
        <xdr:cNvPr id="1086514" name="Rectangle 7477">
          <a:extLst>
            <a:ext uri="{FF2B5EF4-FFF2-40B4-BE49-F238E27FC236}">
              <a16:creationId xmlns:a16="http://schemas.microsoft.com/office/drawing/2014/main" id="{00000000-0008-0000-0900-000032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15" name="Rectangle 7478">
          <a:extLst>
            <a:ext uri="{FF2B5EF4-FFF2-40B4-BE49-F238E27FC236}">
              <a16:creationId xmlns:a16="http://schemas.microsoft.com/office/drawing/2014/main" id="{00000000-0008-0000-0900-000033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6516" name="Rectangle 7479">
          <a:extLst>
            <a:ext uri="{FF2B5EF4-FFF2-40B4-BE49-F238E27FC236}">
              <a16:creationId xmlns:a16="http://schemas.microsoft.com/office/drawing/2014/main" id="{00000000-0008-0000-0900-000034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19" name="Rectangle 7482">
          <a:extLst>
            <a:ext uri="{FF2B5EF4-FFF2-40B4-BE49-F238E27FC236}">
              <a16:creationId xmlns:a16="http://schemas.microsoft.com/office/drawing/2014/main" id="{00000000-0008-0000-0900-00003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20" name="Rectangle 7483">
          <a:extLst>
            <a:ext uri="{FF2B5EF4-FFF2-40B4-BE49-F238E27FC236}">
              <a16:creationId xmlns:a16="http://schemas.microsoft.com/office/drawing/2014/main" id="{00000000-0008-0000-0900-00003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23" name="Rectangle 7486">
          <a:extLst>
            <a:ext uri="{FF2B5EF4-FFF2-40B4-BE49-F238E27FC236}">
              <a16:creationId xmlns:a16="http://schemas.microsoft.com/office/drawing/2014/main" id="{00000000-0008-0000-0900-00003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24" name="Rectangle 7487">
          <a:extLst>
            <a:ext uri="{FF2B5EF4-FFF2-40B4-BE49-F238E27FC236}">
              <a16:creationId xmlns:a16="http://schemas.microsoft.com/office/drawing/2014/main" id="{00000000-0008-0000-0900-00003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27" name="Rectangle 7490">
          <a:extLst>
            <a:ext uri="{FF2B5EF4-FFF2-40B4-BE49-F238E27FC236}">
              <a16:creationId xmlns:a16="http://schemas.microsoft.com/office/drawing/2014/main" id="{00000000-0008-0000-0900-00003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28" name="Rectangle 7491">
          <a:extLst>
            <a:ext uri="{FF2B5EF4-FFF2-40B4-BE49-F238E27FC236}">
              <a16:creationId xmlns:a16="http://schemas.microsoft.com/office/drawing/2014/main" id="{00000000-0008-0000-0900-00004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31" name="Rectangle 7494">
          <a:extLst>
            <a:ext uri="{FF2B5EF4-FFF2-40B4-BE49-F238E27FC236}">
              <a16:creationId xmlns:a16="http://schemas.microsoft.com/office/drawing/2014/main" id="{00000000-0008-0000-0900-00004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32" name="Rectangle 7495">
          <a:extLst>
            <a:ext uri="{FF2B5EF4-FFF2-40B4-BE49-F238E27FC236}">
              <a16:creationId xmlns:a16="http://schemas.microsoft.com/office/drawing/2014/main" id="{00000000-0008-0000-0900-00004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35" name="Rectangle 7498">
          <a:extLst>
            <a:ext uri="{FF2B5EF4-FFF2-40B4-BE49-F238E27FC236}">
              <a16:creationId xmlns:a16="http://schemas.microsoft.com/office/drawing/2014/main" id="{00000000-0008-0000-0900-00004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36" name="Rectangle 7499">
          <a:extLst>
            <a:ext uri="{FF2B5EF4-FFF2-40B4-BE49-F238E27FC236}">
              <a16:creationId xmlns:a16="http://schemas.microsoft.com/office/drawing/2014/main" id="{00000000-0008-0000-0900-00004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39" name="Rectangle 7502">
          <a:extLst>
            <a:ext uri="{FF2B5EF4-FFF2-40B4-BE49-F238E27FC236}">
              <a16:creationId xmlns:a16="http://schemas.microsoft.com/office/drawing/2014/main" id="{00000000-0008-0000-0900-00004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40" name="Rectangle 7503">
          <a:extLst>
            <a:ext uri="{FF2B5EF4-FFF2-40B4-BE49-F238E27FC236}">
              <a16:creationId xmlns:a16="http://schemas.microsoft.com/office/drawing/2014/main" id="{00000000-0008-0000-0900-00004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43" name="Rectangle 7506">
          <a:extLst>
            <a:ext uri="{FF2B5EF4-FFF2-40B4-BE49-F238E27FC236}">
              <a16:creationId xmlns:a16="http://schemas.microsoft.com/office/drawing/2014/main" id="{00000000-0008-0000-0900-00004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44" name="Rectangle 7507">
          <a:extLst>
            <a:ext uri="{FF2B5EF4-FFF2-40B4-BE49-F238E27FC236}">
              <a16:creationId xmlns:a16="http://schemas.microsoft.com/office/drawing/2014/main" id="{00000000-0008-0000-0900-00005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47" name="Rectangle 7510">
          <a:extLst>
            <a:ext uri="{FF2B5EF4-FFF2-40B4-BE49-F238E27FC236}">
              <a16:creationId xmlns:a16="http://schemas.microsoft.com/office/drawing/2014/main" id="{00000000-0008-0000-0900-00005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48" name="Rectangle 7511">
          <a:extLst>
            <a:ext uri="{FF2B5EF4-FFF2-40B4-BE49-F238E27FC236}">
              <a16:creationId xmlns:a16="http://schemas.microsoft.com/office/drawing/2014/main" id="{00000000-0008-0000-0900-00005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51" name="Rectangle 7514">
          <a:extLst>
            <a:ext uri="{FF2B5EF4-FFF2-40B4-BE49-F238E27FC236}">
              <a16:creationId xmlns:a16="http://schemas.microsoft.com/office/drawing/2014/main" id="{00000000-0008-0000-0900-00005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52" name="Rectangle 7515">
          <a:extLst>
            <a:ext uri="{FF2B5EF4-FFF2-40B4-BE49-F238E27FC236}">
              <a16:creationId xmlns:a16="http://schemas.microsoft.com/office/drawing/2014/main" id="{00000000-0008-0000-0900-00005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55" name="Rectangle 7518">
          <a:extLst>
            <a:ext uri="{FF2B5EF4-FFF2-40B4-BE49-F238E27FC236}">
              <a16:creationId xmlns:a16="http://schemas.microsoft.com/office/drawing/2014/main" id="{00000000-0008-0000-0900-00005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56" name="Rectangle 7519">
          <a:extLst>
            <a:ext uri="{FF2B5EF4-FFF2-40B4-BE49-F238E27FC236}">
              <a16:creationId xmlns:a16="http://schemas.microsoft.com/office/drawing/2014/main" id="{00000000-0008-0000-0900-00005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59" name="Rectangle 7522">
          <a:extLst>
            <a:ext uri="{FF2B5EF4-FFF2-40B4-BE49-F238E27FC236}">
              <a16:creationId xmlns:a16="http://schemas.microsoft.com/office/drawing/2014/main" id="{00000000-0008-0000-0900-00005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60" name="Rectangle 7523">
          <a:extLst>
            <a:ext uri="{FF2B5EF4-FFF2-40B4-BE49-F238E27FC236}">
              <a16:creationId xmlns:a16="http://schemas.microsoft.com/office/drawing/2014/main" id="{00000000-0008-0000-0900-00006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63" name="Rectangle 7526">
          <a:extLst>
            <a:ext uri="{FF2B5EF4-FFF2-40B4-BE49-F238E27FC236}">
              <a16:creationId xmlns:a16="http://schemas.microsoft.com/office/drawing/2014/main" id="{00000000-0008-0000-0900-00006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64" name="Rectangle 7527">
          <a:extLst>
            <a:ext uri="{FF2B5EF4-FFF2-40B4-BE49-F238E27FC236}">
              <a16:creationId xmlns:a16="http://schemas.microsoft.com/office/drawing/2014/main" id="{00000000-0008-0000-0900-00006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67" name="Rectangle 7530">
          <a:extLst>
            <a:ext uri="{FF2B5EF4-FFF2-40B4-BE49-F238E27FC236}">
              <a16:creationId xmlns:a16="http://schemas.microsoft.com/office/drawing/2014/main" id="{00000000-0008-0000-0900-00006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68" name="Rectangle 7531">
          <a:extLst>
            <a:ext uri="{FF2B5EF4-FFF2-40B4-BE49-F238E27FC236}">
              <a16:creationId xmlns:a16="http://schemas.microsoft.com/office/drawing/2014/main" id="{00000000-0008-0000-0900-00006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71" name="Rectangle 7534">
          <a:extLst>
            <a:ext uri="{FF2B5EF4-FFF2-40B4-BE49-F238E27FC236}">
              <a16:creationId xmlns:a16="http://schemas.microsoft.com/office/drawing/2014/main" id="{00000000-0008-0000-0900-00006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72" name="Rectangle 7535">
          <a:extLst>
            <a:ext uri="{FF2B5EF4-FFF2-40B4-BE49-F238E27FC236}">
              <a16:creationId xmlns:a16="http://schemas.microsoft.com/office/drawing/2014/main" id="{00000000-0008-0000-0900-00006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75" name="Rectangle 7538">
          <a:extLst>
            <a:ext uri="{FF2B5EF4-FFF2-40B4-BE49-F238E27FC236}">
              <a16:creationId xmlns:a16="http://schemas.microsoft.com/office/drawing/2014/main" id="{00000000-0008-0000-0900-00006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76" name="Rectangle 7539">
          <a:extLst>
            <a:ext uri="{FF2B5EF4-FFF2-40B4-BE49-F238E27FC236}">
              <a16:creationId xmlns:a16="http://schemas.microsoft.com/office/drawing/2014/main" id="{00000000-0008-0000-0900-00007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79" name="Rectangle 7542">
          <a:extLst>
            <a:ext uri="{FF2B5EF4-FFF2-40B4-BE49-F238E27FC236}">
              <a16:creationId xmlns:a16="http://schemas.microsoft.com/office/drawing/2014/main" id="{00000000-0008-0000-0900-00007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80" name="Rectangle 7543">
          <a:extLst>
            <a:ext uri="{FF2B5EF4-FFF2-40B4-BE49-F238E27FC236}">
              <a16:creationId xmlns:a16="http://schemas.microsoft.com/office/drawing/2014/main" id="{00000000-0008-0000-0900-00007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83" name="Rectangle 7546">
          <a:extLst>
            <a:ext uri="{FF2B5EF4-FFF2-40B4-BE49-F238E27FC236}">
              <a16:creationId xmlns:a16="http://schemas.microsoft.com/office/drawing/2014/main" id="{00000000-0008-0000-0900-00007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84" name="Rectangle 7547">
          <a:extLst>
            <a:ext uri="{FF2B5EF4-FFF2-40B4-BE49-F238E27FC236}">
              <a16:creationId xmlns:a16="http://schemas.microsoft.com/office/drawing/2014/main" id="{00000000-0008-0000-0900-00007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87" name="Rectangle 7550">
          <a:extLst>
            <a:ext uri="{FF2B5EF4-FFF2-40B4-BE49-F238E27FC236}">
              <a16:creationId xmlns:a16="http://schemas.microsoft.com/office/drawing/2014/main" id="{00000000-0008-0000-0900-00007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88" name="Rectangle 7551">
          <a:extLst>
            <a:ext uri="{FF2B5EF4-FFF2-40B4-BE49-F238E27FC236}">
              <a16:creationId xmlns:a16="http://schemas.microsoft.com/office/drawing/2014/main" id="{00000000-0008-0000-0900-00007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91" name="Rectangle 7554">
          <a:extLst>
            <a:ext uri="{FF2B5EF4-FFF2-40B4-BE49-F238E27FC236}">
              <a16:creationId xmlns:a16="http://schemas.microsoft.com/office/drawing/2014/main" id="{00000000-0008-0000-0900-00007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92" name="Rectangle 7555">
          <a:extLst>
            <a:ext uri="{FF2B5EF4-FFF2-40B4-BE49-F238E27FC236}">
              <a16:creationId xmlns:a16="http://schemas.microsoft.com/office/drawing/2014/main" id="{00000000-0008-0000-0900-00008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95" name="Rectangle 7558">
          <a:extLst>
            <a:ext uri="{FF2B5EF4-FFF2-40B4-BE49-F238E27FC236}">
              <a16:creationId xmlns:a16="http://schemas.microsoft.com/office/drawing/2014/main" id="{00000000-0008-0000-0900-00008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96" name="Rectangle 7559">
          <a:extLst>
            <a:ext uri="{FF2B5EF4-FFF2-40B4-BE49-F238E27FC236}">
              <a16:creationId xmlns:a16="http://schemas.microsoft.com/office/drawing/2014/main" id="{00000000-0008-0000-0900-00008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599" name="Rectangle 7562">
          <a:extLst>
            <a:ext uri="{FF2B5EF4-FFF2-40B4-BE49-F238E27FC236}">
              <a16:creationId xmlns:a16="http://schemas.microsoft.com/office/drawing/2014/main" id="{00000000-0008-0000-0900-00008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00" name="Rectangle 7563">
          <a:extLst>
            <a:ext uri="{FF2B5EF4-FFF2-40B4-BE49-F238E27FC236}">
              <a16:creationId xmlns:a16="http://schemas.microsoft.com/office/drawing/2014/main" id="{00000000-0008-0000-0900-00008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03" name="Rectangle 7566">
          <a:extLst>
            <a:ext uri="{FF2B5EF4-FFF2-40B4-BE49-F238E27FC236}">
              <a16:creationId xmlns:a16="http://schemas.microsoft.com/office/drawing/2014/main" id="{00000000-0008-0000-0900-00008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04" name="Rectangle 7567">
          <a:extLst>
            <a:ext uri="{FF2B5EF4-FFF2-40B4-BE49-F238E27FC236}">
              <a16:creationId xmlns:a16="http://schemas.microsoft.com/office/drawing/2014/main" id="{00000000-0008-0000-0900-00008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07" name="Rectangle 7570">
          <a:extLst>
            <a:ext uri="{FF2B5EF4-FFF2-40B4-BE49-F238E27FC236}">
              <a16:creationId xmlns:a16="http://schemas.microsoft.com/office/drawing/2014/main" id="{00000000-0008-0000-0900-00008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08" name="Rectangle 7571">
          <a:extLst>
            <a:ext uri="{FF2B5EF4-FFF2-40B4-BE49-F238E27FC236}">
              <a16:creationId xmlns:a16="http://schemas.microsoft.com/office/drawing/2014/main" id="{00000000-0008-0000-0900-00009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11" name="Rectangle 7574">
          <a:extLst>
            <a:ext uri="{FF2B5EF4-FFF2-40B4-BE49-F238E27FC236}">
              <a16:creationId xmlns:a16="http://schemas.microsoft.com/office/drawing/2014/main" id="{00000000-0008-0000-0900-00009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12" name="Rectangle 7575">
          <a:extLst>
            <a:ext uri="{FF2B5EF4-FFF2-40B4-BE49-F238E27FC236}">
              <a16:creationId xmlns:a16="http://schemas.microsoft.com/office/drawing/2014/main" id="{00000000-0008-0000-0900-00009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15" name="Rectangle 7578">
          <a:extLst>
            <a:ext uri="{FF2B5EF4-FFF2-40B4-BE49-F238E27FC236}">
              <a16:creationId xmlns:a16="http://schemas.microsoft.com/office/drawing/2014/main" id="{00000000-0008-0000-0900-00009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16" name="Rectangle 7579">
          <a:extLst>
            <a:ext uri="{FF2B5EF4-FFF2-40B4-BE49-F238E27FC236}">
              <a16:creationId xmlns:a16="http://schemas.microsoft.com/office/drawing/2014/main" id="{00000000-0008-0000-0900-00009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19" name="Rectangle 7582">
          <a:extLst>
            <a:ext uri="{FF2B5EF4-FFF2-40B4-BE49-F238E27FC236}">
              <a16:creationId xmlns:a16="http://schemas.microsoft.com/office/drawing/2014/main" id="{00000000-0008-0000-0900-00009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20" name="Rectangle 7583">
          <a:extLst>
            <a:ext uri="{FF2B5EF4-FFF2-40B4-BE49-F238E27FC236}">
              <a16:creationId xmlns:a16="http://schemas.microsoft.com/office/drawing/2014/main" id="{00000000-0008-0000-0900-00009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23" name="Rectangle 7586">
          <a:extLst>
            <a:ext uri="{FF2B5EF4-FFF2-40B4-BE49-F238E27FC236}">
              <a16:creationId xmlns:a16="http://schemas.microsoft.com/office/drawing/2014/main" id="{00000000-0008-0000-0900-00009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24" name="Rectangle 7587">
          <a:extLst>
            <a:ext uri="{FF2B5EF4-FFF2-40B4-BE49-F238E27FC236}">
              <a16:creationId xmlns:a16="http://schemas.microsoft.com/office/drawing/2014/main" id="{00000000-0008-0000-0900-0000A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27" name="Rectangle 7590">
          <a:extLst>
            <a:ext uri="{FF2B5EF4-FFF2-40B4-BE49-F238E27FC236}">
              <a16:creationId xmlns:a16="http://schemas.microsoft.com/office/drawing/2014/main" id="{00000000-0008-0000-0900-0000A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28" name="Rectangle 7591">
          <a:extLst>
            <a:ext uri="{FF2B5EF4-FFF2-40B4-BE49-F238E27FC236}">
              <a16:creationId xmlns:a16="http://schemas.microsoft.com/office/drawing/2014/main" id="{00000000-0008-0000-0900-0000A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31" name="Rectangle 7594">
          <a:extLst>
            <a:ext uri="{FF2B5EF4-FFF2-40B4-BE49-F238E27FC236}">
              <a16:creationId xmlns:a16="http://schemas.microsoft.com/office/drawing/2014/main" id="{00000000-0008-0000-0900-0000A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32" name="Rectangle 7595">
          <a:extLst>
            <a:ext uri="{FF2B5EF4-FFF2-40B4-BE49-F238E27FC236}">
              <a16:creationId xmlns:a16="http://schemas.microsoft.com/office/drawing/2014/main" id="{00000000-0008-0000-0900-0000A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35" name="Rectangle 7598">
          <a:extLst>
            <a:ext uri="{FF2B5EF4-FFF2-40B4-BE49-F238E27FC236}">
              <a16:creationId xmlns:a16="http://schemas.microsoft.com/office/drawing/2014/main" id="{00000000-0008-0000-0900-0000A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36" name="Rectangle 7599">
          <a:extLst>
            <a:ext uri="{FF2B5EF4-FFF2-40B4-BE49-F238E27FC236}">
              <a16:creationId xmlns:a16="http://schemas.microsoft.com/office/drawing/2014/main" id="{00000000-0008-0000-0900-0000A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39" name="Rectangle 7602">
          <a:extLst>
            <a:ext uri="{FF2B5EF4-FFF2-40B4-BE49-F238E27FC236}">
              <a16:creationId xmlns:a16="http://schemas.microsoft.com/office/drawing/2014/main" id="{00000000-0008-0000-0900-0000A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40" name="Rectangle 7603">
          <a:extLst>
            <a:ext uri="{FF2B5EF4-FFF2-40B4-BE49-F238E27FC236}">
              <a16:creationId xmlns:a16="http://schemas.microsoft.com/office/drawing/2014/main" id="{00000000-0008-0000-0900-0000B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43" name="Rectangle 7606">
          <a:extLst>
            <a:ext uri="{FF2B5EF4-FFF2-40B4-BE49-F238E27FC236}">
              <a16:creationId xmlns:a16="http://schemas.microsoft.com/office/drawing/2014/main" id="{00000000-0008-0000-0900-0000B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44" name="Rectangle 7607">
          <a:extLst>
            <a:ext uri="{FF2B5EF4-FFF2-40B4-BE49-F238E27FC236}">
              <a16:creationId xmlns:a16="http://schemas.microsoft.com/office/drawing/2014/main" id="{00000000-0008-0000-0900-0000B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47" name="Rectangle 7610">
          <a:extLst>
            <a:ext uri="{FF2B5EF4-FFF2-40B4-BE49-F238E27FC236}">
              <a16:creationId xmlns:a16="http://schemas.microsoft.com/office/drawing/2014/main" id="{00000000-0008-0000-0900-0000B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48" name="Rectangle 7611">
          <a:extLst>
            <a:ext uri="{FF2B5EF4-FFF2-40B4-BE49-F238E27FC236}">
              <a16:creationId xmlns:a16="http://schemas.microsoft.com/office/drawing/2014/main" id="{00000000-0008-0000-0900-0000B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51" name="Rectangle 7614">
          <a:extLst>
            <a:ext uri="{FF2B5EF4-FFF2-40B4-BE49-F238E27FC236}">
              <a16:creationId xmlns:a16="http://schemas.microsoft.com/office/drawing/2014/main" id="{00000000-0008-0000-0900-0000B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52" name="Rectangle 7615">
          <a:extLst>
            <a:ext uri="{FF2B5EF4-FFF2-40B4-BE49-F238E27FC236}">
              <a16:creationId xmlns:a16="http://schemas.microsoft.com/office/drawing/2014/main" id="{00000000-0008-0000-0900-0000B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55" name="Rectangle 7618">
          <a:extLst>
            <a:ext uri="{FF2B5EF4-FFF2-40B4-BE49-F238E27FC236}">
              <a16:creationId xmlns:a16="http://schemas.microsoft.com/office/drawing/2014/main" id="{00000000-0008-0000-0900-0000B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56" name="Rectangle 7619">
          <a:extLst>
            <a:ext uri="{FF2B5EF4-FFF2-40B4-BE49-F238E27FC236}">
              <a16:creationId xmlns:a16="http://schemas.microsoft.com/office/drawing/2014/main" id="{00000000-0008-0000-0900-0000C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59" name="Rectangle 7622">
          <a:extLst>
            <a:ext uri="{FF2B5EF4-FFF2-40B4-BE49-F238E27FC236}">
              <a16:creationId xmlns:a16="http://schemas.microsoft.com/office/drawing/2014/main" id="{00000000-0008-0000-0900-0000C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60" name="Rectangle 7623">
          <a:extLst>
            <a:ext uri="{FF2B5EF4-FFF2-40B4-BE49-F238E27FC236}">
              <a16:creationId xmlns:a16="http://schemas.microsoft.com/office/drawing/2014/main" id="{00000000-0008-0000-0900-0000C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63" name="Rectangle 7626">
          <a:extLst>
            <a:ext uri="{FF2B5EF4-FFF2-40B4-BE49-F238E27FC236}">
              <a16:creationId xmlns:a16="http://schemas.microsoft.com/office/drawing/2014/main" id="{00000000-0008-0000-0900-0000C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64" name="Rectangle 7627">
          <a:extLst>
            <a:ext uri="{FF2B5EF4-FFF2-40B4-BE49-F238E27FC236}">
              <a16:creationId xmlns:a16="http://schemas.microsoft.com/office/drawing/2014/main" id="{00000000-0008-0000-0900-0000C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67" name="Rectangle 7630">
          <a:extLst>
            <a:ext uri="{FF2B5EF4-FFF2-40B4-BE49-F238E27FC236}">
              <a16:creationId xmlns:a16="http://schemas.microsoft.com/office/drawing/2014/main" id="{00000000-0008-0000-0900-0000C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68" name="Rectangle 7631">
          <a:extLst>
            <a:ext uri="{FF2B5EF4-FFF2-40B4-BE49-F238E27FC236}">
              <a16:creationId xmlns:a16="http://schemas.microsoft.com/office/drawing/2014/main" id="{00000000-0008-0000-0900-0000C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71" name="Rectangle 7634">
          <a:extLst>
            <a:ext uri="{FF2B5EF4-FFF2-40B4-BE49-F238E27FC236}">
              <a16:creationId xmlns:a16="http://schemas.microsoft.com/office/drawing/2014/main" id="{00000000-0008-0000-0900-0000C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72" name="Rectangle 7635">
          <a:extLst>
            <a:ext uri="{FF2B5EF4-FFF2-40B4-BE49-F238E27FC236}">
              <a16:creationId xmlns:a16="http://schemas.microsoft.com/office/drawing/2014/main" id="{00000000-0008-0000-0900-0000D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75" name="Rectangle 7638">
          <a:extLst>
            <a:ext uri="{FF2B5EF4-FFF2-40B4-BE49-F238E27FC236}">
              <a16:creationId xmlns:a16="http://schemas.microsoft.com/office/drawing/2014/main" id="{00000000-0008-0000-0900-0000D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76" name="Rectangle 7639">
          <a:extLst>
            <a:ext uri="{FF2B5EF4-FFF2-40B4-BE49-F238E27FC236}">
              <a16:creationId xmlns:a16="http://schemas.microsoft.com/office/drawing/2014/main" id="{00000000-0008-0000-0900-0000D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79" name="Rectangle 7642">
          <a:extLst>
            <a:ext uri="{FF2B5EF4-FFF2-40B4-BE49-F238E27FC236}">
              <a16:creationId xmlns:a16="http://schemas.microsoft.com/office/drawing/2014/main" id="{00000000-0008-0000-0900-0000D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80" name="Rectangle 7643">
          <a:extLst>
            <a:ext uri="{FF2B5EF4-FFF2-40B4-BE49-F238E27FC236}">
              <a16:creationId xmlns:a16="http://schemas.microsoft.com/office/drawing/2014/main" id="{00000000-0008-0000-0900-0000D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83" name="Rectangle 7646">
          <a:extLst>
            <a:ext uri="{FF2B5EF4-FFF2-40B4-BE49-F238E27FC236}">
              <a16:creationId xmlns:a16="http://schemas.microsoft.com/office/drawing/2014/main" id="{00000000-0008-0000-0900-0000D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84" name="Rectangle 7647">
          <a:extLst>
            <a:ext uri="{FF2B5EF4-FFF2-40B4-BE49-F238E27FC236}">
              <a16:creationId xmlns:a16="http://schemas.microsoft.com/office/drawing/2014/main" id="{00000000-0008-0000-0900-0000D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87" name="Rectangle 7650">
          <a:extLst>
            <a:ext uri="{FF2B5EF4-FFF2-40B4-BE49-F238E27FC236}">
              <a16:creationId xmlns:a16="http://schemas.microsoft.com/office/drawing/2014/main" id="{00000000-0008-0000-0900-0000D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88" name="Rectangle 7651">
          <a:extLst>
            <a:ext uri="{FF2B5EF4-FFF2-40B4-BE49-F238E27FC236}">
              <a16:creationId xmlns:a16="http://schemas.microsoft.com/office/drawing/2014/main" id="{00000000-0008-0000-0900-0000E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91" name="Rectangle 7654">
          <a:extLst>
            <a:ext uri="{FF2B5EF4-FFF2-40B4-BE49-F238E27FC236}">
              <a16:creationId xmlns:a16="http://schemas.microsoft.com/office/drawing/2014/main" id="{00000000-0008-0000-0900-0000E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92" name="Rectangle 7655">
          <a:extLst>
            <a:ext uri="{FF2B5EF4-FFF2-40B4-BE49-F238E27FC236}">
              <a16:creationId xmlns:a16="http://schemas.microsoft.com/office/drawing/2014/main" id="{00000000-0008-0000-0900-0000E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95" name="Rectangle 7658">
          <a:extLst>
            <a:ext uri="{FF2B5EF4-FFF2-40B4-BE49-F238E27FC236}">
              <a16:creationId xmlns:a16="http://schemas.microsoft.com/office/drawing/2014/main" id="{00000000-0008-0000-0900-0000E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96" name="Rectangle 7659">
          <a:extLst>
            <a:ext uri="{FF2B5EF4-FFF2-40B4-BE49-F238E27FC236}">
              <a16:creationId xmlns:a16="http://schemas.microsoft.com/office/drawing/2014/main" id="{00000000-0008-0000-0900-0000E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699" name="Rectangle 7662">
          <a:extLst>
            <a:ext uri="{FF2B5EF4-FFF2-40B4-BE49-F238E27FC236}">
              <a16:creationId xmlns:a16="http://schemas.microsoft.com/office/drawing/2014/main" id="{00000000-0008-0000-0900-0000E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00" name="Rectangle 7663">
          <a:extLst>
            <a:ext uri="{FF2B5EF4-FFF2-40B4-BE49-F238E27FC236}">
              <a16:creationId xmlns:a16="http://schemas.microsoft.com/office/drawing/2014/main" id="{00000000-0008-0000-0900-0000E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03" name="Rectangle 7666">
          <a:extLst>
            <a:ext uri="{FF2B5EF4-FFF2-40B4-BE49-F238E27FC236}">
              <a16:creationId xmlns:a16="http://schemas.microsoft.com/office/drawing/2014/main" id="{00000000-0008-0000-0900-0000E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04" name="Rectangle 7667">
          <a:extLst>
            <a:ext uri="{FF2B5EF4-FFF2-40B4-BE49-F238E27FC236}">
              <a16:creationId xmlns:a16="http://schemas.microsoft.com/office/drawing/2014/main" id="{00000000-0008-0000-0900-0000F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07" name="Rectangle 7670">
          <a:extLst>
            <a:ext uri="{FF2B5EF4-FFF2-40B4-BE49-F238E27FC236}">
              <a16:creationId xmlns:a16="http://schemas.microsoft.com/office/drawing/2014/main" id="{00000000-0008-0000-0900-0000F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08" name="Rectangle 7671">
          <a:extLst>
            <a:ext uri="{FF2B5EF4-FFF2-40B4-BE49-F238E27FC236}">
              <a16:creationId xmlns:a16="http://schemas.microsoft.com/office/drawing/2014/main" id="{00000000-0008-0000-0900-0000F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11" name="Rectangle 7674">
          <a:extLst>
            <a:ext uri="{FF2B5EF4-FFF2-40B4-BE49-F238E27FC236}">
              <a16:creationId xmlns:a16="http://schemas.microsoft.com/office/drawing/2014/main" id="{00000000-0008-0000-0900-0000F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12" name="Rectangle 7675">
          <a:extLst>
            <a:ext uri="{FF2B5EF4-FFF2-40B4-BE49-F238E27FC236}">
              <a16:creationId xmlns:a16="http://schemas.microsoft.com/office/drawing/2014/main" id="{00000000-0008-0000-0900-0000F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15" name="Rectangle 7678">
          <a:extLst>
            <a:ext uri="{FF2B5EF4-FFF2-40B4-BE49-F238E27FC236}">
              <a16:creationId xmlns:a16="http://schemas.microsoft.com/office/drawing/2014/main" id="{00000000-0008-0000-0900-0000F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16" name="Rectangle 7679">
          <a:extLst>
            <a:ext uri="{FF2B5EF4-FFF2-40B4-BE49-F238E27FC236}">
              <a16:creationId xmlns:a16="http://schemas.microsoft.com/office/drawing/2014/main" id="{00000000-0008-0000-0900-0000F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19" name="Rectangle 7682">
          <a:extLst>
            <a:ext uri="{FF2B5EF4-FFF2-40B4-BE49-F238E27FC236}">
              <a16:creationId xmlns:a16="http://schemas.microsoft.com/office/drawing/2014/main" id="{00000000-0008-0000-0900-0000F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20" name="Rectangle 7683">
          <a:extLst>
            <a:ext uri="{FF2B5EF4-FFF2-40B4-BE49-F238E27FC236}">
              <a16:creationId xmlns:a16="http://schemas.microsoft.com/office/drawing/2014/main" id="{00000000-0008-0000-0900-00000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23" name="Rectangle 7686">
          <a:extLst>
            <a:ext uri="{FF2B5EF4-FFF2-40B4-BE49-F238E27FC236}">
              <a16:creationId xmlns:a16="http://schemas.microsoft.com/office/drawing/2014/main" id="{00000000-0008-0000-0900-00000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24" name="Rectangle 7687">
          <a:extLst>
            <a:ext uri="{FF2B5EF4-FFF2-40B4-BE49-F238E27FC236}">
              <a16:creationId xmlns:a16="http://schemas.microsoft.com/office/drawing/2014/main" id="{00000000-0008-0000-0900-00000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27" name="Rectangle 7690">
          <a:extLst>
            <a:ext uri="{FF2B5EF4-FFF2-40B4-BE49-F238E27FC236}">
              <a16:creationId xmlns:a16="http://schemas.microsoft.com/office/drawing/2014/main" id="{00000000-0008-0000-0900-00000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28" name="Rectangle 7691">
          <a:extLst>
            <a:ext uri="{FF2B5EF4-FFF2-40B4-BE49-F238E27FC236}">
              <a16:creationId xmlns:a16="http://schemas.microsoft.com/office/drawing/2014/main" id="{00000000-0008-0000-0900-00000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31" name="Rectangle 7694">
          <a:extLst>
            <a:ext uri="{FF2B5EF4-FFF2-40B4-BE49-F238E27FC236}">
              <a16:creationId xmlns:a16="http://schemas.microsoft.com/office/drawing/2014/main" id="{00000000-0008-0000-0900-00000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32" name="Rectangle 7695">
          <a:extLst>
            <a:ext uri="{FF2B5EF4-FFF2-40B4-BE49-F238E27FC236}">
              <a16:creationId xmlns:a16="http://schemas.microsoft.com/office/drawing/2014/main" id="{00000000-0008-0000-0900-00000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35" name="Rectangle 7698">
          <a:extLst>
            <a:ext uri="{FF2B5EF4-FFF2-40B4-BE49-F238E27FC236}">
              <a16:creationId xmlns:a16="http://schemas.microsoft.com/office/drawing/2014/main" id="{00000000-0008-0000-0900-00000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36" name="Rectangle 7699">
          <a:extLst>
            <a:ext uri="{FF2B5EF4-FFF2-40B4-BE49-F238E27FC236}">
              <a16:creationId xmlns:a16="http://schemas.microsoft.com/office/drawing/2014/main" id="{00000000-0008-0000-0900-00001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39" name="Rectangle 7702">
          <a:extLst>
            <a:ext uri="{FF2B5EF4-FFF2-40B4-BE49-F238E27FC236}">
              <a16:creationId xmlns:a16="http://schemas.microsoft.com/office/drawing/2014/main" id="{00000000-0008-0000-0900-00001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40" name="Rectangle 7703">
          <a:extLst>
            <a:ext uri="{FF2B5EF4-FFF2-40B4-BE49-F238E27FC236}">
              <a16:creationId xmlns:a16="http://schemas.microsoft.com/office/drawing/2014/main" id="{00000000-0008-0000-0900-00001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43" name="Rectangle 7706">
          <a:extLst>
            <a:ext uri="{FF2B5EF4-FFF2-40B4-BE49-F238E27FC236}">
              <a16:creationId xmlns:a16="http://schemas.microsoft.com/office/drawing/2014/main" id="{00000000-0008-0000-0900-00001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44" name="Rectangle 7707">
          <a:extLst>
            <a:ext uri="{FF2B5EF4-FFF2-40B4-BE49-F238E27FC236}">
              <a16:creationId xmlns:a16="http://schemas.microsoft.com/office/drawing/2014/main" id="{00000000-0008-0000-0900-00001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47" name="Rectangle 7710">
          <a:extLst>
            <a:ext uri="{FF2B5EF4-FFF2-40B4-BE49-F238E27FC236}">
              <a16:creationId xmlns:a16="http://schemas.microsoft.com/office/drawing/2014/main" id="{00000000-0008-0000-0900-00001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48" name="Rectangle 7711">
          <a:extLst>
            <a:ext uri="{FF2B5EF4-FFF2-40B4-BE49-F238E27FC236}">
              <a16:creationId xmlns:a16="http://schemas.microsoft.com/office/drawing/2014/main" id="{00000000-0008-0000-0900-00001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51" name="Rectangle 7714">
          <a:extLst>
            <a:ext uri="{FF2B5EF4-FFF2-40B4-BE49-F238E27FC236}">
              <a16:creationId xmlns:a16="http://schemas.microsoft.com/office/drawing/2014/main" id="{00000000-0008-0000-0900-00001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52" name="Rectangle 7715">
          <a:extLst>
            <a:ext uri="{FF2B5EF4-FFF2-40B4-BE49-F238E27FC236}">
              <a16:creationId xmlns:a16="http://schemas.microsoft.com/office/drawing/2014/main" id="{00000000-0008-0000-0900-00002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55" name="Rectangle 7718">
          <a:extLst>
            <a:ext uri="{FF2B5EF4-FFF2-40B4-BE49-F238E27FC236}">
              <a16:creationId xmlns:a16="http://schemas.microsoft.com/office/drawing/2014/main" id="{00000000-0008-0000-0900-00002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56" name="Rectangle 7719">
          <a:extLst>
            <a:ext uri="{FF2B5EF4-FFF2-40B4-BE49-F238E27FC236}">
              <a16:creationId xmlns:a16="http://schemas.microsoft.com/office/drawing/2014/main" id="{00000000-0008-0000-0900-00002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59" name="Rectangle 7722">
          <a:extLst>
            <a:ext uri="{FF2B5EF4-FFF2-40B4-BE49-F238E27FC236}">
              <a16:creationId xmlns:a16="http://schemas.microsoft.com/office/drawing/2014/main" id="{00000000-0008-0000-0900-00002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60" name="Rectangle 7723">
          <a:extLst>
            <a:ext uri="{FF2B5EF4-FFF2-40B4-BE49-F238E27FC236}">
              <a16:creationId xmlns:a16="http://schemas.microsoft.com/office/drawing/2014/main" id="{00000000-0008-0000-0900-00002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63" name="Rectangle 7726">
          <a:extLst>
            <a:ext uri="{FF2B5EF4-FFF2-40B4-BE49-F238E27FC236}">
              <a16:creationId xmlns:a16="http://schemas.microsoft.com/office/drawing/2014/main" id="{00000000-0008-0000-0900-00002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64" name="Rectangle 7727">
          <a:extLst>
            <a:ext uri="{FF2B5EF4-FFF2-40B4-BE49-F238E27FC236}">
              <a16:creationId xmlns:a16="http://schemas.microsoft.com/office/drawing/2014/main" id="{00000000-0008-0000-0900-00002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67" name="Rectangle 7730">
          <a:extLst>
            <a:ext uri="{FF2B5EF4-FFF2-40B4-BE49-F238E27FC236}">
              <a16:creationId xmlns:a16="http://schemas.microsoft.com/office/drawing/2014/main" id="{00000000-0008-0000-0900-00002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68" name="Rectangle 7731">
          <a:extLst>
            <a:ext uri="{FF2B5EF4-FFF2-40B4-BE49-F238E27FC236}">
              <a16:creationId xmlns:a16="http://schemas.microsoft.com/office/drawing/2014/main" id="{00000000-0008-0000-0900-00003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71" name="Rectangle 7734">
          <a:extLst>
            <a:ext uri="{FF2B5EF4-FFF2-40B4-BE49-F238E27FC236}">
              <a16:creationId xmlns:a16="http://schemas.microsoft.com/office/drawing/2014/main" id="{00000000-0008-0000-0900-00003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72" name="Rectangle 7735">
          <a:extLst>
            <a:ext uri="{FF2B5EF4-FFF2-40B4-BE49-F238E27FC236}">
              <a16:creationId xmlns:a16="http://schemas.microsoft.com/office/drawing/2014/main" id="{00000000-0008-0000-0900-00003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75" name="Rectangle 7738">
          <a:extLst>
            <a:ext uri="{FF2B5EF4-FFF2-40B4-BE49-F238E27FC236}">
              <a16:creationId xmlns:a16="http://schemas.microsoft.com/office/drawing/2014/main" id="{00000000-0008-0000-0900-00003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76" name="Rectangle 7739">
          <a:extLst>
            <a:ext uri="{FF2B5EF4-FFF2-40B4-BE49-F238E27FC236}">
              <a16:creationId xmlns:a16="http://schemas.microsoft.com/office/drawing/2014/main" id="{00000000-0008-0000-0900-00003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79" name="Rectangle 7742">
          <a:extLst>
            <a:ext uri="{FF2B5EF4-FFF2-40B4-BE49-F238E27FC236}">
              <a16:creationId xmlns:a16="http://schemas.microsoft.com/office/drawing/2014/main" id="{00000000-0008-0000-0900-00003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80" name="Rectangle 7743">
          <a:extLst>
            <a:ext uri="{FF2B5EF4-FFF2-40B4-BE49-F238E27FC236}">
              <a16:creationId xmlns:a16="http://schemas.microsoft.com/office/drawing/2014/main" id="{00000000-0008-0000-0900-00003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83" name="Rectangle 7746">
          <a:extLst>
            <a:ext uri="{FF2B5EF4-FFF2-40B4-BE49-F238E27FC236}">
              <a16:creationId xmlns:a16="http://schemas.microsoft.com/office/drawing/2014/main" id="{00000000-0008-0000-0900-00003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84" name="Rectangle 7747">
          <a:extLst>
            <a:ext uri="{FF2B5EF4-FFF2-40B4-BE49-F238E27FC236}">
              <a16:creationId xmlns:a16="http://schemas.microsoft.com/office/drawing/2014/main" id="{00000000-0008-0000-0900-00004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87" name="Rectangle 7750">
          <a:extLst>
            <a:ext uri="{FF2B5EF4-FFF2-40B4-BE49-F238E27FC236}">
              <a16:creationId xmlns:a16="http://schemas.microsoft.com/office/drawing/2014/main" id="{00000000-0008-0000-0900-00004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88" name="Rectangle 7751">
          <a:extLst>
            <a:ext uri="{FF2B5EF4-FFF2-40B4-BE49-F238E27FC236}">
              <a16:creationId xmlns:a16="http://schemas.microsoft.com/office/drawing/2014/main" id="{00000000-0008-0000-0900-00004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91" name="Rectangle 7754">
          <a:extLst>
            <a:ext uri="{FF2B5EF4-FFF2-40B4-BE49-F238E27FC236}">
              <a16:creationId xmlns:a16="http://schemas.microsoft.com/office/drawing/2014/main" id="{00000000-0008-0000-0900-00004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92" name="Rectangle 7755">
          <a:extLst>
            <a:ext uri="{FF2B5EF4-FFF2-40B4-BE49-F238E27FC236}">
              <a16:creationId xmlns:a16="http://schemas.microsoft.com/office/drawing/2014/main" id="{00000000-0008-0000-0900-00004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95" name="Rectangle 7758">
          <a:extLst>
            <a:ext uri="{FF2B5EF4-FFF2-40B4-BE49-F238E27FC236}">
              <a16:creationId xmlns:a16="http://schemas.microsoft.com/office/drawing/2014/main" id="{00000000-0008-0000-0900-00004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96" name="Rectangle 7759">
          <a:extLst>
            <a:ext uri="{FF2B5EF4-FFF2-40B4-BE49-F238E27FC236}">
              <a16:creationId xmlns:a16="http://schemas.microsoft.com/office/drawing/2014/main" id="{00000000-0008-0000-0900-00004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799" name="Rectangle 7762">
          <a:extLst>
            <a:ext uri="{FF2B5EF4-FFF2-40B4-BE49-F238E27FC236}">
              <a16:creationId xmlns:a16="http://schemas.microsoft.com/office/drawing/2014/main" id="{00000000-0008-0000-0900-00004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00" name="Rectangle 7763">
          <a:extLst>
            <a:ext uri="{FF2B5EF4-FFF2-40B4-BE49-F238E27FC236}">
              <a16:creationId xmlns:a16="http://schemas.microsoft.com/office/drawing/2014/main" id="{00000000-0008-0000-0900-00005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03" name="Rectangle 7766">
          <a:extLst>
            <a:ext uri="{FF2B5EF4-FFF2-40B4-BE49-F238E27FC236}">
              <a16:creationId xmlns:a16="http://schemas.microsoft.com/office/drawing/2014/main" id="{00000000-0008-0000-0900-00005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04" name="Rectangle 7767">
          <a:extLst>
            <a:ext uri="{FF2B5EF4-FFF2-40B4-BE49-F238E27FC236}">
              <a16:creationId xmlns:a16="http://schemas.microsoft.com/office/drawing/2014/main" id="{00000000-0008-0000-0900-00005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07" name="Rectangle 7770">
          <a:extLst>
            <a:ext uri="{FF2B5EF4-FFF2-40B4-BE49-F238E27FC236}">
              <a16:creationId xmlns:a16="http://schemas.microsoft.com/office/drawing/2014/main" id="{00000000-0008-0000-0900-00005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08" name="Rectangle 7771">
          <a:extLst>
            <a:ext uri="{FF2B5EF4-FFF2-40B4-BE49-F238E27FC236}">
              <a16:creationId xmlns:a16="http://schemas.microsoft.com/office/drawing/2014/main" id="{00000000-0008-0000-0900-00005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11" name="Rectangle 7774">
          <a:extLst>
            <a:ext uri="{FF2B5EF4-FFF2-40B4-BE49-F238E27FC236}">
              <a16:creationId xmlns:a16="http://schemas.microsoft.com/office/drawing/2014/main" id="{00000000-0008-0000-0900-00005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12" name="Rectangle 7775">
          <a:extLst>
            <a:ext uri="{FF2B5EF4-FFF2-40B4-BE49-F238E27FC236}">
              <a16:creationId xmlns:a16="http://schemas.microsoft.com/office/drawing/2014/main" id="{00000000-0008-0000-0900-00005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15" name="Rectangle 7778">
          <a:extLst>
            <a:ext uri="{FF2B5EF4-FFF2-40B4-BE49-F238E27FC236}">
              <a16:creationId xmlns:a16="http://schemas.microsoft.com/office/drawing/2014/main" id="{00000000-0008-0000-0900-00005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16" name="Rectangle 7779">
          <a:extLst>
            <a:ext uri="{FF2B5EF4-FFF2-40B4-BE49-F238E27FC236}">
              <a16:creationId xmlns:a16="http://schemas.microsoft.com/office/drawing/2014/main" id="{00000000-0008-0000-0900-00006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19" name="Rectangle 7782">
          <a:extLst>
            <a:ext uri="{FF2B5EF4-FFF2-40B4-BE49-F238E27FC236}">
              <a16:creationId xmlns:a16="http://schemas.microsoft.com/office/drawing/2014/main" id="{00000000-0008-0000-0900-00006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20" name="Rectangle 7783">
          <a:extLst>
            <a:ext uri="{FF2B5EF4-FFF2-40B4-BE49-F238E27FC236}">
              <a16:creationId xmlns:a16="http://schemas.microsoft.com/office/drawing/2014/main" id="{00000000-0008-0000-0900-00006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23" name="Rectangle 7786">
          <a:extLst>
            <a:ext uri="{FF2B5EF4-FFF2-40B4-BE49-F238E27FC236}">
              <a16:creationId xmlns:a16="http://schemas.microsoft.com/office/drawing/2014/main" id="{00000000-0008-0000-0900-00006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24" name="Rectangle 7787">
          <a:extLst>
            <a:ext uri="{FF2B5EF4-FFF2-40B4-BE49-F238E27FC236}">
              <a16:creationId xmlns:a16="http://schemas.microsoft.com/office/drawing/2014/main" id="{00000000-0008-0000-0900-00006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27" name="Rectangle 7790">
          <a:extLst>
            <a:ext uri="{FF2B5EF4-FFF2-40B4-BE49-F238E27FC236}">
              <a16:creationId xmlns:a16="http://schemas.microsoft.com/office/drawing/2014/main" id="{00000000-0008-0000-0900-00006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28" name="Rectangle 7791">
          <a:extLst>
            <a:ext uri="{FF2B5EF4-FFF2-40B4-BE49-F238E27FC236}">
              <a16:creationId xmlns:a16="http://schemas.microsoft.com/office/drawing/2014/main" id="{00000000-0008-0000-0900-00006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31" name="Rectangle 7794">
          <a:extLst>
            <a:ext uri="{FF2B5EF4-FFF2-40B4-BE49-F238E27FC236}">
              <a16:creationId xmlns:a16="http://schemas.microsoft.com/office/drawing/2014/main" id="{00000000-0008-0000-0900-00006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32" name="Rectangle 7795">
          <a:extLst>
            <a:ext uri="{FF2B5EF4-FFF2-40B4-BE49-F238E27FC236}">
              <a16:creationId xmlns:a16="http://schemas.microsoft.com/office/drawing/2014/main" id="{00000000-0008-0000-0900-00007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35" name="Rectangle 7798">
          <a:extLst>
            <a:ext uri="{FF2B5EF4-FFF2-40B4-BE49-F238E27FC236}">
              <a16:creationId xmlns:a16="http://schemas.microsoft.com/office/drawing/2014/main" id="{00000000-0008-0000-0900-00007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36" name="Rectangle 7799">
          <a:extLst>
            <a:ext uri="{FF2B5EF4-FFF2-40B4-BE49-F238E27FC236}">
              <a16:creationId xmlns:a16="http://schemas.microsoft.com/office/drawing/2014/main" id="{00000000-0008-0000-0900-00007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39" name="Rectangle 7802">
          <a:extLst>
            <a:ext uri="{FF2B5EF4-FFF2-40B4-BE49-F238E27FC236}">
              <a16:creationId xmlns:a16="http://schemas.microsoft.com/office/drawing/2014/main" id="{00000000-0008-0000-0900-00007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40" name="Rectangle 7803">
          <a:extLst>
            <a:ext uri="{FF2B5EF4-FFF2-40B4-BE49-F238E27FC236}">
              <a16:creationId xmlns:a16="http://schemas.microsoft.com/office/drawing/2014/main" id="{00000000-0008-0000-0900-00007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43" name="Rectangle 7806">
          <a:extLst>
            <a:ext uri="{FF2B5EF4-FFF2-40B4-BE49-F238E27FC236}">
              <a16:creationId xmlns:a16="http://schemas.microsoft.com/office/drawing/2014/main" id="{00000000-0008-0000-0900-00007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44" name="Rectangle 7807">
          <a:extLst>
            <a:ext uri="{FF2B5EF4-FFF2-40B4-BE49-F238E27FC236}">
              <a16:creationId xmlns:a16="http://schemas.microsoft.com/office/drawing/2014/main" id="{00000000-0008-0000-0900-00007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47" name="Rectangle 7810">
          <a:extLst>
            <a:ext uri="{FF2B5EF4-FFF2-40B4-BE49-F238E27FC236}">
              <a16:creationId xmlns:a16="http://schemas.microsoft.com/office/drawing/2014/main" id="{00000000-0008-0000-0900-00007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48" name="Rectangle 7811">
          <a:extLst>
            <a:ext uri="{FF2B5EF4-FFF2-40B4-BE49-F238E27FC236}">
              <a16:creationId xmlns:a16="http://schemas.microsoft.com/office/drawing/2014/main" id="{00000000-0008-0000-0900-00008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51" name="Rectangle 7814">
          <a:extLst>
            <a:ext uri="{FF2B5EF4-FFF2-40B4-BE49-F238E27FC236}">
              <a16:creationId xmlns:a16="http://schemas.microsoft.com/office/drawing/2014/main" id="{00000000-0008-0000-0900-00008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52" name="Rectangle 7815">
          <a:extLst>
            <a:ext uri="{FF2B5EF4-FFF2-40B4-BE49-F238E27FC236}">
              <a16:creationId xmlns:a16="http://schemas.microsoft.com/office/drawing/2014/main" id="{00000000-0008-0000-0900-00008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55" name="Rectangle 7818">
          <a:extLst>
            <a:ext uri="{FF2B5EF4-FFF2-40B4-BE49-F238E27FC236}">
              <a16:creationId xmlns:a16="http://schemas.microsoft.com/office/drawing/2014/main" id="{00000000-0008-0000-0900-00008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56" name="Rectangle 7819">
          <a:extLst>
            <a:ext uri="{FF2B5EF4-FFF2-40B4-BE49-F238E27FC236}">
              <a16:creationId xmlns:a16="http://schemas.microsoft.com/office/drawing/2014/main" id="{00000000-0008-0000-0900-00008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59" name="Rectangle 7822">
          <a:extLst>
            <a:ext uri="{FF2B5EF4-FFF2-40B4-BE49-F238E27FC236}">
              <a16:creationId xmlns:a16="http://schemas.microsoft.com/office/drawing/2014/main" id="{00000000-0008-0000-0900-00008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60" name="Rectangle 7823">
          <a:extLst>
            <a:ext uri="{FF2B5EF4-FFF2-40B4-BE49-F238E27FC236}">
              <a16:creationId xmlns:a16="http://schemas.microsoft.com/office/drawing/2014/main" id="{00000000-0008-0000-0900-00008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63" name="Rectangle 7826">
          <a:extLst>
            <a:ext uri="{FF2B5EF4-FFF2-40B4-BE49-F238E27FC236}">
              <a16:creationId xmlns:a16="http://schemas.microsoft.com/office/drawing/2014/main" id="{00000000-0008-0000-0900-00008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64" name="Rectangle 7827">
          <a:extLst>
            <a:ext uri="{FF2B5EF4-FFF2-40B4-BE49-F238E27FC236}">
              <a16:creationId xmlns:a16="http://schemas.microsoft.com/office/drawing/2014/main" id="{00000000-0008-0000-0900-00009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67" name="Rectangle 7830">
          <a:extLst>
            <a:ext uri="{FF2B5EF4-FFF2-40B4-BE49-F238E27FC236}">
              <a16:creationId xmlns:a16="http://schemas.microsoft.com/office/drawing/2014/main" id="{00000000-0008-0000-0900-00009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68" name="Rectangle 7831">
          <a:extLst>
            <a:ext uri="{FF2B5EF4-FFF2-40B4-BE49-F238E27FC236}">
              <a16:creationId xmlns:a16="http://schemas.microsoft.com/office/drawing/2014/main" id="{00000000-0008-0000-0900-00009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71" name="Rectangle 7834">
          <a:extLst>
            <a:ext uri="{FF2B5EF4-FFF2-40B4-BE49-F238E27FC236}">
              <a16:creationId xmlns:a16="http://schemas.microsoft.com/office/drawing/2014/main" id="{00000000-0008-0000-0900-00009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72" name="Rectangle 7835">
          <a:extLst>
            <a:ext uri="{FF2B5EF4-FFF2-40B4-BE49-F238E27FC236}">
              <a16:creationId xmlns:a16="http://schemas.microsoft.com/office/drawing/2014/main" id="{00000000-0008-0000-0900-00009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75" name="Rectangle 7838">
          <a:extLst>
            <a:ext uri="{FF2B5EF4-FFF2-40B4-BE49-F238E27FC236}">
              <a16:creationId xmlns:a16="http://schemas.microsoft.com/office/drawing/2014/main" id="{00000000-0008-0000-0900-00009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76" name="Rectangle 7839">
          <a:extLst>
            <a:ext uri="{FF2B5EF4-FFF2-40B4-BE49-F238E27FC236}">
              <a16:creationId xmlns:a16="http://schemas.microsoft.com/office/drawing/2014/main" id="{00000000-0008-0000-0900-00009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79" name="Rectangle 7842">
          <a:extLst>
            <a:ext uri="{FF2B5EF4-FFF2-40B4-BE49-F238E27FC236}">
              <a16:creationId xmlns:a16="http://schemas.microsoft.com/office/drawing/2014/main" id="{00000000-0008-0000-0900-00009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80" name="Rectangle 7843">
          <a:extLst>
            <a:ext uri="{FF2B5EF4-FFF2-40B4-BE49-F238E27FC236}">
              <a16:creationId xmlns:a16="http://schemas.microsoft.com/office/drawing/2014/main" id="{00000000-0008-0000-0900-0000A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83" name="Rectangle 7846">
          <a:extLst>
            <a:ext uri="{FF2B5EF4-FFF2-40B4-BE49-F238E27FC236}">
              <a16:creationId xmlns:a16="http://schemas.microsoft.com/office/drawing/2014/main" id="{00000000-0008-0000-0900-0000A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84" name="Rectangle 7847">
          <a:extLst>
            <a:ext uri="{FF2B5EF4-FFF2-40B4-BE49-F238E27FC236}">
              <a16:creationId xmlns:a16="http://schemas.microsoft.com/office/drawing/2014/main" id="{00000000-0008-0000-0900-0000A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87" name="Rectangle 7850">
          <a:extLst>
            <a:ext uri="{FF2B5EF4-FFF2-40B4-BE49-F238E27FC236}">
              <a16:creationId xmlns:a16="http://schemas.microsoft.com/office/drawing/2014/main" id="{00000000-0008-0000-0900-0000A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88" name="Rectangle 7851">
          <a:extLst>
            <a:ext uri="{FF2B5EF4-FFF2-40B4-BE49-F238E27FC236}">
              <a16:creationId xmlns:a16="http://schemas.microsoft.com/office/drawing/2014/main" id="{00000000-0008-0000-0900-0000A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91" name="Rectangle 7854">
          <a:extLst>
            <a:ext uri="{FF2B5EF4-FFF2-40B4-BE49-F238E27FC236}">
              <a16:creationId xmlns:a16="http://schemas.microsoft.com/office/drawing/2014/main" id="{00000000-0008-0000-0900-0000A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92" name="Rectangle 7855">
          <a:extLst>
            <a:ext uri="{FF2B5EF4-FFF2-40B4-BE49-F238E27FC236}">
              <a16:creationId xmlns:a16="http://schemas.microsoft.com/office/drawing/2014/main" id="{00000000-0008-0000-0900-0000A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95" name="Rectangle 7858">
          <a:extLst>
            <a:ext uri="{FF2B5EF4-FFF2-40B4-BE49-F238E27FC236}">
              <a16:creationId xmlns:a16="http://schemas.microsoft.com/office/drawing/2014/main" id="{00000000-0008-0000-0900-0000A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96" name="Rectangle 7859">
          <a:extLst>
            <a:ext uri="{FF2B5EF4-FFF2-40B4-BE49-F238E27FC236}">
              <a16:creationId xmlns:a16="http://schemas.microsoft.com/office/drawing/2014/main" id="{00000000-0008-0000-0900-0000B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899" name="Rectangle 7862">
          <a:extLst>
            <a:ext uri="{FF2B5EF4-FFF2-40B4-BE49-F238E27FC236}">
              <a16:creationId xmlns:a16="http://schemas.microsoft.com/office/drawing/2014/main" id="{00000000-0008-0000-0900-0000B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00" name="Rectangle 7863">
          <a:extLst>
            <a:ext uri="{FF2B5EF4-FFF2-40B4-BE49-F238E27FC236}">
              <a16:creationId xmlns:a16="http://schemas.microsoft.com/office/drawing/2014/main" id="{00000000-0008-0000-0900-0000B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03" name="Rectangle 7866">
          <a:extLst>
            <a:ext uri="{FF2B5EF4-FFF2-40B4-BE49-F238E27FC236}">
              <a16:creationId xmlns:a16="http://schemas.microsoft.com/office/drawing/2014/main" id="{00000000-0008-0000-0900-0000B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04" name="Rectangle 7867">
          <a:extLst>
            <a:ext uri="{FF2B5EF4-FFF2-40B4-BE49-F238E27FC236}">
              <a16:creationId xmlns:a16="http://schemas.microsoft.com/office/drawing/2014/main" id="{00000000-0008-0000-0900-0000B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07" name="Rectangle 7870">
          <a:extLst>
            <a:ext uri="{FF2B5EF4-FFF2-40B4-BE49-F238E27FC236}">
              <a16:creationId xmlns:a16="http://schemas.microsoft.com/office/drawing/2014/main" id="{00000000-0008-0000-0900-0000B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08" name="Rectangle 7871">
          <a:extLst>
            <a:ext uri="{FF2B5EF4-FFF2-40B4-BE49-F238E27FC236}">
              <a16:creationId xmlns:a16="http://schemas.microsoft.com/office/drawing/2014/main" id="{00000000-0008-0000-0900-0000B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11" name="Rectangle 7874">
          <a:extLst>
            <a:ext uri="{FF2B5EF4-FFF2-40B4-BE49-F238E27FC236}">
              <a16:creationId xmlns:a16="http://schemas.microsoft.com/office/drawing/2014/main" id="{00000000-0008-0000-0900-0000B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12" name="Rectangle 7875">
          <a:extLst>
            <a:ext uri="{FF2B5EF4-FFF2-40B4-BE49-F238E27FC236}">
              <a16:creationId xmlns:a16="http://schemas.microsoft.com/office/drawing/2014/main" id="{00000000-0008-0000-0900-0000C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15" name="Rectangle 7878">
          <a:extLst>
            <a:ext uri="{FF2B5EF4-FFF2-40B4-BE49-F238E27FC236}">
              <a16:creationId xmlns:a16="http://schemas.microsoft.com/office/drawing/2014/main" id="{00000000-0008-0000-0900-0000C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16" name="Rectangle 7879">
          <a:extLst>
            <a:ext uri="{FF2B5EF4-FFF2-40B4-BE49-F238E27FC236}">
              <a16:creationId xmlns:a16="http://schemas.microsoft.com/office/drawing/2014/main" id="{00000000-0008-0000-0900-0000C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19" name="Rectangle 7882">
          <a:extLst>
            <a:ext uri="{FF2B5EF4-FFF2-40B4-BE49-F238E27FC236}">
              <a16:creationId xmlns:a16="http://schemas.microsoft.com/office/drawing/2014/main" id="{00000000-0008-0000-0900-0000C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20" name="Rectangle 7883">
          <a:extLst>
            <a:ext uri="{FF2B5EF4-FFF2-40B4-BE49-F238E27FC236}">
              <a16:creationId xmlns:a16="http://schemas.microsoft.com/office/drawing/2014/main" id="{00000000-0008-0000-0900-0000C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23" name="Rectangle 7886">
          <a:extLst>
            <a:ext uri="{FF2B5EF4-FFF2-40B4-BE49-F238E27FC236}">
              <a16:creationId xmlns:a16="http://schemas.microsoft.com/office/drawing/2014/main" id="{00000000-0008-0000-0900-0000C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24" name="Rectangle 7887">
          <a:extLst>
            <a:ext uri="{FF2B5EF4-FFF2-40B4-BE49-F238E27FC236}">
              <a16:creationId xmlns:a16="http://schemas.microsoft.com/office/drawing/2014/main" id="{00000000-0008-0000-0900-0000C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27" name="Rectangle 7890">
          <a:extLst>
            <a:ext uri="{FF2B5EF4-FFF2-40B4-BE49-F238E27FC236}">
              <a16:creationId xmlns:a16="http://schemas.microsoft.com/office/drawing/2014/main" id="{00000000-0008-0000-0900-0000C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28" name="Rectangle 7891">
          <a:extLst>
            <a:ext uri="{FF2B5EF4-FFF2-40B4-BE49-F238E27FC236}">
              <a16:creationId xmlns:a16="http://schemas.microsoft.com/office/drawing/2014/main" id="{00000000-0008-0000-0900-0000D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31" name="Rectangle 7894">
          <a:extLst>
            <a:ext uri="{FF2B5EF4-FFF2-40B4-BE49-F238E27FC236}">
              <a16:creationId xmlns:a16="http://schemas.microsoft.com/office/drawing/2014/main" id="{00000000-0008-0000-0900-0000D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32" name="Rectangle 7895">
          <a:extLst>
            <a:ext uri="{FF2B5EF4-FFF2-40B4-BE49-F238E27FC236}">
              <a16:creationId xmlns:a16="http://schemas.microsoft.com/office/drawing/2014/main" id="{00000000-0008-0000-0900-0000D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35" name="Rectangle 7898">
          <a:extLst>
            <a:ext uri="{FF2B5EF4-FFF2-40B4-BE49-F238E27FC236}">
              <a16:creationId xmlns:a16="http://schemas.microsoft.com/office/drawing/2014/main" id="{00000000-0008-0000-0900-0000D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36" name="Rectangle 7899">
          <a:extLst>
            <a:ext uri="{FF2B5EF4-FFF2-40B4-BE49-F238E27FC236}">
              <a16:creationId xmlns:a16="http://schemas.microsoft.com/office/drawing/2014/main" id="{00000000-0008-0000-0900-0000D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39" name="Rectangle 7902">
          <a:extLst>
            <a:ext uri="{FF2B5EF4-FFF2-40B4-BE49-F238E27FC236}">
              <a16:creationId xmlns:a16="http://schemas.microsoft.com/office/drawing/2014/main" id="{00000000-0008-0000-0900-0000D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40" name="Rectangle 7903">
          <a:extLst>
            <a:ext uri="{FF2B5EF4-FFF2-40B4-BE49-F238E27FC236}">
              <a16:creationId xmlns:a16="http://schemas.microsoft.com/office/drawing/2014/main" id="{00000000-0008-0000-0900-0000D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43" name="Rectangle 7906">
          <a:extLst>
            <a:ext uri="{FF2B5EF4-FFF2-40B4-BE49-F238E27FC236}">
              <a16:creationId xmlns:a16="http://schemas.microsoft.com/office/drawing/2014/main" id="{00000000-0008-0000-0900-0000D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44" name="Rectangle 7907">
          <a:extLst>
            <a:ext uri="{FF2B5EF4-FFF2-40B4-BE49-F238E27FC236}">
              <a16:creationId xmlns:a16="http://schemas.microsoft.com/office/drawing/2014/main" id="{00000000-0008-0000-0900-0000E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47" name="Rectangle 7910">
          <a:extLst>
            <a:ext uri="{FF2B5EF4-FFF2-40B4-BE49-F238E27FC236}">
              <a16:creationId xmlns:a16="http://schemas.microsoft.com/office/drawing/2014/main" id="{00000000-0008-0000-0900-0000E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48" name="Rectangle 7911">
          <a:extLst>
            <a:ext uri="{FF2B5EF4-FFF2-40B4-BE49-F238E27FC236}">
              <a16:creationId xmlns:a16="http://schemas.microsoft.com/office/drawing/2014/main" id="{00000000-0008-0000-0900-0000E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51" name="Rectangle 7914">
          <a:extLst>
            <a:ext uri="{FF2B5EF4-FFF2-40B4-BE49-F238E27FC236}">
              <a16:creationId xmlns:a16="http://schemas.microsoft.com/office/drawing/2014/main" id="{00000000-0008-0000-0900-0000E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52" name="Rectangle 7915">
          <a:extLst>
            <a:ext uri="{FF2B5EF4-FFF2-40B4-BE49-F238E27FC236}">
              <a16:creationId xmlns:a16="http://schemas.microsoft.com/office/drawing/2014/main" id="{00000000-0008-0000-0900-0000E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55" name="Rectangle 7918">
          <a:extLst>
            <a:ext uri="{FF2B5EF4-FFF2-40B4-BE49-F238E27FC236}">
              <a16:creationId xmlns:a16="http://schemas.microsoft.com/office/drawing/2014/main" id="{00000000-0008-0000-0900-0000E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56" name="Rectangle 7919">
          <a:extLst>
            <a:ext uri="{FF2B5EF4-FFF2-40B4-BE49-F238E27FC236}">
              <a16:creationId xmlns:a16="http://schemas.microsoft.com/office/drawing/2014/main" id="{00000000-0008-0000-0900-0000E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59" name="Rectangle 7922">
          <a:extLst>
            <a:ext uri="{FF2B5EF4-FFF2-40B4-BE49-F238E27FC236}">
              <a16:creationId xmlns:a16="http://schemas.microsoft.com/office/drawing/2014/main" id="{00000000-0008-0000-0900-0000E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60" name="Rectangle 7923">
          <a:extLst>
            <a:ext uri="{FF2B5EF4-FFF2-40B4-BE49-F238E27FC236}">
              <a16:creationId xmlns:a16="http://schemas.microsoft.com/office/drawing/2014/main" id="{00000000-0008-0000-0900-0000F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63" name="Rectangle 7926">
          <a:extLst>
            <a:ext uri="{FF2B5EF4-FFF2-40B4-BE49-F238E27FC236}">
              <a16:creationId xmlns:a16="http://schemas.microsoft.com/office/drawing/2014/main" id="{00000000-0008-0000-0900-0000F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64" name="Rectangle 7927">
          <a:extLst>
            <a:ext uri="{FF2B5EF4-FFF2-40B4-BE49-F238E27FC236}">
              <a16:creationId xmlns:a16="http://schemas.microsoft.com/office/drawing/2014/main" id="{00000000-0008-0000-0900-0000F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67" name="Rectangle 7930">
          <a:extLst>
            <a:ext uri="{FF2B5EF4-FFF2-40B4-BE49-F238E27FC236}">
              <a16:creationId xmlns:a16="http://schemas.microsoft.com/office/drawing/2014/main" id="{00000000-0008-0000-0900-0000F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68" name="Rectangle 7931">
          <a:extLst>
            <a:ext uri="{FF2B5EF4-FFF2-40B4-BE49-F238E27FC236}">
              <a16:creationId xmlns:a16="http://schemas.microsoft.com/office/drawing/2014/main" id="{00000000-0008-0000-0900-0000F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71" name="Rectangle 7934">
          <a:extLst>
            <a:ext uri="{FF2B5EF4-FFF2-40B4-BE49-F238E27FC236}">
              <a16:creationId xmlns:a16="http://schemas.microsoft.com/office/drawing/2014/main" id="{00000000-0008-0000-0900-0000F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72" name="Rectangle 7935">
          <a:extLst>
            <a:ext uri="{FF2B5EF4-FFF2-40B4-BE49-F238E27FC236}">
              <a16:creationId xmlns:a16="http://schemas.microsoft.com/office/drawing/2014/main" id="{00000000-0008-0000-0900-0000F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75" name="Rectangle 7938">
          <a:extLst>
            <a:ext uri="{FF2B5EF4-FFF2-40B4-BE49-F238E27FC236}">
              <a16:creationId xmlns:a16="http://schemas.microsoft.com/office/drawing/2014/main" id="{00000000-0008-0000-0900-0000F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76" name="Rectangle 7939">
          <a:extLst>
            <a:ext uri="{FF2B5EF4-FFF2-40B4-BE49-F238E27FC236}">
              <a16:creationId xmlns:a16="http://schemas.microsoft.com/office/drawing/2014/main" id="{00000000-0008-0000-0900-00000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79" name="Rectangle 7942">
          <a:extLst>
            <a:ext uri="{FF2B5EF4-FFF2-40B4-BE49-F238E27FC236}">
              <a16:creationId xmlns:a16="http://schemas.microsoft.com/office/drawing/2014/main" id="{00000000-0008-0000-0900-00000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80" name="Rectangle 7943">
          <a:extLst>
            <a:ext uri="{FF2B5EF4-FFF2-40B4-BE49-F238E27FC236}">
              <a16:creationId xmlns:a16="http://schemas.microsoft.com/office/drawing/2014/main" id="{00000000-0008-0000-0900-00000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83" name="Rectangle 7946">
          <a:extLst>
            <a:ext uri="{FF2B5EF4-FFF2-40B4-BE49-F238E27FC236}">
              <a16:creationId xmlns:a16="http://schemas.microsoft.com/office/drawing/2014/main" id="{00000000-0008-0000-0900-00000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84" name="Rectangle 7947">
          <a:extLst>
            <a:ext uri="{FF2B5EF4-FFF2-40B4-BE49-F238E27FC236}">
              <a16:creationId xmlns:a16="http://schemas.microsoft.com/office/drawing/2014/main" id="{00000000-0008-0000-0900-00000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87" name="Rectangle 7950">
          <a:extLst>
            <a:ext uri="{FF2B5EF4-FFF2-40B4-BE49-F238E27FC236}">
              <a16:creationId xmlns:a16="http://schemas.microsoft.com/office/drawing/2014/main" id="{00000000-0008-0000-0900-00000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88" name="Rectangle 7951">
          <a:extLst>
            <a:ext uri="{FF2B5EF4-FFF2-40B4-BE49-F238E27FC236}">
              <a16:creationId xmlns:a16="http://schemas.microsoft.com/office/drawing/2014/main" id="{00000000-0008-0000-0900-00000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91" name="Rectangle 7954">
          <a:extLst>
            <a:ext uri="{FF2B5EF4-FFF2-40B4-BE49-F238E27FC236}">
              <a16:creationId xmlns:a16="http://schemas.microsoft.com/office/drawing/2014/main" id="{00000000-0008-0000-0900-00000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92" name="Rectangle 7955">
          <a:extLst>
            <a:ext uri="{FF2B5EF4-FFF2-40B4-BE49-F238E27FC236}">
              <a16:creationId xmlns:a16="http://schemas.microsoft.com/office/drawing/2014/main" id="{00000000-0008-0000-0900-00001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95" name="Rectangle 7958">
          <a:extLst>
            <a:ext uri="{FF2B5EF4-FFF2-40B4-BE49-F238E27FC236}">
              <a16:creationId xmlns:a16="http://schemas.microsoft.com/office/drawing/2014/main" id="{00000000-0008-0000-0900-00001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96" name="Rectangle 7959">
          <a:extLst>
            <a:ext uri="{FF2B5EF4-FFF2-40B4-BE49-F238E27FC236}">
              <a16:creationId xmlns:a16="http://schemas.microsoft.com/office/drawing/2014/main" id="{00000000-0008-0000-0900-00001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6999" name="Rectangle 7962">
          <a:extLst>
            <a:ext uri="{FF2B5EF4-FFF2-40B4-BE49-F238E27FC236}">
              <a16:creationId xmlns:a16="http://schemas.microsoft.com/office/drawing/2014/main" id="{00000000-0008-0000-0900-00001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00" name="Rectangle 7963">
          <a:extLst>
            <a:ext uri="{FF2B5EF4-FFF2-40B4-BE49-F238E27FC236}">
              <a16:creationId xmlns:a16="http://schemas.microsoft.com/office/drawing/2014/main" id="{00000000-0008-0000-0900-00001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03" name="Rectangle 7966">
          <a:extLst>
            <a:ext uri="{FF2B5EF4-FFF2-40B4-BE49-F238E27FC236}">
              <a16:creationId xmlns:a16="http://schemas.microsoft.com/office/drawing/2014/main" id="{00000000-0008-0000-0900-00001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04" name="Rectangle 7967">
          <a:extLst>
            <a:ext uri="{FF2B5EF4-FFF2-40B4-BE49-F238E27FC236}">
              <a16:creationId xmlns:a16="http://schemas.microsoft.com/office/drawing/2014/main" id="{00000000-0008-0000-0900-00001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07" name="Rectangle 7970">
          <a:extLst>
            <a:ext uri="{FF2B5EF4-FFF2-40B4-BE49-F238E27FC236}">
              <a16:creationId xmlns:a16="http://schemas.microsoft.com/office/drawing/2014/main" id="{00000000-0008-0000-0900-00001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08" name="Rectangle 7971">
          <a:extLst>
            <a:ext uri="{FF2B5EF4-FFF2-40B4-BE49-F238E27FC236}">
              <a16:creationId xmlns:a16="http://schemas.microsoft.com/office/drawing/2014/main" id="{00000000-0008-0000-0900-00002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11" name="Rectangle 7974">
          <a:extLst>
            <a:ext uri="{FF2B5EF4-FFF2-40B4-BE49-F238E27FC236}">
              <a16:creationId xmlns:a16="http://schemas.microsoft.com/office/drawing/2014/main" id="{00000000-0008-0000-0900-00002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12" name="Rectangle 7975">
          <a:extLst>
            <a:ext uri="{FF2B5EF4-FFF2-40B4-BE49-F238E27FC236}">
              <a16:creationId xmlns:a16="http://schemas.microsoft.com/office/drawing/2014/main" id="{00000000-0008-0000-0900-00002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15" name="Rectangle 7978">
          <a:extLst>
            <a:ext uri="{FF2B5EF4-FFF2-40B4-BE49-F238E27FC236}">
              <a16:creationId xmlns:a16="http://schemas.microsoft.com/office/drawing/2014/main" id="{00000000-0008-0000-0900-00002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16" name="Rectangle 7979">
          <a:extLst>
            <a:ext uri="{FF2B5EF4-FFF2-40B4-BE49-F238E27FC236}">
              <a16:creationId xmlns:a16="http://schemas.microsoft.com/office/drawing/2014/main" id="{00000000-0008-0000-0900-00002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19" name="Rectangle 7982">
          <a:extLst>
            <a:ext uri="{FF2B5EF4-FFF2-40B4-BE49-F238E27FC236}">
              <a16:creationId xmlns:a16="http://schemas.microsoft.com/office/drawing/2014/main" id="{00000000-0008-0000-0900-00002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20" name="Rectangle 7983">
          <a:extLst>
            <a:ext uri="{FF2B5EF4-FFF2-40B4-BE49-F238E27FC236}">
              <a16:creationId xmlns:a16="http://schemas.microsoft.com/office/drawing/2014/main" id="{00000000-0008-0000-0900-00002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23" name="Rectangle 7986">
          <a:extLst>
            <a:ext uri="{FF2B5EF4-FFF2-40B4-BE49-F238E27FC236}">
              <a16:creationId xmlns:a16="http://schemas.microsoft.com/office/drawing/2014/main" id="{00000000-0008-0000-0900-00002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24" name="Rectangle 7987">
          <a:extLst>
            <a:ext uri="{FF2B5EF4-FFF2-40B4-BE49-F238E27FC236}">
              <a16:creationId xmlns:a16="http://schemas.microsoft.com/office/drawing/2014/main" id="{00000000-0008-0000-0900-00003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27" name="Rectangle 7990">
          <a:extLst>
            <a:ext uri="{FF2B5EF4-FFF2-40B4-BE49-F238E27FC236}">
              <a16:creationId xmlns:a16="http://schemas.microsoft.com/office/drawing/2014/main" id="{00000000-0008-0000-0900-00003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28" name="Rectangle 7991">
          <a:extLst>
            <a:ext uri="{FF2B5EF4-FFF2-40B4-BE49-F238E27FC236}">
              <a16:creationId xmlns:a16="http://schemas.microsoft.com/office/drawing/2014/main" id="{00000000-0008-0000-0900-00003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31" name="Rectangle 7994">
          <a:extLst>
            <a:ext uri="{FF2B5EF4-FFF2-40B4-BE49-F238E27FC236}">
              <a16:creationId xmlns:a16="http://schemas.microsoft.com/office/drawing/2014/main" id="{00000000-0008-0000-0900-00003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32" name="Rectangle 7995">
          <a:extLst>
            <a:ext uri="{FF2B5EF4-FFF2-40B4-BE49-F238E27FC236}">
              <a16:creationId xmlns:a16="http://schemas.microsoft.com/office/drawing/2014/main" id="{00000000-0008-0000-0900-00003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35" name="Rectangle 7998">
          <a:extLst>
            <a:ext uri="{FF2B5EF4-FFF2-40B4-BE49-F238E27FC236}">
              <a16:creationId xmlns:a16="http://schemas.microsoft.com/office/drawing/2014/main" id="{00000000-0008-0000-0900-00003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36" name="Rectangle 7999">
          <a:extLst>
            <a:ext uri="{FF2B5EF4-FFF2-40B4-BE49-F238E27FC236}">
              <a16:creationId xmlns:a16="http://schemas.microsoft.com/office/drawing/2014/main" id="{00000000-0008-0000-0900-00003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39" name="Rectangle 8002">
          <a:extLst>
            <a:ext uri="{FF2B5EF4-FFF2-40B4-BE49-F238E27FC236}">
              <a16:creationId xmlns:a16="http://schemas.microsoft.com/office/drawing/2014/main" id="{00000000-0008-0000-0900-00003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40" name="Rectangle 8003">
          <a:extLst>
            <a:ext uri="{FF2B5EF4-FFF2-40B4-BE49-F238E27FC236}">
              <a16:creationId xmlns:a16="http://schemas.microsoft.com/office/drawing/2014/main" id="{00000000-0008-0000-0900-00004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43" name="Rectangle 8006">
          <a:extLst>
            <a:ext uri="{FF2B5EF4-FFF2-40B4-BE49-F238E27FC236}">
              <a16:creationId xmlns:a16="http://schemas.microsoft.com/office/drawing/2014/main" id="{00000000-0008-0000-0900-00004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44" name="Rectangle 8007">
          <a:extLst>
            <a:ext uri="{FF2B5EF4-FFF2-40B4-BE49-F238E27FC236}">
              <a16:creationId xmlns:a16="http://schemas.microsoft.com/office/drawing/2014/main" id="{00000000-0008-0000-0900-00004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47" name="Rectangle 8010">
          <a:extLst>
            <a:ext uri="{FF2B5EF4-FFF2-40B4-BE49-F238E27FC236}">
              <a16:creationId xmlns:a16="http://schemas.microsoft.com/office/drawing/2014/main" id="{00000000-0008-0000-0900-00004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48" name="Rectangle 8011">
          <a:extLst>
            <a:ext uri="{FF2B5EF4-FFF2-40B4-BE49-F238E27FC236}">
              <a16:creationId xmlns:a16="http://schemas.microsoft.com/office/drawing/2014/main" id="{00000000-0008-0000-0900-00004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51" name="Rectangle 8014">
          <a:extLst>
            <a:ext uri="{FF2B5EF4-FFF2-40B4-BE49-F238E27FC236}">
              <a16:creationId xmlns:a16="http://schemas.microsoft.com/office/drawing/2014/main" id="{00000000-0008-0000-0900-00004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52" name="Rectangle 8015">
          <a:extLst>
            <a:ext uri="{FF2B5EF4-FFF2-40B4-BE49-F238E27FC236}">
              <a16:creationId xmlns:a16="http://schemas.microsoft.com/office/drawing/2014/main" id="{00000000-0008-0000-0900-00004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55" name="Rectangle 8018">
          <a:extLst>
            <a:ext uri="{FF2B5EF4-FFF2-40B4-BE49-F238E27FC236}">
              <a16:creationId xmlns:a16="http://schemas.microsoft.com/office/drawing/2014/main" id="{00000000-0008-0000-0900-00004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56" name="Rectangle 8019">
          <a:extLst>
            <a:ext uri="{FF2B5EF4-FFF2-40B4-BE49-F238E27FC236}">
              <a16:creationId xmlns:a16="http://schemas.microsoft.com/office/drawing/2014/main" id="{00000000-0008-0000-0900-00005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59" name="Rectangle 8022">
          <a:extLst>
            <a:ext uri="{FF2B5EF4-FFF2-40B4-BE49-F238E27FC236}">
              <a16:creationId xmlns:a16="http://schemas.microsoft.com/office/drawing/2014/main" id="{00000000-0008-0000-0900-00005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60" name="Rectangle 8023">
          <a:extLst>
            <a:ext uri="{FF2B5EF4-FFF2-40B4-BE49-F238E27FC236}">
              <a16:creationId xmlns:a16="http://schemas.microsoft.com/office/drawing/2014/main" id="{00000000-0008-0000-0900-00005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63" name="Rectangle 8026">
          <a:extLst>
            <a:ext uri="{FF2B5EF4-FFF2-40B4-BE49-F238E27FC236}">
              <a16:creationId xmlns:a16="http://schemas.microsoft.com/office/drawing/2014/main" id="{00000000-0008-0000-0900-00005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64" name="Rectangle 8027">
          <a:extLst>
            <a:ext uri="{FF2B5EF4-FFF2-40B4-BE49-F238E27FC236}">
              <a16:creationId xmlns:a16="http://schemas.microsoft.com/office/drawing/2014/main" id="{00000000-0008-0000-0900-00005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67" name="Rectangle 8030">
          <a:extLst>
            <a:ext uri="{FF2B5EF4-FFF2-40B4-BE49-F238E27FC236}">
              <a16:creationId xmlns:a16="http://schemas.microsoft.com/office/drawing/2014/main" id="{00000000-0008-0000-0900-00005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68" name="Rectangle 8031">
          <a:extLst>
            <a:ext uri="{FF2B5EF4-FFF2-40B4-BE49-F238E27FC236}">
              <a16:creationId xmlns:a16="http://schemas.microsoft.com/office/drawing/2014/main" id="{00000000-0008-0000-0900-00005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71" name="Rectangle 8034">
          <a:extLst>
            <a:ext uri="{FF2B5EF4-FFF2-40B4-BE49-F238E27FC236}">
              <a16:creationId xmlns:a16="http://schemas.microsoft.com/office/drawing/2014/main" id="{00000000-0008-0000-0900-00005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72" name="Rectangle 8035">
          <a:extLst>
            <a:ext uri="{FF2B5EF4-FFF2-40B4-BE49-F238E27FC236}">
              <a16:creationId xmlns:a16="http://schemas.microsoft.com/office/drawing/2014/main" id="{00000000-0008-0000-0900-00006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75" name="Rectangle 8038">
          <a:extLst>
            <a:ext uri="{FF2B5EF4-FFF2-40B4-BE49-F238E27FC236}">
              <a16:creationId xmlns:a16="http://schemas.microsoft.com/office/drawing/2014/main" id="{00000000-0008-0000-0900-00006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76" name="Rectangle 8039">
          <a:extLst>
            <a:ext uri="{FF2B5EF4-FFF2-40B4-BE49-F238E27FC236}">
              <a16:creationId xmlns:a16="http://schemas.microsoft.com/office/drawing/2014/main" id="{00000000-0008-0000-0900-00006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79" name="Rectangle 8042">
          <a:extLst>
            <a:ext uri="{FF2B5EF4-FFF2-40B4-BE49-F238E27FC236}">
              <a16:creationId xmlns:a16="http://schemas.microsoft.com/office/drawing/2014/main" id="{00000000-0008-0000-0900-00006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80" name="Rectangle 8043">
          <a:extLst>
            <a:ext uri="{FF2B5EF4-FFF2-40B4-BE49-F238E27FC236}">
              <a16:creationId xmlns:a16="http://schemas.microsoft.com/office/drawing/2014/main" id="{00000000-0008-0000-0900-00006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83" name="Rectangle 8046">
          <a:extLst>
            <a:ext uri="{FF2B5EF4-FFF2-40B4-BE49-F238E27FC236}">
              <a16:creationId xmlns:a16="http://schemas.microsoft.com/office/drawing/2014/main" id="{00000000-0008-0000-0900-00006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84" name="Rectangle 8047">
          <a:extLst>
            <a:ext uri="{FF2B5EF4-FFF2-40B4-BE49-F238E27FC236}">
              <a16:creationId xmlns:a16="http://schemas.microsoft.com/office/drawing/2014/main" id="{00000000-0008-0000-0900-00006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87" name="Rectangle 8050">
          <a:extLst>
            <a:ext uri="{FF2B5EF4-FFF2-40B4-BE49-F238E27FC236}">
              <a16:creationId xmlns:a16="http://schemas.microsoft.com/office/drawing/2014/main" id="{00000000-0008-0000-0900-00006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88" name="Rectangle 8051">
          <a:extLst>
            <a:ext uri="{FF2B5EF4-FFF2-40B4-BE49-F238E27FC236}">
              <a16:creationId xmlns:a16="http://schemas.microsoft.com/office/drawing/2014/main" id="{00000000-0008-0000-0900-00007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91" name="Rectangle 8054">
          <a:extLst>
            <a:ext uri="{FF2B5EF4-FFF2-40B4-BE49-F238E27FC236}">
              <a16:creationId xmlns:a16="http://schemas.microsoft.com/office/drawing/2014/main" id="{00000000-0008-0000-0900-00007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092" name="Rectangle 8055">
          <a:extLst>
            <a:ext uri="{FF2B5EF4-FFF2-40B4-BE49-F238E27FC236}">
              <a16:creationId xmlns:a16="http://schemas.microsoft.com/office/drawing/2014/main" id="{00000000-0008-0000-0900-00007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3" name="Rectangle 8056">
          <a:extLst>
            <a:ext uri="{FF2B5EF4-FFF2-40B4-BE49-F238E27FC236}">
              <a16:creationId xmlns:a16="http://schemas.microsoft.com/office/drawing/2014/main" id="{00000000-0008-0000-0900-000075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4" name="Rectangle 8057">
          <a:extLst>
            <a:ext uri="{FF2B5EF4-FFF2-40B4-BE49-F238E27FC236}">
              <a16:creationId xmlns:a16="http://schemas.microsoft.com/office/drawing/2014/main" id="{00000000-0008-0000-0900-000076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5" name="Rectangle 8058">
          <a:extLst>
            <a:ext uri="{FF2B5EF4-FFF2-40B4-BE49-F238E27FC236}">
              <a16:creationId xmlns:a16="http://schemas.microsoft.com/office/drawing/2014/main" id="{00000000-0008-0000-0900-000077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6" name="Rectangle 8059">
          <a:extLst>
            <a:ext uri="{FF2B5EF4-FFF2-40B4-BE49-F238E27FC236}">
              <a16:creationId xmlns:a16="http://schemas.microsoft.com/office/drawing/2014/main" id="{00000000-0008-0000-0900-000078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7" name="Rectangle 8060">
          <a:extLst>
            <a:ext uri="{FF2B5EF4-FFF2-40B4-BE49-F238E27FC236}">
              <a16:creationId xmlns:a16="http://schemas.microsoft.com/office/drawing/2014/main" id="{00000000-0008-0000-0900-000079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8" name="Rectangle 8061">
          <a:extLst>
            <a:ext uri="{FF2B5EF4-FFF2-40B4-BE49-F238E27FC236}">
              <a16:creationId xmlns:a16="http://schemas.microsoft.com/office/drawing/2014/main" id="{00000000-0008-0000-0900-00007A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099" name="Rectangle 8062">
          <a:extLst>
            <a:ext uri="{FF2B5EF4-FFF2-40B4-BE49-F238E27FC236}">
              <a16:creationId xmlns:a16="http://schemas.microsoft.com/office/drawing/2014/main" id="{00000000-0008-0000-0900-00007B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100" name="Rectangle 8063">
          <a:extLst>
            <a:ext uri="{FF2B5EF4-FFF2-40B4-BE49-F238E27FC236}">
              <a16:creationId xmlns:a16="http://schemas.microsoft.com/office/drawing/2014/main" id="{00000000-0008-0000-0900-00007C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101" name="Rectangle 8064">
          <a:extLst>
            <a:ext uri="{FF2B5EF4-FFF2-40B4-BE49-F238E27FC236}">
              <a16:creationId xmlns:a16="http://schemas.microsoft.com/office/drawing/2014/main" id="{00000000-0008-0000-0900-00007D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102" name="Rectangle 8065">
          <a:extLst>
            <a:ext uri="{FF2B5EF4-FFF2-40B4-BE49-F238E27FC236}">
              <a16:creationId xmlns:a16="http://schemas.microsoft.com/office/drawing/2014/main" id="{00000000-0008-0000-0900-00007E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103" name="Rectangle 8066">
          <a:extLst>
            <a:ext uri="{FF2B5EF4-FFF2-40B4-BE49-F238E27FC236}">
              <a16:creationId xmlns:a16="http://schemas.microsoft.com/office/drawing/2014/main" id="{00000000-0008-0000-0900-00007F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87104" name="Rectangle 8067">
          <a:extLst>
            <a:ext uri="{FF2B5EF4-FFF2-40B4-BE49-F238E27FC236}">
              <a16:creationId xmlns:a16="http://schemas.microsoft.com/office/drawing/2014/main" id="{00000000-0008-0000-0900-000080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7105" name="Rectangle 8068">
          <a:extLst>
            <a:ext uri="{FF2B5EF4-FFF2-40B4-BE49-F238E27FC236}">
              <a16:creationId xmlns:a16="http://schemas.microsoft.com/office/drawing/2014/main" id="{00000000-0008-0000-0900-00008196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87106" name="Rectangle 8069">
          <a:extLst>
            <a:ext uri="{FF2B5EF4-FFF2-40B4-BE49-F238E27FC236}">
              <a16:creationId xmlns:a16="http://schemas.microsoft.com/office/drawing/2014/main" id="{00000000-0008-0000-0900-00008296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08" name="Rectangle 8071">
          <a:extLst>
            <a:ext uri="{FF2B5EF4-FFF2-40B4-BE49-F238E27FC236}">
              <a16:creationId xmlns:a16="http://schemas.microsoft.com/office/drawing/2014/main" id="{00000000-0008-0000-0900-000084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09" name="Rectangle 8072">
          <a:extLst>
            <a:ext uri="{FF2B5EF4-FFF2-40B4-BE49-F238E27FC236}">
              <a16:creationId xmlns:a16="http://schemas.microsoft.com/office/drawing/2014/main" id="{00000000-0008-0000-0900-000085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10" name="Rectangle 8073">
          <a:extLst>
            <a:ext uri="{FF2B5EF4-FFF2-40B4-BE49-F238E27FC236}">
              <a16:creationId xmlns:a16="http://schemas.microsoft.com/office/drawing/2014/main" id="{00000000-0008-0000-0900-000086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13" name="Rectangle 8076">
          <a:extLst>
            <a:ext uri="{FF2B5EF4-FFF2-40B4-BE49-F238E27FC236}">
              <a16:creationId xmlns:a16="http://schemas.microsoft.com/office/drawing/2014/main" id="{00000000-0008-0000-0900-000089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14" name="Rectangle 8077">
          <a:extLst>
            <a:ext uri="{FF2B5EF4-FFF2-40B4-BE49-F238E27FC236}">
              <a16:creationId xmlns:a16="http://schemas.microsoft.com/office/drawing/2014/main" id="{00000000-0008-0000-0900-00008A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17" name="Rectangle 8080">
          <a:extLst>
            <a:ext uri="{FF2B5EF4-FFF2-40B4-BE49-F238E27FC236}">
              <a16:creationId xmlns:a16="http://schemas.microsoft.com/office/drawing/2014/main" id="{00000000-0008-0000-0900-00008D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18" name="Rectangle 8081">
          <a:extLst>
            <a:ext uri="{FF2B5EF4-FFF2-40B4-BE49-F238E27FC236}">
              <a16:creationId xmlns:a16="http://schemas.microsoft.com/office/drawing/2014/main" id="{00000000-0008-0000-0900-00008E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0" name="Rectangle 8083">
          <a:extLst>
            <a:ext uri="{FF2B5EF4-FFF2-40B4-BE49-F238E27FC236}">
              <a16:creationId xmlns:a16="http://schemas.microsoft.com/office/drawing/2014/main" id="{00000000-0008-0000-0900-000090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1" name="Rectangle 8084">
          <a:extLst>
            <a:ext uri="{FF2B5EF4-FFF2-40B4-BE49-F238E27FC236}">
              <a16:creationId xmlns:a16="http://schemas.microsoft.com/office/drawing/2014/main" id="{00000000-0008-0000-0900-000091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2" name="Rectangle 8085">
          <a:extLst>
            <a:ext uri="{FF2B5EF4-FFF2-40B4-BE49-F238E27FC236}">
              <a16:creationId xmlns:a16="http://schemas.microsoft.com/office/drawing/2014/main" id="{00000000-0008-0000-0900-000092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5" name="Rectangle 8088">
          <a:extLst>
            <a:ext uri="{FF2B5EF4-FFF2-40B4-BE49-F238E27FC236}">
              <a16:creationId xmlns:a16="http://schemas.microsoft.com/office/drawing/2014/main" id="{00000000-0008-0000-0900-000095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6" name="Rectangle 8089">
          <a:extLst>
            <a:ext uri="{FF2B5EF4-FFF2-40B4-BE49-F238E27FC236}">
              <a16:creationId xmlns:a16="http://schemas.microsoft.com/office/drawing/2014/main" id="{00000000-0008-0000-0900-000096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29" name="Rectangle 8092">
          <a:extLst>
            <a:ext uri="{FF2B5EF4-FFF2-40B4-BE49-F238E27FC236}">
              <a16:creationId xmlns:a16="http://schemas.microsoft.com/office/drawing/2014/main" id="{00000000-0008-0000-0900-000099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87130" name="Rectangle 8093">
          <a:extLst>
            <a:ext uri="{FF2B5EF4-FFF2-40B4-BE49-F238E27FC236}">
              <a16:creationId xmlns:a16="http://schemas.microsoft.com/office/drawing/2014/main" id="{00000000-0008-0000-0900-00009A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31" name="Rectangle 8094">
          <a:extLst>
            <a:ext uri="{FF2B5EF4-FFF2-40B4-BE49-F238E27FC236}">
              <a16:creationId xmlns:a16="http://schemas.microsoft.com/office/drawing/2014/main" id="{00000000-0008-0000-0900-00009B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32" name="Rectangle 8095">
          <a:extLst>
            <a:ext uri="{FF2B5EF4-FFF2-40B4-BE49-F238E27FC236}">
              <a16:creationId xmlns:a16="http://schemas.microsoft.com/office/drawing/2014/main" id="{00000000-0008-0000-0900-00009C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33" name="Rectangle 8096">
          <a:extLst>
            <a:ext uri="{FF2B5EF4-FFF2-40B4-BE49-F238E27FC236}">
              <a16:creationId xmlns:a16="http://schemas.microsoft.com/office/drawing/2014/main" id="{00000000-0008-0000-0900-00009D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34" name="Rectangle 8097">
          <a:extLst>
            <a:ext uri="{FF2B5EF4-FFF2-40B4-BE49-F238E27FC236}">
              <a16:creationId xmlns:a16="http://schemas.microsoft.com/office/drawing/2014/main" id="{00000000-0008-0000-0900-00009E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35" name="Rectangle 8098">
          <a:extLst>
            <a:ext uri="{FF2B5EF4-FFF2-40B4-BE49-F238E27FC236}">
              <a16:creationId xmlns:a16="http://schemas.microsoft.com/office/drawing/2014/main" id="{00000000-0008-0000-0900-00009F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36" name="Rectangle 8099">
          <a:extLst>
            <a:ext uri="{FF2B5EF4-FFF2-40B4-BE49-F238E27FC236}">
              <a16:creationId xmlns:a16="http://schemas.microsoft.com/office/drawing/2014/main" id="{00000000-0008-0000-0900-0000A0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37" name="Rectangle 8100">
          <a:extLst>
            <a:ext uri="{FF2B5EF4-FFF2-40B4-BE49-F238E27FC236}">
              <a16:creationId xmlns:a16="http://schemas.microsoft.com/office/drawing/2014/main" id="{00000000-0008-0000-0900-0000A1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38" name="Rectangle 8101">
          <a:extLst>
            <a:ext uri="{FF2B5EF4-FFF2-40B4-BE49-F238E27FC236}">
              <a16:creationId xmlns:a16="http://schemas.microsoft.com/office/drawing/2014/main" id="{00000000-0008-0000-0900-0000A2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39" name="Rectangle 8102">
          <a:extLst>
            <a:ext uri="{FF2B5EF4-FFF2-40B4-BE49-F238E27FC236}">
              <a16:creationId xmlns:a16="http://schemas.microsoft.com/office/drawing/2014/main" id="{00000000-0008-0000-0900-0000A3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40" name="Rectangle 8103">
          <a:extLst>
            <a:ext uri="{FF2B5EF4-FFF2-40B4-BE49-F238E27FC236}">
              <a16:creationId xmlns:a16="http://schemas.microsoft.com/office/drawing/2014/main" id="{00000000-0008-0000-0900-0000A4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41" name="Rectangle 8104">
          <a:extLst>
            <a:ext uri="{FF2B5EF4-FFF2-40B4-BE49-F238E27FC236}">
              <a16:creationId xmlns:a16="http://schemas.microsoft.com/office/drawing/2014/main" id="{00000000-0008-0000-0900-0000A5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42" name="Rectangle 8105">
          <a:extLst>
            <a:ext uri="{FF2B5EF4-FFF2-40B4-BE49-F238E27FC236}">
              <a16:creationId xmlns:a16="http://schemas.microsoft.com/office/drawing/2014/main" id="{00000000-0008-0000-0900-0000A6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43" name="Rectangle 8106">
          <a:extLst>
            <a:ext uri="{FF2B5EF4-FFF2-40B4-BE49-F238E27FC236}">
              <a16:creationId xmlns:a16="http://schemas.microsoft.com/office/drawing/2014/main" id="{00000000-0008-0000-0900-0000A7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87144" name="Rectangle 8107">
          <a:extLst>
            <a:ext uri="{FF2B5EF4-FFF2-40B4-BE49-F238E27FC236}">
              <a16:creationId xmlns:a16="http://schemas.microsoft.com/office/drawing/2014/main" id="{00000000-0008-0000-0900-0000A8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45" name="Rectangle 8108">
          <a:extLst>
            <a:ext uri="{FF2B5EF4-FFF2-40B4-BE49-F238E27FC236}">
              <a16:creationId xmlns:a16="http://schemas.microsoft.com/office/drawing/2014/main" id="{00000000-0008-0000-0900-0000A9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87146" name="Rectangle 8109">
          <a:extLst>
            <a:ext uri="{FF2B5EF4-FFF2-40B4-BE49-F238E27FC236}">
              <a16:creationId xmlns:a16="http://schemas.microsoft.com/office/drawing/2014/main" id="{00000000-0008-0000-0900-0000AA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47" name="Rectangle 8110">
          <a:extLst>
            <a:ext uri="{FF2B5EF4-FFF2-40B4-BE49-F238E27FC236}">
              <a16:creationId xmlns:a16="http://schemas.microsoft.com/office/drawing/2014/main" id="{00000000-0008-0000-0900-0000AB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48" name="Rectangle 8111">
          <a:extLst>
            <a:ext uri="{FF2B5EF4-FFF2-40B4-BE49-F238E27FC236}">
              <a16:creationId xmlns:a16="http://schemas.microsoft.com/office/drawing/2014/main" id="{00000000-0008-0000-0900-0000AC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49" name="Rectangle 8112">
          <a:extLst>
            <a:ext uri="{FF2B5EF4-FFF2-40B4-BE49-F238E27FC236}">
              <a16:creationId xmlns:a16="http://schemas.microsoft.com/office/drawing/2014/main" id="{00000000-0008-0000-0900-0000AD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50" name="Rectangle 8113">
          <a:extLst>
            <a:ext uri="{FF2B5EF4-FFF2-40B4-BE49-F238E27FC236}">
              <a16:creationId xmlns:a16="http://schemas.microsoft.com/office/drawing/2014/main" id="{00000000-0008-0000-0900-0000AE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51" name="Rectangle 8114">
          <a:extLst>
            <a:ext uri="{FF2B5EF4-FFF2-40B4-BE49-F238E27FC236}">
              <a16:creationId xmlns:a16="http://schemas.microsoft.com/office/drawing/2014/main" id="{00000000-0008-0000-0900-0000AF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52" name="Rectangle 8115">
          <a:extLst>
            <a:ext uri="{FF2B5EF4-FFF2-40B4-BE49-F238E27FC236}">
              <a16:creationId xmlns:a16="http://schemas.microsoft.com/office/drawing/2014/main" id="{00000000-0008-0000-0900-0000B0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53" name="Rectangle 8116">
          <a:extLst>
            <a:ext uri="{FF2B5EF4-FFF2-40B4-BE49-F238E27FC236}">
              <a16:creationId xmlns:a16="http://schemas.microsoft.com/office/drawing/2014/main" id="{00000000-0008-0000-0900-0000B1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54" name="Rectangle 8117">
          <a:extLst>
            <a:ext uri="{FF2B5EF4-FFF2-40B4-BE49-F238E27FC236}">
              <a16:creationId xmlns:a16="http://schemas.microsoft.com/office/drawing/2014/main" id="{00000000-0008-0000-0900-0000B2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55" name="Rectangle 8118">
          <a:extLst>
            <a:ext uri="{FF2B5EF4-FFF2-40B4-BE49-F238E27FC236}">
              <a16:creationId xmlns:a16="http://schemas.microsoft.com/office/drawing/2014/main" id="{00000000-0008-0000-0900-0000B3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56" name="Rectangle 8119">
          <a:extLst>
            <a:ext uri="{FF2B5EF4-FFF2-40B4-BE49-F238E27FC236}">
              <a16:creationId xmlns:a16="http://schemas.microsoft.com/office/drawing/2014/main" id="{00000000-0008-0000-0900-0000B4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57" name="Rectangle 8120">
          <a:extLst>
            <a:ext uri="{FF2B5EF4-FFF2-40B4-BE49-F238E27FC236}">
              <a16:creationId xmlns:a16="http://schemas.microsoft.com/office/drawing/2014/main" id="{00000000-0008-0000-0900-0000B5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58" name="Rectangle 8121">
          <a:extLst>
            <a:ext uri="{FF2B5EF4-FFF2-40B4-BE49-F238E27FC236}">
              <a16:creationId xmlns:a16="http://schemas.microsoft.com/office/drawing/2014/main" id="{00000000-0008-0000-0900-0000B6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59" name="Rectangle 8122">
          <a:extLst>
            <a:ext uri="{FF2B5EF4-FFF2-40B4-BE49-F238E27FC236}">
              <a16:creationId xmlns:a16="http://schemas.microsoft.com/office/drawing/2014/main" id="{00000000-0008-0000-0900-0000B7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60" name="Rectangle 8123">
          <a:extLst>
            <a:ext uri="{FF2B5EF4-FFF2-40B4-BE49-F238E27FC236}">
              <a16:creationId xmlns:a16="http://schemas.microsoft.com/office/drawing/2014/main" id="{00000000-0008-0000-0900-0000B8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61" name="Rectangle 8124">
          <a:extLst>
            <a:ext uri="{FF2B5EF4-FFF2-40B4-BE49-F238E27FC236}">
              <a16:creationId xmlns:a16="http://schemas.microsoft.com/office/drawing/2014/main" id="{00000000-0008-0000-0900-0000B9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87162" name="Rectangle 8125">
          <a:extLst>
            <a:ext uri="{FF2B5EF4-FFF2-40B4-BE49-F238E27FC236}">
              <a16:creationId xmlns:a16="http://schemas.microsoft.com/office/drawing/2014/main" id="{00000000-0008-0000-0900-0000BA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63" name="Rectangle 8126">
          <a:extLst>
            <a:ext uri="{FF2B5EF4-FFF2-40B4-BE49-F238E27FC236}">
              <a16:creationId xmlns:a16="http://schemas.microsoft.com/office/drawing/2014/main" id="{00000000-0008-0000-0900-0000BB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64" name="Rectangle 8127">
          <a:extLst>
            <a:ext uri="{FF2B5EF4-FFF2-40B4-BE49-F238E27FC236}">
              <a16:creationId xmlns:a16="http://schemas.microsoft.com/office/drawing/2014/main" id="{00000000-0008-0000-0900-0000BC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65" name="Rectangle 8128">
          <a:extLst>
            <a:ext uri="{FF2B5EF4-FFF2-40B4-BE49-F238E27FC236}">
              <a16:creationId xmlns:a16="http://schemas.microsoft.com/office/drawing/2014/main" id="{00000000-0008-0000-0900-0000BD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66" name="Rectangle 8129">
          <a:extLst>
            <a:ext uri="{FF2B5EF4-FFF2-40B4-BE49-F238E27FC236}">
              <a16:creationId xmlns:a16="http://schemas.microsoft.com/office/drawing/2014/main" id="{00000000-0008-0000-0900-0000BE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67" name="Rectangle 8130">
          <a:extLst>
            <a:ext uri="{FF2B5EF4-FFF2-40B4-BE49-F238E27FC236}">
              <a16:creationId xmlns:a16="http://schemas.microsoft.com/office/drawing/2014/main" id="{00000000-0008-0000-0900-0000BF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68" name="Rectangle 8131">
          <a:extLst>
            <a:ext uri="{FF2B5EF4-FFF2-40B4-BE49-F238E27FC236}">
              <a16:creationId xmlns:a16="http://schemas.microsoft.com/office/drawing/2014/main" id="{00000000-0008-0000-0900-0000C0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69" name="Rectangle 8132">
          <a:extLst>
            <a:ext uri="{FF2B5EF4-FFF2-40B4-BE49-F238E27FC236}">
              <a16:creationId xmlns:a16="http://schemas.microsoft.com/office/drawing/2014/main" id="{00000000-0008-0000-0900-0000C1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70" name="Rectangle 8133">
          <a:extLst>
            <a:ext uri="{FF2B5EF4-FFF2-40B4-BE49-F238E27FC236}">
              <a16:creationId xmlns:a16="http://schemas.microsoft.com/office/drawing/2014/main" id="{00000000-0008-0000-0900-0000C2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71" name="Rectangle 8134">
          <a:extLst>
            <a:ext uri="{FF2B5EF4-FFF2-40B4-BE49-F238E27FC236}">
              <a16:creationId xmlns:a16="http://schemas.microsoft.com/office/drawing/2014/main" id="{00000000-0008-0000-0900-0000C3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72" name="Rectangle 8135">
          <a:extLst>
            <a:ext uri="{FF2B5EF4-FFF2-40B4-BE49-F238E27FC236}">
              <a16:creationId xmlns:a16="http://schemas.microsoft.com/office/drawing/2014/main" id="{00000000-0008-0000-0900-0000C4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73" name="Rectangle 8136">
          <a:extLst>
            <a:ext uri="{FF2B5EF4-FFF2-40B4-BE49-F238E27FC236}">
              <a16:creationId xmlns:a16="http://schemas.microsoft.com/office/drawing/2014/main" id="{00000000-0008-0000-0900-0000C5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74" name="Rectangle 8137">
          <a:extLst>
            <a:ext uri="{FF2B5EF4-FFF2-40B4-BE49-F238E27FC236}">
              <a16:creationId xmlns:a16="http://schemas.microsoft.com/office/drawing/2014/main" id="{00000000-0008-0000-0900-0000C6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75" name="Rectangle 8138">
          <a:extLst>
            <a:ext uri="{FF2B5EF4-FFF2-40B4-BE49-F238E27FC236}">
              <a16:creationId xmlns:a16="http://schemas.microsoft.com/office/drawing/2014/main" id="{00000000-0008-0000-0900-0000C7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76" name="Rectangle 8139">
          <a:extLst>
            <a:ext uri="{FF2B5EF4-FFF2-40B4-BE49-F238E27FC236}">
              <a16:creationId xmlns:a16="http://schemas.microsoft.com/office/drawing/2014/main" id="{00000000-0008-0000-0900-0000C8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77" name="Rectangle 8140">
          <a:extLst>
            <a:ext uri="{FF2B5EF4-FFF2-40B4-BE49-F238E27FC236}">
              <a16:creationId xmlns:a16="http://schemas.microsoft.com/office/drawing/2014/main" id="{00000000-0008-0000-0900-0000C9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78" name="Rectangle 8141">
          <a:extLst>
            <a:ext uri="{FF2B5EF4-FFF2-40B4-BE49-F238E27FC236}">
              <a16:creationId xmlns:a16="http://schemas.microsoft.com/office/drawing/2014/main" id="{00000000-0008-0000-0900-0000CA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79" name="Rectangle 8142">
          <a:extLst>
            <a:ext uri="{FF2B5EF4-FFF2-40B4-BE49-F238E27FC236}">
              <a16:creationId xmlns:a16="http://schemas.microsoft.com/office/drawing/2014/main" id="{00000000-0008-0000-0900-0000CB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80" name="Rectangle 8143">
          <a:extLst>
            <a:ext uri="{FF2B5EF4-FFF2-40B4-BE49-F238E27FC236}">
              <a16:creationId xmlns:a16="http://schemas.microsoft.com/office/drawing/2014/main" id="{00000000-0008-0000-0900-0000CC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81" name="Rectangle 8144">
          <a:extLst>
            <a:ext uri="{FF2B5EF4-FFF2-40B4-BE49-F238E27FC236}">
              <a16:creationId xmlns:a16="http://schemas.microsoft.com/office/drawing/2014/main" id="{00000000-0008-0000-0900-0000CD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82" name="Rectangle 8145">
          <a:extLst>
            <a:ext uri="{FF2B5EF4-FFF2-40B4-BE49-F238E27FC236}">
              <a16:creationId xmlns:a16="http://schemas.microsoft.com/office/drawing/2014/main" id="{00000000-0008-0000-0900-0000CE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83" name="Rectangle 8146">
          <a:extLst>
            <a:ext uri="{FF2B5EF4-FFF2-40B4-BE49-F238E27FC236}">
              <a16:creationId xmlns:a16="http://schemas.microsoft.com/office/drawing/2014/main" id="{00000000-0008-0000-0900-0000CF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84" name="Rectangle 8147">
          <a:extLst>
            <a:ext uri="{FF2B5EF4-FFF2-40B4-BE49-F238E27FC236}">
              <a16:creationId xmlns:a16="http://schemas.microsoft.com/office/drawing/2014/main" id="{00000000-0008-0000-0900-0000D0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85" name="Rectangle 8148">
          <a:extLst>
            <a:ext uri="{FF2B5EF4-FFF2-40B4-BE49-F238E27FC236}">
              <a16:creationId xmlns:a16="http://schemas.microsoft.com/office/drawing/2014/main" id="{00000000-0008-0000-0900-0000D1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86" name="Rectangle 8149">
          <a:extLst>
            <a:ext uri="{FF2B5EF4-FFF2-40B4-BE49-F238E27FC236}">
              <a16:creationId xmlns:a16="http://schemas.microsoft.com/office/drawing/2014/main" id="{00000000-0008-0000-0900-0000D2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87" name="Rectangle 8150">
          <a:extLst>
            <a:ext uri="{FF2B5EF4-FFF2-40B4-BE49-F238E27FC236}">
              <a16:creationId xmlns:a16="http://schemas.microsoft.com/office/drawing/2014/main" id="{00000000-0008-0000-0900-0000D3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88" name="Rectangle 8151">
          <a:extLst>
            <a:ext uri="{FF2B5EF4-FFF2-40B4-BE49-F238E27FC236}">
              <a16:creationId xmlns:a16="http://schemas.microsoft.com/office/drawing/2014/main" id="{00000000-0008-0000-0900-0000D4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89" name="Rectangle 8152">
          <a:extLst>
            <a:ext uri="{FF2B5EF4-FFF2-40B4-BE49-F238E27FC236}">
              <a16:creationId xmlns:a16="http://schemas.microsoft.com/office/drawing/2014/main" id="{00000000-0008-0000-0900-0000D5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90" name="Rectangle 8153">
          <a:extLst>
            <a:ext uri="{FF2B5EF4-FFF2-40B4-BE49-F238E27FC236}">
              <a16:creationId xmlns:a16="http://schemas.microsoft.com/office/drawing/2014/main" id="{00000000-0008-0000-0900-0000D6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91" name="Rectangle 8154">
          <a:extLst>
            <a:ext uri="{FF2B5EF4-FFF2-40B4-BE49-F238E27FC236}">
              <a16:creationId xmlns:a16="http://schemas.microsoft.com/office/drawing/2014/main" id="{00000000-0008-0000-0900-0000D7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92" name="Rectangle 8155">
          <a:extLst>
            <a:ext uri="{FF2B5EF4-FFF2-40B4-BE49-F238E27FC236}">
              <a16:creationId xmlns:a16="http://schemas.microsoft.com/office/drawing/2014/main" id="{00000000-0008-0000-0900-0000D8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93" name="Rectangle 8156">
          <a:extLst>
            <a:ext uri="{FF2B5EF4-FFF2-40B4-BE49-F238E27FC236}">
              <a16:creationId xmlns:a16="http://schemas.microsoft.com/office/drawing/2014/main" id="{00000000-0008-0000-0900-0000D9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94" name="Rectangle 8157">
          <a:extLst>
            <a:ext uri="{FF2B5EF4-FFF2-40B4-BE49-F238E27FC236}">
              <a16:creationId xmlns:a16="http://schemas.microsoft.com/office/drawing/2014/main" id="{00000000-0008-0000-0900-0000DA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95" name="Rectangle 8158">
          <a:extLst>
            <a:ext uri="{FF2B5EF4-FFF2-40B4-BE49-F238E27FC236}">
              <a16:creationId xmlns:a16="http://schemas.microsoft.com/office/drawing/2014/main" id="{00000000-0008-0000-0900-0000DB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96" name="Rectangle 8159">
          <a:extLst>
            <a:ext uri="{FF2B5EF4-FFF2-40B4-BE49-F238E27FC236}">
              <a16:creationId xmlns:a16="http://schemas.microsoft.com/office/drawing/2014/main" id="{00000000-0008-0000-0900-0000DC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97" name="Rectangle 8160">
          <a:extLst>
            <a:ext uri="{FF2B5EF4-FFF2-40B4-BE49-F238E27FC236}">
              <a16:creationId xmlns:a16="http://schemas.microsoft.com/office/drawing/2014/main" id="{00000000-0008-0000-0900-0000DD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198" name="Rectangle 8161">
          <a:extLst>
            <a:ext uri="{FF2B5EF4-FFF2-40B4-BE49-F238E27FC236}">
              <a16:creationId xmlns:a16="http://schemas.microsoft.com/office/drawing/2014/main" id="{00000000-0008-0000-0900-0000DE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199" name="Rectangle 8162">
          <a:extLst>
            <a:ext uri="{FF2B5EF4-FFF2-40B4-BE49-F238E27FC236}">
              <a16:creationId xmlns:a16="http://schemas.microsoft.com/office/drawing/2014/main" id="{00000000-0008-0000-0900-0000DF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00" name="Rectangle 8163">
          <a:extLst>
            <a:ext uri="{FF2B5EF4-FFF2-40B4-BE49-F238E27FC236}">
              <a16:creationId xmlns:a16="http://schemas.microsoft.com/office/drawing/2014/main" id="{00000000-0008-0000-0900-0000E0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01" name="Rectangle 8164">
          <a:extLst>
            <a:ext uri="{FF2B5EF4-FFF2-40B4-BE49-F238E27FC236}">
              <a16:creationId xmlns:a16="http://schemas.microsoft.com/office/drawing/2014/main" id="{00000000-0008-0000-0900-0000E1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02" name="Rectangle 8165">
          <a:extLst>
            <a:ext uri="{FF2B5EF4-FFF2-40B4-BE49-F238E27FC236}">
              <a16:creationId xmlns:a16="http://schemas.microsoft.com/office/drawing/2014/main" id="{00000000-0008-0000-0900-0000E2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03" name="Rectangle 8166">
          <a:extLst>
            <a:ext uri="{FF2B5EF4-FFF2-40B4-BE49-F238E27FC236}">
              <a16:creationId xmlns:a16="http://schemas.microsoft.com/office/drawing/2014/main" id="{00000000-0008-0000-0900-0000E3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04" name="Rectangle 8167">
          <a:extLst>
            <a:ext uri="{FF2B5EF4-FFF2-40B4-BE49-F238E27FC236}">
              <a16:creationId xmlns:a16="http://schemas.microsoft.com/office/drawing/2014/main" id="{00000000-0008-0000-0900-0000E4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05" name="Rectangle 8168">
          <a:extLst>
            <a:ext uri="{FF2B5EF4-FFF2-40B4-BE49-F238E27FC236}">
              <a16:creationId xmlns:a16="http://schemas.microsoft.com/office/drawing/2014/main" id="{00000000-0008-0000-0900-0000E5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06" name="Rectangle 8169">
          <a:extLst>
            <a:ext uri="{FF2B5EF4-FFF2-40B4-BE49-F238E27FC236}">
              <a16:creationId xmlns:a16="http://schemas.microsoft.com/office/drawing/2014/main" id="{00000000-0008-0000-0900-0000E6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07" name="Rectangle 8170">
          <a:extLst>
            <a:ext uri="{FF2B5EF4-FFF2-40B4-BE49-F238E27FC236}">
              <a16:creationId xmlns:a16="http://schemas.microsoft.com/office/drawing/2014/main" id="{00000000-0008-0000-0900-0000E7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08" name="Rectangle 8171">
          <a:extLst>
            <a:ext uri="{FF2B5EF4-FFF2-40B4-BE49-F238E27FC236}">
              <a16:creationId xmlns:a16="http://schemas.microsoft.com/office/drawing/2014/main" id="{00000000-0008-0000-0900-0000E8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09" name="Rectangle 8172">
          <a:extLst>
            <a:ext uri="{FF2B5EF4-FFF2-40B4-BE49-F238E27FC236}">
              <a16:creationId xmlns:a16="http://schemas.microsoft.com/office/drawing/2014/main" id="{00000000-0008-0000-0900-0000E9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10" name="Rectangle 8173">
          <a:extLst>
            <a:ext uri="{FF2B5EF4-FFF2-40B4-BE49-F238E27FC236}">
              <a16:creationId xmlns:a16="http://schemas.microsoft.com/office/drawing/2014/main" id="{00000000-0008-0000-0900-0000EA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11" name="Rectangle 8174">
          <a:extLst>
            <a:ext uri="{FF2B5EF4-FFF2-40B4-BE49-F238E27FC236}">
              <a16:creationId xmlns:a16="http://schemas.microsoft.com/office/drawing/2014/main" id="{00000000-0008-0000-0900-0000EB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12" name="Rectangle 8175">
          <a:extLst>
            <a:ext uri="{FF2B5EF4-FFF2-40B4-BE49-F238E27FC236}">
              <a16:creationId xmlns:a16="http://schemas.microsoft.com/office/drawing/2014/main" id="{00000000-0008-0000-0900-0000EC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13" name="Rectangle 8176">
          <a:extLst>
            <a:ext uri="{FF2B5EF4-FFF2-40B4-BE49-F238E27FC236}">
              <a16:creationId xmlns:a16="http://schemas.microsoft.com/office/drawing/2014/main" id="{00000000-0008-0000-0900-0000ED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14" name="Rectangle 8177">
          <a:extLst>
            <a:ext uri="{FF2B5EF4-FFF2-40B4-BE49-F238E27FC236}">
              <a16:creationId xmlns:a16="http://schemas.microsoft.com/office/drawing/2014/main" id="{00000000-0008-0000-0900-0000EE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15" name="Rectangle 8178">
          <a:extLst>
            <a:ext uri="{FF2B5EF4-FFF2-40B4-BE49-F238E27FC236}">
              <a16:creationId xmlns:a16="http://schemas.microsoft.com/office/drawing/2014/main" id="{00000000-0008-0000-0900-0000EF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16" name="Rectangle 8179">
          <a:extLst>
            <a:ext uri="{FF2B5EF4-FFF2-40B4-BE49-F238E27FC236}">
              <a16:creationId xmlns:a16="http://schemas.microsoft.com/office/drawing/2014/main" id="{00000000-0008-0000-0900-0000F0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17" name="Rectangle 8180">
          <a:extLst>
            <a:ext uri="{FF2B5EF4-FFF2-40B4-BE49-F238E27FC236}">
              <a16:creationId xmlns:a16="http://schemas.microsoft.com/office/drawing/2014/main" id="{00000000-0008-0000-0900-0000F1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18" name="Rectangle 8181">
          <a:extLst>
            <a:ext uri="{FF2B5EF4-FFF2-40B4-BE49-F238E27FC236}">
              <a16:creationId xmlns:a16="http://schemas.microsoft.com/office/drawing/2014/main" id="{00000000-0008-0000-0900-0000F2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19" name="Rectangle 8182">
          <a:extLst>
            <a:ext uri="{FF2B5EF4-FFF2-40B4-BE49-F238E27FC236}">
              <a16:creationId xmlns:a16="http://schemas.microsoft.com/office/drawing/2014/main" id="{00000000-0008-0000-0900-0000F3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20" name="Rectangle 8183">
          <a:extLst>
            <a:ext uri="{FF2B5EF4-FFF2-40B4-BE49-F238E27FC236}">
              <a16:creationId xmlns:a16="http://schemas.microsoft.com/office/drawing/2014/main" id="{00000000-0008-0000-0900-0000F4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21" name="Rectangle 8184">
          <a:extLst>
            <a:ext uri="{FF2B5EF4-FFF2-40B4-BE49-F238E27FC236}">
              <a16:creationId xmlns:a16="http://schemas.microsoft.com/office/drawing/2014/main" id="{00000000-0008-0000-0900-0000F5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22" name="Rectangle 8185">
          <a:extLst>
            <a:ext uri="{FF2B5EF4-FFF2-40B4-BE49-F238E27FC236}">
              <a16:creationId xmlns:a16="http://schemas.microsoft.com/office/drawing/2014/main" id="{00000000-0008-0000-0900-0000F6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23" name="Rectangle 8186">
          <a:extLst>
            <a:ext uri="{FF2B5EF4-FFF2-40B4-BE49-F238E27FC236}">
              <a16:creationId xmlns:a16="http://schemas.microsoft.com/office/drawing/2014/main" id="{00000000-0008-0000-0900-0000F7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87224" name="Rectangle 8187">
          <a:extLst>
            <a:ext uri="{FF2B5EF4-FFF2-40B4-BE49-F238E27FC236}">
              <a16:creationId xmlns:a16="http://schemas.microsoft.com/office/drawing/2014/main" id="{00000000-0008-0000-0900-0000F8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25" name="Rectangle 8188">
          <a:extLst>
            <a:ext uri="{FF2B5EF4-FFF2-40B4-BE49-F238E27FC236}">
              <a16:creationId xmlns:a16="http://schemas.microsoft.com/office/drawing/2014/main" id="{00000000-0008-0000-0900-0000F9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87226" name="Rectangle 8189">
          <a:extLst>
            <a:ext uri="{FF2B5EF4-FFF2-40B4-BE49-F238E27FC236}">
              <a16:creationId xmlns:a16="http://schemas.microsoft.com/office/drawing/2014/main" id="{00000000-0008-0000-0900-0000FA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27" name="Rectangle 8190">
          <a:extLst>
            <a:ext uri="{FF2B5EF4-FFF2-40B4-BE49-F238E27FC236}">
              <a16:creationId xmlns:a16="http://schemas.microsoft.com/office/drawing/2014/main" id="{00000000-0008-0000-0900-0000FB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28" name="Rectangle 8191">
          <a:extLst>
            <a:ext uri="{FF2B5EF4-FFF2-40B4-BE49-F238E27FC236}">
              <a16:creationId xmlns:a16="http://schemas.microsoft.com/office/drawing/2014/main" id="{00000000-0008-0000-0900-0000FC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31" name="Rectangle 8194">
          <a:extLst>
            <a:ext uri="{FF2B5EF4-FFF2-40B4-BE49-F238E27FC236}">
              <a16:creationId xmlns:a16="http://schemas.microsoft.com/office/drawing/2014/main" id="{00000000-0008-0000-0900-0000FF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32" name="Rectangle 8195">
          <a:extLst>
            <a:ext uri="{FF2B5EF4-FFF2-40B4-BE49-F238E27FC236}">
              <a16:creationId xmlns:a16="http://schemas.microsoft.com/office/drawing/2014/main" id="{00000000-0008-0000-0900-000000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35" name="Rectangle 8198">
          <a:extLst>
            <a:ext uri="{FF2B5EF4-FFF2-40B4-BE49-F238E27FC236}">
              <a16:creationId xmlns:a16="http://schemas.microsoft.com/office/drawing/2014/main" id="{00000000-0008-0000-0900-000003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36" name="Rectangle 8199">
          <a:extLst>
            <a:ext uri="{FF2B5EF4-FFF2-40B4-BE49-F238E27FC236}">
              <a16:creationId xmlns:a16="http://schemas.microsoft.com/office/drawing/2014/main" id="{00000000-0008-0000-0900-000004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39" name="Rectangle 8202">
          <a:extLst>
            <a:ext uri="{FF2B5EF4-FFF2-40B4-BE49-F238E27FC236}">
              <a16:creationId xmlns:a16="http://schemas.microsoft.com/office/drawing/2014/main" id="{00000000-0008-0000-0900-000007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40" name="Rectangle 8203">
          <a:extLst>
            <a:ext uri="{FF2B5EF4-FFF2-40B4-BE49-F238E27FC236}">
              <a16:creationId xmlns:a16="http://schemas.microsoft.com/office/drawing/2014/main" id="{00000000-0008-0000-0900-000008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43" name="Rectangle 8206">
          <a:extLst>
            <a:ext uri="{FF2B5EF4-FFF2-40B4-BE49-F238E27FC236}">
              <a16:creationId xmlns:a16="http://schemas.microsoft.com/office/drawing/2014/main" id="{00000000-0008-0000-0900-00000B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44" name="Rectangle 8207">
          <a:extLst>
            <a:ext uri="{FF2B5EF4-FFF2-40B4-BE49-F238E27FC236}">
              <a16:creationId xmlns:a16="http://schemas.microsoft.com/office/drawing/2014/main" id="{00000000-0008-0000-0900-00000C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47" name="Rectangle 8210">
          <a:extLst>
            <a:ext uri="{FF2B5EF4-FFF2-40B4-BE49-F238E27FC236}">
              <a16:creationId xmlns:a16="http://schemas.microsoft.com/office/drawing/2014/main" id="{00000000-0008-0000-0900-00000F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48" name="Rectangle 8211">
          <a:extLst>
            <a:ext uri="{FF2B5EF4-FFF2-40B4-BE49-F238E27FC236}">
              <a16:creationId xmlns:a16="http://schemas.microsoft.com/office/drawing/2014/main" id="{00000000-0008-0000-0900-000010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51" name="Rectangle 8214">
          <a:extLst>
            <a:ext uri="{FF2B5EF4-FFF2-40B4-BE49-F238E27FC236}">
              <a16:creationId xmlns:a16="http://schemas.microsoft.com/office/drawing/2014/main" id="{00000000-0008-0000-0900-000013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87252" name="Rectangle 8215">
          <a:extLst>
            <a:ext uri="{FF2B5EF4-FFF2-40B4-BE49-F238E27FC236}">
              <a16:creationId xmlns:a16="http://schemas.microsoft.com/office/drawing/2014/main" id="{00000000-0008-0000-0900-000014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53" name="Rectangle 8216">
          <a:extLst>
            <a:ext uri="{FF2B5EF4-FFF2-40B4-BE49-F238E27FC236}">
              <a16:creationId xmlns:a16="http://schemas.microsoft.com/office/drawing/2014/main" id="{00000000-0008-0000-0900-000015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54" name="Rectangle 8217">
          <a:extLst>
            <a:ext uri="{FF2B5EF4-FFF2-40B4-BE49-F238E27FC236}">
              <a16:creationId xmlns:a16="http://schemas.microsoft.com/office/drawing/2014/main" id="{00000000-0008-0000-0900-000016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55" name="Rectangle 8218">
          <a:extLst>
            <a:ext uri="{FF2B5EF4-FFF2-40B4-BE49-F238E27FC236}">
              <a16:creationId xmlns:a16="http://schemas.microsoft.com/office/drawing/2014/main" id="{00000000-0008-0000-0900-000017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56" name="Rectangle 8219">
          <a:extLst>
            <a:ext uri="{FF2B5EF4-FFF2-40B4-BE49-F238E27FC236}">
              <a16:creationId xmlns:a16="http://schemas.microsoft.com/office/drawing/2014/main" id="{00000000-0008-0000-0900-000018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57" name="Rectangle 8220">
          <a:extLst>
            <a:ext uri="{FF2B5EF4-FFF2-40B4-BE49-F238E27FC236}">
              <a16:creationId xmlns:a16="http://schemas.microsoft.com/office/drawing/2014/main" id="{00000000-0008-0000-0900-000019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58" name="Rectangle 8221">
          <a:extLst>
            <a:ext uri="{FF2B5EF4-FFF2-40B4-BE49-F238E27FC236}">
              <a16:creationId xmlns:a16="http://schemas.microsoft.com/office/drawing/2014/main" id="{00000000-0008-0000-0900-00001A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59" name="Rectangle 8222">
          <a:extLst>
            <a:ext uri="{FF2B5EF4-FFF2-40B4-BE49-F238E27FC236}">
              <a16:creationId xmlns:a16="http://schemas.microsoft.com/office/drawing/2014/main" id="{00000000-0008-0000-0900-00001B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60" name="Rectangle 8223">
          <a:extLst>
            <a:ext uri="{FF2B5EF4-FFF2-40B4-BE49-F238E27FC236}">
              <a16:creationId xmlns:a16="http://schemas.microsoft.com/office/drawing/2014/main" id="{00000000-0008-0000-0900-00001C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61" name="Rectangle 8224">
          <a:extLst>
            <a:ext uri="{FF2B5EF4-FFF2-40B4-BE49-F238E27FC236}">
              <a16:creationId xmlns:a16="http://schemas.microsoft.com/office/drawing/2014/main" id="{00000000-0008-0000-0900-00001D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62" name="Rectangle 8225">
          <a:extLst>
            <a:ext uri="{FF2B5EF4-FFF2-40B4-BE49-F238E27FC236}">
              <a16:creationId xmlns:a16="http://schemas.microsoft.com/office/drawing/2014/main" id="{00000000-0008-0000-0900-00001E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63" name="Rectangle 8226">
          <a:extLst>
            <a:ext uri="{FF2B5EF4-FFF2-40B4-BE49-F238E27FC236}">
              <a16:creationId xmlns:a16="http://schemas.microsoft.com/office/drawing/2014/main" id="{00000000-0008-0000-0900-00001F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64" name="Rectangle 8227">
          <a:extLst>
            <a:ext uri="{FF2B5EF4-FFF2-40B4-BE49-F238E27FC236}">
              <a16:creationId xmlns:a16="http://schemas.microsoft.com/office/drawing/2014/main" id="{00000000-0008-0000-0900-000020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65" name="Rectangle 8228">
          <a:extLst>
            <a:ext uri="{FF2B5EF4-FFF2-40B4-BE49-F238E27FC236}">
              <a16:creationId xmlns:a16="http://schemas.microsoft.com/office/drawing/2014/main" id="{00000000-0008-0000-0900-000021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3946</xdr:row>
      <xdr:rowOff>0</xdr:rowOff>
    </xdr:from>
    <xdr:to>
      <xdr:col>9</xdr:col>
      <xdr:colOff>0</xdr:colOff>
      <xdr:row>3946</xdr:row>
      <xdr:rowOff>0</xdr:rowOff>
    </xdr:to>
    <xdr:sp macro="" textlink="">
      <xdr:nvSpPr>
        <xdr:cNvPr id="1087266" name="Rectangle 8229">
          <a:extLst>
            <a:ext uri="{FF2B5EF4-FFF2-40B4-BE49-F238E27FC236}">
              <a16:creationId xmlns:a16="http://schemas.microsoft.com/office/drawing/2014/main" id="{00000000-0008-0000-0900-000022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67" name="Rectangle 8230">
          <a:extLst>
            <a:ext uri="{FF2B5EF4-FFF2-40B4-BE49-F238E27FC236}">
              <a16:creationId xmlns:a16="http://schemas.microsoft.com/office/drawing/2014/main" id="{00000000-0008-0000-0900-000023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4044</xdr:row>
      <xdr:rowOff>0</xdr:rowOff>
    </xdr:from>
    <xdr:to>
      <xdr:col>0</xdr:col>
      <xdr:colOff>0</xdr:colOff>
      <xdr:row>4044</xdr:row>
      <xdr:rowOff>0</xdr:rowOff>
    </xdr:to>
    <xdr:sp macro="" textlink="">
      <xdr:nvSpPr>
        <xdr:cNvPr id="1087268" name="Rectangle 8231">
          <a:extLst>
            <a:ext uri="{FF2B5EF4-FFF2-40B4-BE49-F238E27FC236}">
              <a16:creationId xmlns:a16="http://schemas.microsoft.com/office/drawing/2014/main" id="{00000000-0008-0000-0900-000024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69" name="Rectangle 8232">
          <a:extLst>
            <a:ext uri="{FF2B5EF4-FFF2-40B4-BE49-F238E27FC236}">
              <a16:creationId xmlns:a16="http://schemas.microsoft.com/office/drawing/2014/main" id="{00000000-0008-0000-0900-000025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70" name="Rectangle 8233">
          <a:extLst>
            <a:ext uri="{FF2B5EF4-FFF2-40B4-BE49-F238E27FC236}">
              <a16:creationId xmlns:a16="http://schemas.microsoft.com/office/drawing/2014/main" id="{00000000-0008-0000-0900-000026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71" name="Rectangle 8234">
          <a:extLst>
            <a:ext uri="{FF2B5EF4-FFF2-40B4-BE49-F238E27FC236}">
              <a16:creationId xmlns:a16="http://schemas.microsoft.com/office/drawing/2014/main" id="{00000000-0008-0000-0900-000027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72" name="Rectangle 8235">
          <a:extLst>
            <a:ext uri="{FF2B5EF4-FFF2-40B4-BE49-F238E27FC236}">
              <a16:creationId xmlns:a16="http://schemas.microsoft.com/office/drawing/2014/main" id="{00000000-0008-0000-0900-000028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73" name="Rectangle 8236">
          <a:extLst>
            <a:ext uri="{FF2B5EF4-FFF2-40B4-BE49-F238E27FC236}">
              <a16:creationId xmlns:a16="http://schemas.microsoft.com/office/drawing/2014/main" id="{00000000-0008-0000-0900-000029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74" name="Rectangle 8237">
          <a:extLst>
            <a:ext uri="{FF2B5EF4-FFF2-40B4-BE49-F238E27FC236}">
              <a16:creationId xmlns:a16="http://schemas.microsoft.com/office/drawing/2014/main" id="{00000000-0008-0000-0900-00002A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75" name="Rectangle 8238">
          <a:extLst>
            <a:ext uri="{FF2B5EF4-FFF2-40B4-BE49-F238E27FC236}">
              <a16:creationId xmlns:a16="http://schemas.microsoft.com/office/drawing/2014/main" id="{00000000-0008-0000-0900-00002B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76" name="Rectangle 8239">
          <a:extLst>
            <a:ext uri="{FF2B5EF4-FFF2-40B4-BE49-F238E27FC236}">
              <a16:creationId xmlns:a16="http://schemas.microsoft.com/office/drawing/2014/main" id="{00000000-0008-0000-0900-00002C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77" name="Rectangle 8240">
          <a:extLst>
            <a:ext uri="{FF2B5EF4-FFF2-40B4-BE49-F238E27FC236}">
              <a16:creationId xmlns:a16="http://schemas.microsoft.com/office/drawing/2014/main" id="{00000000-0008-0000-0900-00002D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78" name="Rectangle 8241">
          <a:extLst>
            <a:ext uri="{FF2B5EF4-FFF2-40B4-BE49-F238E27FC236}">
              <a16:creationId xmlns:a16="http://schemas.microsoft.com/office/drawing/2014/main" id="{00000000-0008-0000-0900-00002E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79" name="Rectangle 8242">
          <a:extLst>
            <a:ext uri="{FF2B5EF4-FFF2-40B4-BE49-F238E27FC236}">
              <a16:creationId xmlns:a16="http://schemas.microsoft.com/office/drawing/2014/main" id="{00000000-0008-0000-0900-00002F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80" name="Rectangle 8243">
          <a:extLst>
            <a:ext uri="{FF2B5EF4-FFF2-40B4-BE49-F238E27FC236}">
              <a16:creationId xmlns:a16="http://schemas.microsoft.com/office/drawing/2014/main" id="{00000000-0008-0000-0900-000030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81" name="Rectangle 8244">
          <a:extLst>
            <a:ext uri="{FF2B5EF4-FFF2-40B4-BE49-F238E27FC236}">
              <a16:creationId xmlns:a16="http://schemas.microsoft.com/office/drawing/2014/main" id="{00000000-0008-0000-0900-000031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3995</xdr:row>
      <xdr:rowOff>0</xdr:rowOff>
    </xdr:from>
    <xdr:to>
      <xdr:col>9</xdr:col>
      <xdr:colOff>0</xdr:colOff>
      <xdr:row>3995</xdr:row>
      <xdr:rowOff>0</xdr:rowOff>
    </xdr:to>
    <xdr:sp macro="" textlink="">
      <xdr:nvSpPr>
        <xdr:cNvPr id="1087282" name="Rectangle 8245">
          <a:extLst>
            <a:ext uri="{FF2B5EF4-FFF2-40B4-BE49-F238E27FC236}">
              <a16:creationId xmlns:a16="http://schemas.microsoft.com/office/drawing/2014/main" id="{00000000-0008-0000-0900-000032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83" name="Rectangle 8246">
          <a:extLst>
            <a:ext uri="{FF2B5EF4-FFF2-40B4-BE49-F238E27FC236}">
              <a16:creationId xmlns:a16="http://schemas.microsoft.com/office/drawing/2014/main" id="{00000000-0008-0000-0900-000033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4093</xdr:row>
      <xdr:rowOff>0</xdr:rowOff>
    </xdr:from>
    <xdr:to>
      <xdr:col>0</xdr:col>
      <xdr:colOff>0</xdr:colOff>
      <xdr:row>4093</xdr:row>
      <xdr:rowOff>0</xdr:rowOff>
    </xdr:to>
    <xdr:sp macro="" textlink="">
      <xdr:nvSpPr>
        <xdr:cNvPr id="1087284" name="Rectangle 8247">
          <a:extLst>
            <a:ext uri="{FF2B5EF4-FFF2-40B4-BE49-F238E27FC236}">
              <a16:creationId xmlns:a16="http://schemas.microsoft.com/office/drawing/2014/main" id="{00000000-0008-0000-0900-000034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87" name="Rectangle 8250">
          <a:extLst>
            <a:ext uri="{FF2B5EF4-FFF2-40B4-BE49-F238E27FC236}">
              <a16:creationId xmlns:a16="http://schemas.microsoft.com/office/drawing/2014/main" id="{00000000-0008-0000-0900-00003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88" name="Rectangle 8251">
          <a:extLst>
            <a:ext uri="{FF2B5EF4-FFF2-40B4-BE49-F238E27FC236}">
              <a16:creationId xmlns:a16="http://schemas.microsoft.com/office/drawing/2014/main" id="{00000000-0008-0000-0900-00003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91" name="Rectangle 8254">
          <a:extLst>
            <a:ext uri="{FF2B5EF4-FFF2-40B4-BE49-F238E27FC236}">
              <a16:creationId xmlns:a16="http://schemas.microsoft.com/office/drawing/2014/main" id="{00000000-0008-0000-0900-00003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92" name="Rectangle 8255">
          <a:extLst>
            <a:ext uri="{FF2B5EF4-FFF2-40B4-BE49-F238E27FC236}">
              <a16:creationId xmlns:a16="http://schemas.microsoft.com/office/drawing/2014/main" id="{00000000-0008-0000-0900-00003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95" name="Rectangle 8258">
          <a:extLst>
            <a:ext uri="{FF2B5EF4-FFF2-40B4-BE49-F238E27FC236}">
              <a16:creationId xmlns:a16="http://schemas.microsoft.com/office/drawing/2014/main" id="{00000000-0008-0000-0900-00003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96" name="Rectangle 8259">
          <a:extLst>
            <a:ext uri="{FF2B5EF4-FFF2-40B4-BE49-F238E27FC236}">
              <a16:creationId xmlns:a16="http://schemas.microsoft.com/office/drawing/2014/main" id="{00000000-0008-0000-0900-00004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299" name="Rectangle 8262">
          <a:extLst>
            <a:ext uri="{FF2B5EF4-FFF2-40B4-BE49-F238E27FC236}">
              <a16:creationId xmlns:a16="http://schemas.microsoft.com/office/drawing/2014/main" id="{00000000-0008-0000-0900-00004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00" name="Rectangle 8263">
          <a:extLst>
            <a:ext uri="{FF2B5EF4-FFF2-40B4-BE49-F238E27FC236}">
              <a16:creationId xmlns:a16="http://schemas.microsoft.com/office/drawing/2014/main" id="{00000000-0008-0000-0900-00004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01" name="Rectangle 8264">
          <a:extLst>
            <a:ext uri="{FF2B5EF4-FFF2-40B4-BE49-F238E27FC236}">
              <a16:creationId xmlns:a16="http://schemas.microsoft.com/office/drawing/2014/main" id="{00000000-0008-0000-0900-00004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02" name="Rectangle 8265">
          <a:extLst>
            <a:ext uri="{FF2B5EF4-FFF2-40B4-BE49-F238E27FC236}">
              <a16:creationId xmlns:a16="http://schemas.microsoft.com/office/drawing/2014/main" id="{00000000-0008-0000-0900-00004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03" name="Rectangle 8266">
          <a:extLst>
            <a:ext uri="{FF2B5EF4-FFF2-40B4-BE49-F238E27FC236}">
              <a16:creationId xmlns:a16="http://schemas.microsoft.com/office/drawing/2014/main" id="{00000000-0008-0000-0900-00004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04" name="Rectangle 8267">
          <a:extLst>
            <a:ext uri="{FF2B5EF4-FFF2-40B4-BE49-F238E27FC236}">
              <a16:creationId xmlns:a16="http://schemas.microsoft.com/office/drawing/2014/main" id="{00000000-0008-0000-0900-00004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05" name="Rectangle 8268">
          <a:extLst>
            <a:ext uri="{FF2B5EF4-FFF2-40B4-BE49-F238E27FC236}">
              <a16:creationId xmlns:a16="http://schemas.microsoft.com/office/drawing/2014/main" id="{00000000-0008-0000-0900-00004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06" name="Rectangle 8269">
          <a:extLst>
            <a:ext uri="{FF2B5EF4-FFF2-40B4-BE49-F238E27FC236}">
              <a16:creationId xmlns:a16="http://schemas.microsoft.com/office/drawing/2014/main" id="{00000000-0008-0000-0900-00004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07" name="Rectangle 8270">
          <a:extLst>
            <a:ext uri="{FF2B5EF4-FFF2-40B4-BE49-F238E27FC236}">
              <a16:creationId xmlns:a16="http://schemas.microsoft.com/office/drawing/2014/main" id="{00000000-0008-0000-0900-00004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08" name="Rectangle 8271">
          <a:extLst>
            <a:ext uri="{FF2B5EF4-FFF2-40B4-BE49-F238E27FC236}">
              <a16:creationId xmlns:a16="http://schemas.microsoft.com/office/drawing/2014/main" id="{00000000-0008-0000-0900-00004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09" name="Rectangle 8272">
          <a:extLst>
            <a:ext uri="{FF2B5EF4-FFF2-40B4-BE49-F238E27FC236}">
              <a16:creationId xmlns:a16="http://schemas.microsoft.com/office/drawing/2014/main" id="{00000000-0008-0000-0900-00004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10" name="Rectangle 8273">
          <a:extLst>
            <a:ext uri="{FF2B5EF4-FFF2-40B4-BE49-F238E27FC236}">
              <a16:creationId xmlns:a16="http://schemas.microsoft.com/office/drawing/2014/main" id="{00000000-0008-0000-0900-00004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11" name="Rectangle 8274">
          <a:extLst>
            <a:ext uri="{FF2B5EF4-FFF2-40B4-BE49-F238E27FC236}">
              <a16:creationId xmlns:a16="http://schemas.microsoft.com/office/drawing/2014/main" id="{00000000-0008-0000-0900-00004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12" name="Rectangle 8275">
          <a:extLst>
            <a:ext uri="{FF2B5EF4-FFF2-40B4-BE49-F238E27FC236}">
              <a16:creationId xmlns:a16="http://schemas.microsoft.com/office/drawing/2014/main" id="{00000000-0008-0000-0900-00005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13" name="Rectangle 8276">
          <a:extLst>
            <a:ext uri="{FF2B5EF4-FFF2-40B4-BE49-F238E27FC236}">
              <a16:creationId xmlns:a16="http://schemas.microsoft.com/office/drawing/2014/main" id="{00000000-0008-0000-0900-00005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14" name="Rectangle 8277">
          <a:extLst>
            <a:ext uri="{FF2B5EF4-FFF2-40B4-BE49-F238E27FC236}">
              <a16:creationId xmlns:a16="http://schemas.microsoft.com/office/drawing/2014/main" id="{00000000-0008-0000-0900-00005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15" name="Rectangle 8278">
          <a:extLst>
            <a:ext uri="{FF2B5EF4-FFF2-40B4-BE49-F238E27FC236}">
              <a16:creationId xmlns:a16="http://schemas.microsoft.com/office/drawing/2014/main" id="{00000000-0008-0000-0900-00005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16" name="Rectangle 8279">
          <a:extLst>
            <a:ext uri="{FF2B5EF4-FFF2-40B4-BE49-F238E27FC236}">
              <a16:creationId xmlns:a16="http://schemas.microsoft.com/office/drawing/2014/main" id="{00000000-0008-0000-0900-00005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17" name="Rectangle 8280">
          <a:extLst>
            <a:ext uri="{FF2B5EF4-FFF2-40B4-BE49-F238E27FC236}">
              <a16:creationId xmlns:a16="http://schemas.microsoft.com/office/drawing/2014/main" id="{00000000-0008-0000-0900-00005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18" name="Rectangle 8281">
          <a:extLst>
            <a:ext uri="{FF2B5EF4-FFF2-40B4-BE49-F238E27FC236}">
              <a16:creationId xmlns:a16="http://schemas.microsoft.com/office/drawing/2014/main" id="{00000000-0008-0000-0900-00005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19" name="Rectangle 8282">
          <a:extLst>
            <a:ext uri="{FF2B5EF4-FFF2-40B4-BE49-F238E27FC236}">
              <a16:creationId xmlns:a16="http://schemas.microsoft.com/office/drawing/2014/main" id="{00000000-0008-0000-0900-00005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20" name="Rectangle 8283">
          <a:extLst>
            <a:ext uri="{FF2B5EF4-FFF2-40B4-BE49-F238E27FC236}">
              <a16:creationId xmlns:a16="http://schemas.microsoft.com/office/drawing/2014/main" id="{00000000-0008-0000-0900-00005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21" name="Rectangle 8284">
          <a:extLst>
            <a:ext uri="{FF2B5EF4-FFF2-40B4-BE49-F238E27FC236}">
              <a16:creationId xmlns:a16="http://schemas.microsoft.com/office/drawing/2014/main" id="{00000000-0008-0000-0900-00005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22" name="Rectangle 8285">
          <a:extLst>
            <a:ext uri="{FF2B5EF4-FFF2-40B4-BE49-F238E27FC236}">
              <a16:creationId xmlns:a16="http://schemas.microsoft.com/office/drawing/2014/main" id="{00000000-0008-0000-0900-00005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23" name="Rectangle 8286">
          <a:extLst>
            <a:ext uri="{FF2B5EF4-FFF2-40B4-BE49-F238E27FC236}">
              <a16:creationId xmlns:a16="http://schemas.microsoft.com/office/drawing/2014/main" id="{00000000-0008-0000-0900-00005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24" name="Rectangle 8287">
          <a:extLst>
            <a:ext uri="{FF2B5EF4-FFF2-40B4-BE49-F238E27FC236}">
              <a16:creationId xmlns:a16="http://schemas.microsoft.com/office/drawing/2014/main" id="{00000000-0008-0000-0900-00005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25" name="Rectangle 8288">
          <a:extLst>
            <a:ext uri="{FF2B5EF4-FFF2-40B4-BE49-F238E27FC236}">
              <a16:creationId xmlns:a16="http://schemas.microsoft.com/office/drawing/2014/main" id="{00000000-0008-0000-0900-00005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26" name="Rectangle 8289">
          <a:extLst>
            <a:ext uri="{FF2B5EF4-FFF2-40B4-BE49-F238E27FC236}">
              <a16:creationId xmlns:a16="http://schemas.microsoft.com/office/drawing/2014/main" id="{00000000-0008-0000-0900-00005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27" name="Rectangle 8290">
          <a:extLst>
            <a:ext uri="{FF2B5EF4-FFF2-40B4-BE49-F238E27FC236}">
              <a16:creationId xmlns:a16="http://schemas.microsoft.com/office/drawing/2014/main" id="{00000000-0008-0000-0900-00005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28" name="Rectangle 8291">
          <a:extLst>
            <a:ext uri="{FF2B5EF4-FFF2-40B4-BE49-F238E27FC236}">
              <a16:creationId xmlns:a16="http://schemas.microsoft.com/office/drawing/2014/main" id="{00000000-0008-0000-0900-00006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29" name="Rectangle 8292">
          <a:extLst>
            <a:ext uri="{FF2B5EF4-FFF2-40B4-BE49-F238E27FC236}">
              <a16:creationId xmlns:a16="http://schemas.microsoft.com/office/drawing/2014/main" id="{00000000-0008-0000-0900-00006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30" name="Rectangle 8293">
          <a:extLst>
            <a:ext uri="{FF2B5EF4-FFF2-40B4-BE49-F238E27FC236}">
              <a16:creationId xmlns:a16="http://schemas.microsoft.com/office/drawing/2014/main" id="{00000000-0008-0000-0900-00006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31" name="Rectangle 8294">
          <a:extLst>
            <a:ext uri="{FF2B5EF4-FFF2-40B4-BE49-F238E27FC236}">
              <a16:creationId xmlns:a16="http://schemas.microsoft.com/office/drawing/2014/main" id="{00000000-0008-0000-0900-00006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87332" name="Rectangle 8295">
          <a:extLst>
            <a:ext uri="{FF2B5EF4-FFF2-40B4-BE49-F238E27FC236}">
              <a16:creationId xmlns:a16="http://schemas.microsoft.com/office/drawing/2014/main" id="{00000000-0008-0000-0900-00006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33" name="Rectangle 8296">
          <a:extLst>
            <a:ext uri="{FF2B5EF4-FFF2-40B4-BE49-F238E27FC236}">
              <a16:creationId xmlns:a16="http://schemas.microsoft.com/office/drawing/2014/main" id="{00000000-0008-0000-0900-00006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34" name="Rectangle 8297">
          <a:extLst>
            <a:ext uri="{FF2B5EF4-FFF2-40B4-BE49-F238E27FC236}">
              <a16:creationId xmlns:a16="http://schemas.microsoft.com/office/drawing/2014/main" id="{00000000-0008-0000-0900-00006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35" name="Rectangle 8298">
          <a:extLst>
            <a:ext uri="{FF2B5EF4-FFF2-40B4-BE49-F238E27FC236}">
              <a16:creationId xmlns:a16="http://schemas.microsoft.com/office/drawing/2014/main" id="{00000000-0008-0000-0900-00006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36" name="Rectangle 8299">
          <a:extLst>
            <a:ext uri="{FF2B5EF4-FFF2-40B4-BE49-F238E27FC236}">
              <a16:creationId xmlns:a16="http://schemas.microsoft.com/office/drawing/2014/main" id="{00000000-0008-0000-0900-00006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37" name="Rectangle 8300">
          <a:extLst>
            <a:ext uri="{FF2B5EF4-FFF2-40B4-BE49-F238E27FC236}">
              <a16:creationId xmlns:a16="http://schemas.microsoft.com/office/drawing/2014/main" id="{00000000-0008-0000-0900-00006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38" name="Rectangle 8301">
          <a:extLst>
            <a:ext uri="{FF2B5EF4-FFF2-40B4-BE49-F238E27FC236}">
              <a16:creationId xmlns:a16="http://schemas.microsoft.com/office/drawing/2014/main" id="{00000000-0008-0000-0900-00006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39" name="Rectangle 8302">
          <a:extLst>
            <a:ext uri="{FF2B5EF4-FFF2-40B4-BE49-F238E27FC236}">
              <a16:creationId xmlns:a16="http://schemas.microsoft.com/office/drawing/2014/main" id="{00000000-0008-0000-0900-00006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40" name="Rectangle 8303">
          <a:extLst>
            <a:ext uri="{FF2B5EF4-FFF2-40B4-BE49-F238E27FC236}">
              <a16:creationId xmlns:a16="http://schemas.microsoft.com/office/drawing/2014/main" id="{00000000-0008-0000-0900-00006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41" name="Rectangle 8304">
          <a:extLst>
            <a:ext uri="{FF2B5EF4-FFF2-40B4-BE49-F238E27FC236}">
              <a16:creationId xmlns:a16="http://schemas.microsoft.com/office/drawing/2014/main" id="{00000000-0008-0000-0900-00006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42" name="Rectangle 8305">
          <a:extLst>
            <a:ext uri="{FF2B5EF4-FFF2-40B4-BE49-F238E27FC236}">
              <a16:creationId xmlns:a16="http://schemas.microsoft.com/office/drawing/2014/main" id="{00000000-0008-0000-0900-00006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43" name="Rectangle 8306">
          <a:extLst>
            <a:ext uri="{FF2B5EF4-FFF2-40B4-BE49-F238E27FC236}">
              <a16:creationId xmlns:a16="http://schemas.microsoft.com/office/drawing/2014/main" id="{00000000-0008-0000-0900-00006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44" name="Rectangle 8307">
          <a:extLst>
            <a:ext uri="{FF2B5EF4-FFF2-40B4-BE49-F238E27FC236}">
              <a16:creationId xmlns:a16="http://schemas.microsoft.com/office/drawing/2014/main" id="{00000000-0008-0000-0900-00007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45" name="Rectangle 8308">
          <a:extLst>
            <a:ext uri="{FF2B5EF4-FFF2-40B4-BE49-F238E27FC236}">
              <a16:creationId xmlns:a16="http://schemas.microsoft.com/office/drawing/2014/main" id="{00000000-0008-0000-0900-00007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46" name="Rectangle 8309">
          <a:extLst>
            <a:ext uri="{FF2B5EF4-FFF2-40B4-BE49-F238E27FC236}">
              <a16:creationId xmlns:a16="http://schemas.microsoft.com/office/drawing/2014/main" id="{00000000-0008-0000-0900-00007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47" name="Rectangle 8310">
          <a:extLst>
            <a:ext uri="{FF2B5EF4-FFF2-40B4-BE49-F238E27FC236}">
              <a16:creationId xmlns:a16="http://schemas.microsoft.com/office/drawing/2014/main" id="{00000000-0008-0000-0900-00007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48" name="Rectangle 8311">
          <a:extLst>
            <a:ext uri="{FF2B5EF4-FFF2-40B4-BE49-F238E27FC236}">
              <a16:creationId xmlns:a16="http://schemas.microsoft.com/office/drawing/2014/main" id="{00000000-0008-0000-0900-00007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49" name="Rectangle 8312">
          <a:extLst>
            <a:ext uri="{FF2B5EF4-FFF2-40B4-BE49-F238E27FC236}">
              <a16:creationId xmlns:a16="http://schemas.microsoft.com/office/drawing/2014/main" id="{00000000-0008-0000-0900-00007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50" name="Rectangle 8313">
          <a:extLst>
            <a:ext uri="{FF2B5EF4-FFF2-40B4-BE49-F238E27FC236}">
              <a16:creationId xmlns:a16="http://schemas.microsoft.com/office/drawing/2014/main" id="{00000000-0008-0000-0900-00007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51" name="Rectangle 8314">
          <a:extLst>
            <a:ext uri="{FF2B5EF4-FFF2-40B4-BE49-F238E27FC236}">
              <a16:creationId xmlns:a16="http://schemas.microsoft.com/office/drawing/2014/main" id="{00000000-0008-0000-0900-00007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52" name="Rectangle 8315">
          <a:extLst>
            <a:ext uri="{FF2B5EF4-FFF2-40B4-BE49-F238E27FC236}">
              <a16:creationId xmlns:a16="http://schemas.microsoft.com/office/drawing/2014/main" id="{00000000-0008-0000-0900-00007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53" name="Rectangle 8316">
          <a:extLst>
            <a:ext uri="{FF2B5EF4-FFF2-40B4-BE49-F238E27FC236}">
              <a16:creationId xmlns:a16="http://schemas.microsoft.com/office/drawing/2014/main" id="{00000000-0008-0000-0900-00007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54" name="Rectangle 8317">
          <a:extLst>
            <a:ext uri="{FF2B5EF4-FFF2-40B4-BE49-F238E27FC236}">
              <a16:creationId xmlns:a16="http://schemas.microsoft.com/office/drawing/2014/main" id="{00000000-0008-0000-0900-00007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55" name="Rectangle 8318">
          <a:extLst>
            <a:ext uri="{FF2B5EF4-FFF2-40B4-BE49-F238E27FC236}">
              <a16:creationId xmlns:a16="http://schemas.microsoft.com/office/drawing/2014/main" id="{00000000-0008-0000-0900-00007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56" name="Rectangle 8319">
          <a:extLst>
            <a:ext uri="{FF2B5EF4-FFF2-40B4-BE49-F238E27FC236}">
              <a16:creationId xmlns:a16="http://schemas.microsoft.com/office/drawing/2014/main" id="{00000000-0008-0000-0900-00007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57" name="Rectangle 8320">
          <a:extLst>
            <a:ext uri="{FF2B5EF4-FFF2-40B4-BE49-F238E27FC236}">
              <a16:creationId xmlns:a16="http://schemas.microsoft.com/office/drawing/2014/main" id="{00000000-0008-0000-0900-00007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58" name="Rectangle 8321">
          <a:extLst>
            <a:ext uri="{FF2B5EF4-FFF2-40B4-BE49-F238E27FC236}">
              <a16:creationId xmlns:a16="http://schemas.microsoft.com/office/drawing/2014/main" id="{00000000-0008-0000-0900-00007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59" name="Rectangle 8322">
          <a:extLst>
            <a:ext uri="{FF2B5EF4-FFF2-40B4-BE49-F238E27FC236}">
              <a16:creationId xmlns:a16="http://schemas.microsoft.com/office/drawing/2014/main" id="{00000000-0008-0000-0900-00007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60" name="Rectangle 8323">
          <a:extLst>
            <a:ext uri="{FF2B5EF4-FFF2-40B4-BE49-F238E27FC236}">
              <a16:creationId xmlns:a16="http://schemas.microsoft.com/office/drawing/2014/main" id="{00000000-0008-0000-0900-00008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61" name="Rectangle 8324">
          <a:extLst>
            <a:ext uri="{FF2B5EF4-FFF2-40B4-BE49-F238E27FC236}">
              <a16:creationId xmlns:a16="http://schemas.microsoft.com/office/drawing/2014/main" id="{00000000-0008-0000-0900-00008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87362" name="Rectangle 8325">
          <a:extLst>
            <a:ext uri="{FF2B5EF4-FFF2-40B4-BE49-F238E27FC236}">
              <a16:creationId xmlns:a16="http://schemas.microsoft.com/office/drawing/2014/main" id="{00000000-0008-0000-0900-00008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63" name="Rectangle 8326">
          <a:extLst>
            <a:ext uri="{FF2B5EF4-FFF2-40B4-BE49-F238E27FC236}">
              <a16:creationId xmlns:a16="http://schemas.microsoft.com/office/drawing/2014/main" id="{00000000-0008-0000-0900-00008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64" name="Rectangle 8327">
          <a:extLst>
            <a:ext uri="{FF2B5EF4-FFF2-40B4-BE49-F238E27FC236}">
              <a16:creationId xmlns:a16="http://schemas.microsoft.com/office/drawing/2014/main" id="{00000000-0008-0000-0900-00008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65" name="Rectangle 8328">
          <a:extLst>
            <a:ext uri="{FF2B5EF4-FFF2-40B4-BE49-F238E27FC236}">
              <a16:creationId xmlns:a16="http://schemas.microsoft.com/office/drawing/2014/main" id="{00000000-0008-0000-0900-000085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66" name="Rectangle 8329">
          <a:extLst>
            <a:ext uri="{FF2B5EF4-FFF2-40B4-BE49-F238E27FC236}">
              <a16:creationId xmlns:a16="http://schemas.microsoft.com/office/drawing/2014/main" id="{00000000-0008-0000-0900-000086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67" name="Rectangle 8330">
          <a:extLst>
            <a:ext uri="{FF2B5EF4-FFF2-40B4-BE49-F238E27FC236}">
              <a16:creationId xmlns:a16="http://schemas.microsoft.com/office/drawing/2014/main" id="{00000000-0008-0000-0900-00008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68" name="Rectangle 8331">
          <a:extLst>
            <a:ext uri="{FF2B5EF4-FFF2-40B4-BE49-F238E27FC236}">
              <a16:creationId xmlns:a16="http://schemas.microsoft.com/office/drawing/2014/main" id="{00000000-0008-0000-0900-00008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69" name="Rectangle 8332">
          <a:extLst>
            <a:ext uri="{FF2B5EF4-FFF2-40B4-BE49-F238E27FC236}">
              <a16:creationId xmlns:a16="http://schemas.microsoft.com/office/drawing/2014/main" id="{00000000-0008-0000-0900-000089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70" name="Rectangle 8333">
          <a:extLst>
            <a:ext uri="{FF2B5EF4-FFF2-40B4-BE49-F238E27FC236}">
              <a16:creationId xmlns:a16="http://schemas.microsoft.com/office/drawing/2014/main" id="{00000000-0008-0000-0900-00008A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71" name="Rectangle 8334">
          <a:extLst>
            <a:ext uri="{FF2B5EF4-FFF2-40B4-BE49-F238E27FC236}">
              <a16:creationId xmlns:a16="http://schemas.microsoft.com/office/drawing/2014/main" id="{00000000-0008-0000-0900-00008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72" name="Rectangle 8335">
          <a:extLst>
            <a:ext uri="{FF2B5EF4-FFF2-40B4-BE49-F238E27FC236}">
              <a16:creationId xmlns:a16="http://schemas.microsoft.com/office/drawing/2014/main" id="{00000000-0008-0000-0900-00008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73" name="Rectangle 8336">
          <a:extLst>
            <a:ext uri="{FF2B5EF4-FFF2-40B4-BE49-F238E27FC236}">
              <a16:creationId xmlns:a16="http://schemas.microsoft.com/office/drawing/2014/main" id="{00000000-0008-0000-0900-00008D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74" name="Rectangle 8337">
          <a:extLst>
            <a:ext uri="{FF2B5EF4-FFF2-40B4-BE49-F238E27FC236}">
              <a16:creationId xmlns:a16="http://schemas.microsoft.com/office/drawing/2014/main" id="{00000000-0008-0000-0900-00008E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75" name="Rectangle 8338">
          <a:extLst>
            <a:ext uri="{FF2B5EF4-FFF2-40B4-BE49-F238E27FC236}">
              <a16:creationId xmlns:a16="http://schemas.microsoft.com/office/drawing/2014/main" id="{00000000-0008-0000-0900-00008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76" name="Rectangle 8339">
          <a:extLst>
            <a:ext uri="{FF2B5EF4-FFF2-40B4-BE49-F238E27FC236}">
              <a16:creationId xmlns:a16="http://schemas.microsoft.com/office/drawing/2014/main" id="{00000000-0008-0000-0900-00009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77" name="Rectangle 8340">
          <a:extLst>
            <a:ext uri="{FF2B5EF4-FFF2-40B4-BE49-F238E27FC236}">
              <a16:creationId xmlns:a16="http://schemas.microsoft.com/office/drawing/2014/main" id="{00000000-0008-0000-0900-000091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78" name="Rectangle 8341">
          <a:extLst>
            <a:ext uri="{FF2B5EF4-FFF2-40B4-BE49-F238E27FC236}">
              <a16:creationId xmlns:a16="http://schemas.microsoft.com/office/drawing/2014/main" id="{00000000-0008-0000-0900-000092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79" name="Rectangle 8342">
          <a:extLst>
            <a:ext uri="{FF2B5EF4-FFF2-40B4-BE49-F238E27FC236}">
              <a16:creationId xmlns:a16="http://schemas.microsoft.com/office/drawing/2014/main" id="{00000000-0008-0000-0900-00009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80" name="Rectangle 8343">
          <a:extLst>
            <a:ext uri="{FF2B5EF4-FFF2-40B4-BE49-F238E27FC236}">
              <a16:creationId xmlns:a16="http://schemas.microsoft.com/office/drawing/2014/main" id="{00000000-0008-0000-0900-00009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81" name="Rectangle 8344">
          <a:extLst>
            <a:ext uri="{FF2B5EF4-FFF2-40B4-BE49-F238E27FC236}">
              <a16:creationId xmlns:a16="http://schemas.microsoft.com/office/drawing/2014/main" id="{00000000-0008-0000-0900-000095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82" name="Rectangle 8345">
          <a:extLst>
            <a:ext uri="{FF2B5EF4-FFF2-40B4-BE49-F238E27FC236}">
              <a16:creationId xmlns:a16="http://schemas.microsoft.com/office/drawing/2014/main" id="{00000000-0008-0000-0900-000096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83" name="Rectangle 8346">
          <a:extLst>
            <a:ext uri="{FF2B5EF4-FFF2-40B4-BE49-F238E27FC236}">
              <a16:creationId xmlns:a16="http://schemas.microsoft.com/office/drawing/2014/main" id="{00000000-0008-0000-0900-00009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84" name="Rectangle 8347">
          <a:extLst>
            <a:ext uri="{FF2B5EF4-FFF2-40B4-BE49-F238E27FC236}">
              <a16:creationId xmlns:a16="http://schemas.microsoft.com/office/drawing/2014/main" id="{00000000-0008-0000-0900-00009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85" name="Rectangle 8348">
          <a:extLst>
            <a:ext uri="{FF2B5EF4-FFF2-40B4-BE49-F238E27FC236}">
              <a16:creationId xmlns:a16="http://schemas.microsoft.com/office/drawing/2014/main" id="{00000000-0008-0000-0900-000099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86" name="Rectangle 8349">
          <a:extLst>
            <a:ext uri="{FF2B5EF4-FFF2-40B4-BE49-F238E27FC236}">
              <a16:creationId xmlns:a16="http://schemas.microsoft.com/office/drawing/2014/main" id="{00000000-0008-0000-0900-00009A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87" name="Rectangle 8350">
          <a:extLst>
            <a:ext uri="{FF2B5EF4-FFF2-40B4-BE49-F238E27FC236}">
              <a16:creationId xmlns:a16="http://schemas.microsoft.com/office/drawing/2014/main" id="{00000000-0008-0000-0900-00009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88" name="Rectangle 8351">
          <a:extLst>
            <a:ext uri="{FF2B5EF4-FFF2-40B4-BE49-F238E27FC236}">
              <a16:creationId xmlns:a16="http://schemas.microsoft.com/office/drawing/2014/main" id="{00000000-0008-0000-0900-00009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89" name="Rectangle 8352">
          <a:extLst>
            <a:ext uri="{FF2B5EF4-FFF2-40B4-BE49-F238E27FC236}">
              <a16:creationId xmlns:a16="http://schemas.microsoft.com/office/drawing/2014/main" id="{00000000-0008-0000-0900-00009D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90" name="Rectangle 8353">
          <a:extLst>
            <a:ext uri="{FF2B5EF4-FFF2-40B4-BE49-F238E27FC236}">
              <a16:creationId xmlns:a16="http://schemas.microsoft.com/office/drawing/2014/main" id="{00000000-0008-0000-0900-00009E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91" name="Rectangle 8354">
          <a:extLst>
            <a:ext uri="{FF2B5EF4-FFF2-40B4-BE49-F238E27FC236}">
              <a16:creationId xmlns:a16="http://schemas.microsoft.com/office/drawing/2014/main" id="{00000000-0008-0000-0900-00009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92" name="Rectangle 8355">
          <a:extLst>
            <a:ext uri="{FF2B5EF4-FFF2-40B4-BE49-F238E27FC236}">
              <a16:creationId xmlns:a16="http://schemas.microsoft.com/office/drawing/2014/main" id="{00000000-0008-0000-0900-0000A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93" name="Rectangle 8356">
          <a:extLst>
            <a:ext uri="{FF2B5EF4-FFF2-40B4-BE49-F238E27FC236}">
              <a16:creationId xmlns:a16="http://schemas.microsoft.com/office/drawing/2014/main" id="{00000000-0008-0000-0900-0000A1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94" name="Rectangle 8357">
          <a:extLst>
            <a:ext uri="{FF2B5EF4-FFF2-40B4-BE49-F238E27FC236}">
              <a16:creationId xmlns:a16="http://schemas.microsoft.com/office/drawing/2014/main" id="{00000000-0008-0000-0900-0000A2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95" name="Rectangle 8358">
          <a:extLst>
            <a:ext uri="{FF2B5EF4-FFF2-40B4-BE49-F238E27FC236}">
              <a16:creationId xmlns:a16="http://schemas.microsoft.com/office/drawing/2014/main" id="{00000000-0008-0000-0900-0000A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87396" name="Rectangle 8359">
          <a:extLst>
            <a:ext uri="{FF2B5EF4-FFF2-40B4-BE49-F238E27FC236}">
              <a16:creationId xmlns:a16="http://schemas.microsoft.com/office/drawing/2014/main" id="{00000000-0008-0000-0900-0000A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97" name="Rectangle 8360">
          <a:extLst>
            <a:ext uri="{FF2B5EF4-FFF2-40B4-BE49-F238E27FC236}">
              <a16:creationId xmlns:a16="http://schemas.microsoft.com/office/drawing/2014/main" id="{00000000-0008-0000-0900-0000A5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398" name="Rectangle 8361">
          <a:extLst>
            <a:ext uri="{FF2B5EF4-FFF2-40B4-BE49-F238E27FC236}">
              <a16:creationId xmlns:a16="http://schemas.microsoft.com/office/drawing/2014/main" id="{00000000-0008-0000-0900-0000A6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399" name="Rectangle 8362">
          <a:extLst>
            <a:ext uri="{FF2B5EF4-FFF2-40B4-BE49-F238E27FC236}">
              <a16:creationId xmlns:a16="http://schemas.microsoft.com/office/drawing/2014/main" id="{00000000-0008-0000-0900-0000A7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00" name="Rectangle 8363">
          <a:extLst>
            <a:ext uri="{FF2B5EF4-FFF2-40B4-BE49-F238E27FC236}">
              <a16:creationId xmlns:a16="http://schemas.microsoft.com/office/drawing/2014/main" id="{00000000-0008-0000-0900-0000A8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01" name="Rectangle 8364">
          <a:extLst>
            <a:ext uri="{FF2B5EF4-FFF2-40B4-BE49-F238E27FC236}">
              <a16:creationId xmlns:a16="http://schemas.microsoft.com/office/drawing/2014/main" id="{00000000-0008-0000-0900-0000A9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02" name="Rectangle 8365">
          <a:extLst>
            <a:ext uri="{FF2B5EF4-FFF2-40B4-BE49-F238E27FC236}">
              <a16:creationId xmlns:a16="http://schemas.microsoft.com/office/drawing/2014/main" id="{00000000-0008-0000-0900-0000AA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03" name="Rectangle 8366">
          <a:extLst>
            <a:ext uri="{FF2B5EF4-FFF2-40B4-BE49-F238E27FC236}">
              <a16:creationId xmlns:a16="http://schemas.microsoft.com/office/drawing/2014/main" id="{00000000-0008-0000-0900-0000AB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04" name="Rectangle 8367">
          <a:extLst>
            <a:ext uri="{FF2B5EF4-FFF2-40B4-BE49-F238E27FC236}">
              <a16:creationId xmlns:a16="http://schemas.microsoft.com/office/drawing/2014/main" id="{00000000-0008-0000-0900-0000AC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05" name="Rectangle 8368">
          <a:extLst>
            <a:ext uri="{FF2B5EF4-FFF2-40B4-BE49-F238E27FC236}">
              <a16:creationId xmlns:a16="http://schemas.microsoft.com/office/drawing/2014/main" id="{00000000-0008-0000-0900-0000AD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06" name="Rectangle 8369">
          <a:extLst>
            <a:ext uri="{FF2B5EF4-FFF2-40B4-BE49-F238E27FC236}">
              <a16:creationId xmlns:a16="http://schemas.microsoft.com/office/drawing/2014/main" id="{00000000-0008-0000-0900-0000AE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07" name="Rectangle 8370">
          <a:extLst>
            <a:ext uri="{FF2B5EF4-FFF2-40B4-BE49-F238E27FC236}">
              <a16:creationId xmlns:a16="http://schemas.microsoft.com/office/drawing/2014/main" id="{00000000-0008-0000-0900-0000AF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08" name="Rectangle 8371">
          <a:extLst>
            <a:ext uri="{FF2B5EF4-FFF2-40B4-BE49-F238E27FC236}">
              <a16:creationId xmlns:a16="http://schemas.microsoft.com/office/drawing/2014/main" id="{00000000-0008-0000-0900-0000B0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09" name="Rectangle 8372">
          <a:extLst>
            <a:ext uri="{FF2B5EF4-FFF2-40B4-BE49-F238E27FC236}">
              <a16:creationId xmlns:a16="http://schemas.microsoft.com/office/drawing/2014/main" id="{00000000-0008-0000-0900-0000B1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10" name="Rectangle 8373">
          <a:extLst>
            <a:ext uri="{FF2B5EF4-FFF2-40B4-BE49-F238E27FC236}">
              <a16:creationId xmlns:a16="http://schemas.microsoft.com/office/drawing/2014/main" id="{00000000-0008-0000-0900-0000B2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11" name="Rectangle 8374">
          <a:extLst>
            <a:ext uri="{FF2B5EF4-FFF2-40B4-BE49-F238E27FC236}">
              <a16:creationId xmlns:a16="http://schemas.microsoft.com/office/drawing/2014/main" id="{00000000-0008-0000-0900-0000B3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12" name="Rectangle 8375">
          <a:extLst>
            <a:ext uri="{FF2B5EF4-FFF2-40B4-BE49-F238E27FC236}">
              <a16:creationId xmlns:a16="http://schemas.microsoft.com/office/drawing/2014/main" id="{00000000-0008-0000-0900-0000B4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13" name="Rectangle 8376">
          <a:extLst>
            <a:ext uri="{FF2B5EF4-FFF2-40B4-BE49-F238E27FC236}">
              <a16:creationId xmlns:a16="http://schemas.microsoft.com/office/drawing/2014/main" id="{00000000-0008-0000-0900-0000B5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14" name="Rectangle 8377">
          <a:extLst>
            <a:ext uri="{FF2B5EF4-FFF2-40B4-BE49-F238E27FC236}">
              <a16:creationId xmlns:a16="http://schemas.microsoft.com/office/drawing/2014/main" id="{00000000-0008-0000-0900-0000B6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15" name="Rectangle 8378">
          <a:extLst>
            <a:ext uri="{FF2B5EF4-FFF2-40B4-BE49-F238E27FC236}">
              <a16:creationId xmlns:a16="http://schemas.microsoft.com/office/drawing/2014/main" id="{00000000-0008-0000-0900-0000B7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16" name="Rectangle 8379">
          <a:extLst>
            <a:ext uri="{FF2B5EF4-FFF2-40B4-BE49-F238E27FC236}">
              <a16:creationId xmlns:a16="http://schemas.microsoft.com/office/drawing/2014/main" id="{00000000-0008-0000-0900-0000B8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17" name="Rectangle 8380">
          <a:extLst>
            <a:ext uri="{FF2B5EF4-FFF2-40B4-BE49-F238E27FC236}">
              <a16:creationId xmlns:a16="http://schemas.microsoft.com/office/drawing/2014/main" id="{00000000-0008-0000-0900-0000B9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87418" name="Rectangle 8381">
          <a:extLst>
            <a:ext uri="{FF2B5EF4-FFF2-40B4-BE49-F238E27FC236}">
              <a16:creationId xmlns:a16="http://schemas.microsoft.com/office/drawing/2014/main" id="{00000000-0008-0000-0900-0000BA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19" name="Rectangle 8382">
          <a:extLst>
            <a:ext uri="{FF2B5EF4-FFF2-40B4-BE49-F238E27FC236}">
              <a16:creationId xmlns:a16="http://schemas.microsoft.com/office/drawing/2014/main" id="{00000000-0008-0000-0900-0000BB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4387</xdr:row>
      <xdr:rowOff>0</xdr:rowOff>
    </xdr:from>
    <xdr:to>
      <xdr:col>0</xdr:col>
      <xdr:colOff>0</xdr:colOff>
      <xdr:row>4387</xdr:row>
      <xdr:rowOff>0</xdr:rowOff>
    </xdr:to>
    <xdr:sp macro="" textlink="">
      <xdr:nvSpPr>
        <xdr:cNvPr id="1087420" name="Rectangle 8383">
          <a:extLst>
            <a:ext uri="{FF2B5EF4-FFF2-40B4-BE49-F238E27FC236}">
              <a16:creationId xmlns:a16="http://schemas.microsoft.com/office/drawing/2014/main" id="{00000000-0008-0000-0900-0000BC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21" name="Rectangle 8384">
          <a:extLst>
            <a:ext uri="{FF2B5EF4-FFF2-40B4-BE49-F238E27FC236}">
              <a16:creationId xmlns:a16="http://schemas.microsoft.com/office/drawing/2014/main" id="{00000000-0008-0000-0900-0000BD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22" name="Rectangle 8385">
          <a:extLst>
            <a:ext uri="{FF2B5EF4-FFF2-40B4-BE49-F238E27FC236}">
              <a16:creationId xmlns:a16="http://schemas.microsoft.com/office/drawing/2014/main" id="{00000000-0008-0000-0900-0000BE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23" name="Rectangle 8386">
          <a:extLst>
            <a:ext uri="{FF2B5EF4-FFF2-40B4-BE49-F238E27FC236}">
              <a16:creationId xmlns:a16="http://schemas.microsoft.com/office/drawing/2014/main" id="{00000000-0008-0000-0900-0000BF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24" name="Rectangle 8387">
          <a:extLst>
            <a:ext uri="{FF2B5EF4-FFF2-40B4-BE49-F238E27FC236}">
              <a16:creationId xmlns:a16="http://schemas.microsoft.com/office/drawing/2014/main" id="{00000000-0008-0000-0900-0000C0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25" name="Rectangle 8388">
          <a:extLst>
            <a:ext uri="{FF2B5EF4-FFF2-40B4-BE49-F238E27FC236}">
              <a16:creationId xmlns:a16="http://schemas.microsoft.com/office/drawing/2014/main" id="{00000000-0008-0000-0900-0000C1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26" name="Rectangle 8389">
          <a:extLst>
            <a:ext uri="{FF2B5EF4-FFF2-40B4-BE49-F238E27FC236}">
              <a16:creationId xmlns:a16="http://schemas.microsoft.com/office/drawing/2014/main" id="{00000000-0008-0000-0900-0000C2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27" name="Rectangle 8390">
          <a:extLst>
            <a:ext uri="{FF2B5EF4-FFF2-40B4-BE49-F238E27FC236}">
              <a16:creationId xmlns:a16="http://schemas.microsoft.com/office/drawing/2014/main" id="{00000000-0008-0000-0900-0000C3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28" name="Rectangle 8391">
          <a:extLst>
            <a:ext uri="{FF2B5EF4-FFF2-40B4-BE49-F238E27FC236}">
              <a16:creationId xmlns:a16="http://schemas.microsoft.com/office/drawing/2014/main" id="{00000000-0008-0000-0900-0000C4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29" name="Rectangle 8392">
          <a:extLst>
            <a:ext uri="{FF2B5EF4-FFF2-40B4-BE49-F238E27FC236}">
              <a16:creationId xmlns:a16="http://schemas.microsoft.com/office/drawing/2014/main" id="{00000000-0008-0000-0900-0000C5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30" name="Rectangle 8393">
          <a:extLst>
            <a:ext uri="{FF2B5EF4-FFF2-40B4-BE49-F238E27FC236}">
              <a16:creationId xmlns:a16="http://schemas.microsoft.com/office/drawing/2014/main" id="{00000000-0008-0000-0900-0000C6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31" name="Rectangle 8394">
          <a:extLst>
            <a:ext uri="{FF2B5EF4-FFF2-40B4-BE49-F238E27FC236}">
              <a16:creationId xmlns:a16="http://schemas.microsoft.com/office/drawing/2014/main" id="{00000000-0008-0000-0900-0000C7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32" name="Rectangle 8395">
          <a:extLst>
            <a:ext uri="{FF2B5EF4-FFF2-40B4-BE49-F238E27FC236}">
              <a16:creationId xmlns:a16="http://schemas.microsoft.com/office/drawing/2014/main" id="{00000000-0008-0000-0900-0000C8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33" name="Rectangle 8396">
          <a:extLst>
            <a:ext uri="{FF2B5EF4-FFF2-40B4-BE49-F238E27FC236}">
              <a16:creationId xmlns:a16="http://schemas.microsoft.com/office/drawing/2014/main" id="{00000000-0008-0000-0900-0000C9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34" name="Rectangle 8397">
          <a:extLst>
            <a:ext uri="{FF2B5EF4-FFF2-40B4-BE49-F238E27FC236}">
              <a16:creationId xmlns:a16="http://schemas.microsoft.com/office/drawing/2014/main" id="{00000000-0008-0000-0900-0000CA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35" name="Rectangle 8398">
          <a:extLst>
            <a:ext uri="{FF2B5EF4-FFF2-40B4-BE49-F238E27FC236}">
              <a16:creationId xmlns:a16="http://schemas.microsoft.com/office/drawing/2014/main" id="{00000000-0008-0000-0900-0000CB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36" name="Rectangle 8399">
          <a:extLst>
            <a:ext uri="{FF2B5EF4-FFF2-40B4-BE49-F238E27FC236}">
              <a16:creationId xmlns:a16="http://schemas.microsoft.com/office/drawing/2014/main" id="{00000000-0008-0000-0900-0000CC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37" name="Rectangle 8400">
          <a:extLst>
            <a:ext uri="{FF2B5EF4-FFF2-40B4-BE49-F238E27FC236}">
              <a16:creationId xmlns:a16="http://schemas.microsoft.com/office/drawing/2014/main" id="{00000000-0008-0000-0900-0000CD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38" name="Rectangle 8401">
          <a:extLst>
            <a:ext uri="{FF2B5EF4-FFF2-40B4-BE49-F238E27FC236}">
              <a16:creationId xmlns:a16="http://schemas.microsoft.com/office/drawing/2014/main" id="{00000000-0008-0000-0900-0000CE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39" name="Rectangle 8402">
          <a:extLst>
            <a:ext uri="{FF2B5EF4-FFF2-40B4-BE49-F238E27FC236}">
              <a16:creationId xmlns:a16="http://schemas.microsoft.com/office/drawing/2014/main" id="{00000000-0008-0000-0900-0000CF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40" name="Rectangle 8403">
          <a:extLst>
            <a:ext uri="{FF2B5EF4-FFF2-40B4-BE49-F238E27FC236}">
              <a16:creationId xmlns:a16="http://schemas.microsoft.com/office/drawing/2014/main" id="{00000000-0008-0000-0900-0000D0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41" name="Rectangle 8404">
          <a:extLst>
            <a:ext uri="{FF2B5EF4-FFF2-40B4-BE49-F238E27FC236}">
              <a16:creationId xmlns:a16="http://schemas.microsoft.com/office/drawing/2014/main" id="{00000000-0008-0000-0900-0000D1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4318</xdr:row>
      <xdr:rowOff>0</xdr:rowOff>
    </xdr:from>
    <xdr:to>
      <xdr:col>9</xdr:col>
      <xdr:colOff>0</xdr:colOff>
      <xdr:row>4318</xdr:row>
      <xdr:rowOff>0</xdr:rowOff>
    </xdr:to>
    <xdr:sp macro="" textlink="">
      <xdr:nvSpPr>
        <xdr:cNvPr id="1087442" name="Rectangle 8405">
          <a:extLst>
            <a:ext uri="{FF2B5EF4-FFF2-40B4-BE49-F238E27FC236}">
              <a16:creationId xmlns:a16="http://schemas.microsoft.com/office/drawing/2014/main" id="{00000000-0008-0000-0900-0000D2971000}"/>
            </a:ext>
          </a:extLst>
        </xdr:cNvPr>
        <xdr:cNvSpPr>
          <a:spLocks noChangeArrowheads="1"/>
        </xdr:cNvSpPr>
      </xdr:nvSpPr>
      <xdr:spPr bwMode="auto">
        <a:xfrm>
          <a:off x="0" y="8763666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43" name="Rectangle 8406">
          <a:extLst>
            <a:ext uri="{FF2B5EF4-FFF2-40B4-BE49-F238E27FC236}">
              <a16:creationId xmlns:a16="http://schemas.microsoft.com/office/drawing/2014/main" id="{00000000-0008-0000-0900-0000D3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87444" name="Rectangle 8407">
          <a:extLst>
            <a:ext uri="{FF2B5EF4-FFF2-40B4-BE49-F238E27FC236}">
              <a16:creationId xmlns:a16="http://schemas.microsoft.com/office/drawing/2014/main" id="{00000000-0008-0000-0900-0000D4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47" name="Rectangle 8410">
          <a:extLst>
            <a:ext uri="{FF2B5EF4-FFF2-40B4-BE49-F238E27FC236}">
              <a16:creationId xmlns:a16="http://schemas.microsoft.com/office/drawing/2014/main" id="{00000000-0008-0000-0900-0000D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48" name="Rectangle 8411">
          <a:extLst>
            <a:ext uri="{FF2B5EF4-FFF2-40B4-BE49-F238E27FC236}">
              <a16:creationId xmlns:a16="http://schemas.microsoft.com/office/drawing/2014/main" id="{00000000-0008-0000-0900-0000D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51" name="Rectangle 8414">
          <a:extLst>
            <a:ext uri="{FF2B5EF4-FFF2-40B4-BE49-F238E27FC236}">
              <a16:creationId xmlns:a16="http://schemas.microsoft.com/office/drawing/2014/main" id="{00000000-0008-0000-0900-0000D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52" name="Rectangle 8415">
          <a:extLst>
            <a:ext uri="{FF2B5EF4-FFF2-40B4-BE49-F238E27FC236}">
              <a16:creationId xmlns:a16="http://schemas.microsoft.com/office/drawing/2014/main" id="{00000000-0008-0000-0900-0000D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55" name="Rectangle 8418">
          <a:extLst>
            <a:ext uri="{FF2B5EF4-FFF2-40B4-BE49-F238E27FC236}">
              <a16:creationId xmlns:a16="http://schemas.microsoft.com/office/drawing/2014/main" id="{00000000-0008-0000-0900-0000D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56" name="Rectangle 8419">
          <a:extLst>
            <a:ext uri="{FF2B5EF4-FFF2-40B4-BE49-F238E27FC236}">
              <a16:creationId xmlns:a16="http://schemas.microsoft.com/office/drawing/2014/main" id="{00000000-0008-0000-0900-0000E0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59" name="Rectangle 8422">
          <a:extLst>
            <a:ext uri="{FF2B5EF4-FFF2-40B4-BE49-F238E27FC236}">
              <a16:creationId xmlns:a16="http://schemas.microsoft.com/office/drawing/2014/main" id="{00000000-0008-0000-0900-0000E3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60" name="Rectangle 8423">
          <a:extLst>
            <a:ext uri="{FF2B5EF4-FFF2-40B4-BE49-F238E27FC236}">
              <a16:creationId xmlns:a16="http://schemas.microsoft.com/office/drawing/2014/main" id="{00000000-0008-0000-0900-0000E4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63" name="Rectangle 8426">
          <a:extLst>
            <a:ext uri="{FF2B5EF4-FFF2-40B4-BE49-F238E27FC236}">
              <a16:creationId xmlns:a16="http://schemas.microsoft.com/office/drawing/2014/main" id="{00000000-0008-0000-0900-0000E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64" name="Rectangle 8427">
          <a:extLst>
            <a:ext uri="{FF2B5EF4-FFF2-40B4-BE49-F238E27FC236}">
              <a16:creationId xmlns:a16="http://schemas.microsoft.com/office/drawing/2014/main" id="{00000000-0008-0000-0900-0000E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67" name="Rectangle 8430">
          <a:extLst>
            <a:ext uri="{FF2B5EF4-FFF2-40B4-BE49-F238E27FC236}">
              <a16:creationId xmlns:a16="http://schemas.microsoft.com/office/drawing/2014/main" id="{00000000-0008-0000-0900-0000E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68" name="Rectangle 8431">
          <a:extLst>
            <a:ext uri="{FF2B5EF4-FFF2-40B4-BE49-F238E27FC236}">
              <a16:creationId xmlns:a16="http://schemas.microsoft.com/office/drawing/2014/main" id="{00000000-0008-0000-0900-0000E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71" name="Rectangle 8434">
          <a:extLst>
            <a:ext uri="{FF2B5EF4-FFF2-40B4-BE49-F238E27FC236}">
              <a16:creationId xmlns:a16="http://schemas.microsoft.com/office/drawing/2014/main" id="{00000000-0008-0000-0900-0000E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72" name="Rectangle 8435">
          <a:extLst>
            <a:ext uri="{FF2B5EF4-FFF2-40B4-BE49-F238E27FC236}">
              <a16:creationId xmlns:a16="http://schemas.microsoft.com/office/drawing/2014/main" id="{00000000-0008-0000-0900-0000F0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75" name="Rectangle 8438">
          <a:extLst>
            <a:ext uri="{FF2B5EF4-FFF2-40B4-BE49-F238E27FC236}">
              <a16:creationId xmlns:a16="http://schemas.microsoft.com/office/drawing/2014/main" id="{00000000-0008-0000-0900-0000F3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76" name="Rectangle 8439">
          <a:extLst>
            <a:ext uri="{FF2B5EF4-FFF2-40B4-BE49-F238E27FC236}">
              <a16:creationId xmlns:a16="http://schemas.microsoft.com/office/drawing/2014/main" id="{00000000-0008-0000-0900-0000F4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79" name="Rectangle 8442">
          <a:extLst>
            <a:ext uri="{FF2B5EF4-FFF2-40B4-BE49-F238E27FC236}">
              <a16:creationId xmlns:a16="http://schemas.microsoft.com/office/drawing/2014/main" id="{00000000-0008-0000-0900-0000F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80" name="Rectangle 8443">
          <a:extLst>
            <a:ext uri="{FF2B5EF4-FFF2-40B4-BE49-F238E27FC236}">
              <a16:creationId xmlns:a16="http://schemas.microsoft.com/office/drawing/2014/main" id="{00000000-0008-0000-0900-0000F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83" name="Rectangle 8446">
          <a:extLst>
            <a:ext uri="{FF2B5EF4-FFF2-40B4-BE49-F238E27FC236}">
              <a16:creationId xmlns:a16="http://schemas.microsoft.com/office/drawing/2014/main" id="{00000000-0008-0000-0900-0000F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84" name="Rectangle 8447">
          <a:extLst>
            <a:ext uri="{FF2B5EF4-FFF2-40B4-BE49-F238E27FC236}">
              <a16:creationId xmlns:a16="http://schemas.microsoft.com/office/drawing/2014/main" id="{00000000-0008-0000-0900-0000F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87" name="Rectangle 8450">
          <a:extLst>
            <a:ext uri="{FF2B5EF4-FFF2-40B4-BE49-F238E27FC236}">
              <a16:creationId xmlns:a16="http://schemas.microsoft.com/office/drawing/2014/main" id="{00000000-0008-0000-0900-0000F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88" name="Rectangle 8451">
          <a:extLst>
            <a:ext uri="{FF2B5EF4-FFF2-40B4-BE49-F238E27FC236}">
              <a16:creationId xmlns:a16="http://schemas.microsoft.com/office/drawing/2014/main" id="{00000000-0008-0000-0900-00000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91" name="Rectangle 8454">
          <a:extLst>
            <a:ext uri="{FF2B5EF4-FFF2-40B4-BE49-F238E27FC236}">
              <a16:creationId xmlns:a16="http://schemas.microsoft.com/office/drawing/2014/main" id="{00000000-0008-0000-0900-00000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92" name="Rectangle 8455">
          <a:extLst>
            <a:ext uri="{FF2B5EF4-FFF2-40B4-BE49-F238E27FC236}">
              <a16:creationId xmlns:a16="http://schemas.microsoft.com/office/drawing/2014/main" id="{00000000-0008-0000-0900-00000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95" name="Rectangle 8458">
          <a:extLst>
            <a:ext uri="{FF2B5EF4-FFF2-40B4-BE49-F238E27FC236}">
              <a16:creationId xmlns:a16="http://schemas.microsoft.com/office/drawing/2014/main" id="{00000000-0008-0000-0900-00000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96" name="Rectangle 8459">
          <a:extLst>
            <a:ext uri="{FF2B5EF4-FFF2-40B4-BE49-F238E27FC236}">
              <a16:creationId xmlns:a16="http://schemas.microsoft.com/office/drawing/2014/main" id="{00000000-0008-0000-0900-00000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499" name="Rectangle 8462">
          <a:extLst>
            <a:ext uri="{FF2B5EF4-FFF2-40B4-BE49-F238E27FC236}">
              <a16:creationId xmlns:a16="http://schemas.microsoft.com/office/drawing/2014/main" id="{00000000-0008-0000-0900-00000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00" name="Rectangle 8463">
          <a:extLst>
            <a:ext uri="{FF2B5EF4-FFF2-40B4-BE49-F238E27FC236}">
              <a16:creationId xmlns:a16="http://schemas.microsoft.com/office/drawing/2014/main" id="{00000000-0008-0000-0900-00000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03" name="Rectangle 8466">
          <a:extLst>
            <a:ext uri="{FF2B5EF4-FFF2-40B4-BE49-F238E27FC236}">
              <a16:creationId xmlns:a16="http://schemas.microsoft.com/office/drawing/2014/main" id="{00000000-0008-0000-0900-00000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04" name="Rectangle 8467">
          <a:extLst>
            <a:ext uri="{FF2B5EF4-FFF2-40B4-BE49-F238E27FC236}">
              <a16:creationId xmlns:a16="http://schemas.microsoft.com/office/drawing/2014/main" id="{00000000-0008-0000-0900-00001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07" name="Rectangle 8470">
          <a:extLst>
            <a:ext uri="{FF2B5EF4-FFF2-40B4-BE49-F238E27FC236}">
              <a16:creationId xmlns:a16="http://schemas.microsoft.com/office/drawing/2014/main" id="{00000000-0008-0000-0900-00001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08" name="Rectangle 8471">
          <a:extLst>
            <a:ext uri="{FF2B5EF4-FFF2-40B4-BE49-F238E27FC236}">
              <a16:creationId xmlns:a16="http://schemas.microsoft.com/office/drawing/2014/main" id="{00000000-0008-0000-0900-00001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11" name="Rectangle 8474">
          <a:extLst>
            <a:ext uri="{FF2B5EF4-FFF2-40B4-BE49-F238E27FC236}">
              <a16:creationId xmlns:a16="http://schemas.microsoft.com/office/drawing/2014/main" id="{00000000-0008-0000-0900-00001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12" name="Rectangle 8475">
          <a:extLst>
            <a:ext uri="{FF2B5EF4-FFF2-40B4-BE49-F238E27FC236}">
              <a16:creationId xmlns:a16="http://schemas.microsoft.com/office/drawing/2014/main" id="{00000000-0008-0000-0900-00001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15" name="Rectangle 8478">
          <a:extLst>
            <a:ext uri="{FF2B5EF4-FFF2-40B4-BE49-F238E27FC236}">
              <a16:creationId xmlns:a16="http://schemas.microsoft.com/office/drawing/2014/main" id="{00000000-0008-0000-0900-00001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16" name="Rectangle 8479">
          <a:extLst>
            <a:ext uri="{FF2B5EF4-FFF2-40B4-BE49-F238E27FC236}">
              <a16:creationId xmlns:a16="http://schemas.microsoft.com/office/drawing/2014/main" id="{00000000-0008-0000-0900-00001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19" name="Rectangle 8482">
          <a:extLst>
            <a:ext uri="{FF2B5EF4-FFF2-40B4-BE49-F238E27FC236}">
              <a16:creationId xmlns:a16="http://schemas.microsoft.com/office/drawing/2014/main" id="{00000000-0008-0000-0900-00001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20" name="Rectangle 8483">
          <a:extLst>
            <a:ext uri="{FF2B5EF4-FFF2-40B4-BE49-F238E27FC236}">
              <a16:creationId xmlns:a16="http://schemas.microsoft.com/office/drawing/2014/main" id="{00000000-0008-0000-0900-00002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23" name="Rectangle 8486">
          <a:extLst>
            <a:ext uri="{FF2B5EF4-FFF2-40B4-BE49-F238E27FC236}">
              <a16:creationId xmlns:a16="http://schemas.microsoft.com/office/drawing/2014/main" id="{00000000-0008-0000-0900-00002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24" name="Rectangle 8487">
          <a:extLst>
            <a:ext uri="{FF2B5EF4-FFF2-40B4-BE49-F238E27FC236}">
              <a16:creationId xmlns:a16="http://schemas.microsoft.com/office/drawing/2014/main" id="{00000000-0008-0000-0900-00002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27" name="Rectangle 8490">
          <a:extLst>
            <a:ext uri="{FF2B5EF4-FFF2-40B4-BE49-F238E27FC236}">
              <a16:creationId xmlns:a16="http://schemas.microsoft.com/office/drawing/2014/main" id="{00000000-0008-0000-0900-00002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28" name="Rectangle 8491">
          <a:extLst>
            <a:ext uri="{FF2B5EF4-FFF2-40B4-BE49-F238E27FC236}">
              <a16:creationId xmlns:a16="http://schemas.microsoft.com/office/drawing/2014/main" id="{00000000-0008-0000-0900-00002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31" name="Rectangle 8494">
          <a:extLst>
            <a:ext uri="{FF2B5EF4-FFF2-40B4-BE49-F238E27FC236}">
              <a16:creationId xmlns:a16="http://schemas.microsoft.com/office/drawing/2014/main" id="{00000000-0008-0000-0900-00002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32" name="Rectangle 8495">
          <a:extLst>
            <a:ext uri="{FF2B5EF4-FFF2-40B4-BE49-F238E27FC236}">
              <a16:creationId xmlns:a16="http://schemas.microsoft.com/office/drawing/2014/main" id="{00000000-0008-0000-0900-00002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35" name="Rectangle 8498">
          <a:extLst>
            <a:ext uri="{FF2B5EF4-FFF2-40B4-BE49-F238E27FC236}">
              <a16:creationId xmlns:a16="http://schemas.microsoft.com/office/drawing/2014/main" id="{00000000-0008-0000-0900-00002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36" name="Rectangle 8499">
          <a:extLst>
            <a:ext uri="{FF2B5EF4-FFF2-40B4-BE49-F238E27FC236}">
              <a16:creationId xmlns:a16="http://schemas.microsoft.com/office/drawing/2014/main" id="{00000000-0008-0000-0900-00003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39" name="Rectangle 8502">
          <a:extLst>
            <a:ext uri="{FF2B5EF4-FFF2-40B4-BE49-F238E27FC236}">
              <a16:creationId xmlns:a16="http://schemas.microsoft.com/office/drawing/2014/main" id="{00000000-0008-0000-0900-00003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40" name="Rectangle 8503">
          <a:extLst>
            <a:ext uri="{FF2B5EF4-FFF2-40B4-BE49-F238E27FC236}">
              <a16:creationId xmlns:a16="http://schemas.microsoft.com/office/drawing/2014/main" id="{00000000-0008-0000-0900-00003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43" name="Rectangle 8506">
          <a:extLst>
            <a:ext uri="{FF2B5EF4-FFF2-40B4-BE49-F238E27FC236}">
              <a16:creationId xmlns:a16="http://schemas.microsoft.com/office/drawing/2014/main" id="{00000000-0008-0000-0900-00003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44" name="Rectangle 8507">
          <a:extLst>
            <a:ext uri="{FF2B5EF4-FFF2-40B4-BE49-F238E27FC236}">
              <a16:creationId xmlns:a16="http://schemas.microsoft.com/office/drawing/2014/main" id="{00000000-0008-0000-0900-00003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47" name="Rectangle 8510">
          <a:extLst>
            <a:ext uri="{FF2B5EF4-FFF2-40B4-BE49-F238E27FC236}">
              <a16:creationId xmlns:a16="http://schemas.microsoft.com/office/drawing/2014/main" id="{00000000-0008-0000-0900-00003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48" name="Rectangle 8511">
          <a:extLst>
            <a:ext uri="{FF2B5EF4-FFF2-40B4-BE49-F238E27FC236}">
              <a16:creationId xmlns:a16="http://schemas.microsoft.com/office/drawing/2014/main" id="{00000000-0008-0000-0900-00003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51" name="Rectangle 8514">
          <a:extLst>
            <a:ext uri="{FF2B5EF4-FFF2-40B4-BE49-F238E27FC236}">
              <a16:creationId xmlns:a16="http://schemas.microsoft.com/office/drawing/2014/main" id="{00000000-0008-0000-0900-00003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52" name="Rectangle 8515">
          <a:extLst>
            <a:ext uri="{FF2B5EF4-FFF2-40B4-BE49-F238E27FC236}">
              <a16:creationId xmlns:a16="http://schemas.microsoft.com/office/drawing/2014/main" id="{00000000-0008-0000-0900-00004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55" name="Rectangle 8518">
          <a:extLst>
            <a:ext uri="{FF2B5EF4-FFF2-40B4-BE49-F238E27FC236}">
              <a16:creationId xmlns:a16="http://schemas.microsoft.com/office/drawing/2014/main" id="{00000000-0008-0000-0900-00004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56" name="Rectangle 8519">
          <a:extLst>
            <a:ext uri="{FF2B5EF4-FFF2-40B4-BE49-F238E27FC236}">
              <a16:creationId xmlns:a16="http://schemas.microsoft.com/office/drawing/2014/main" id="{00000000-0008-0000-0900-00004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59" name="Rectangle 8522">
          <a:extLst>
            <a:ext uri="{FF2B5EF4-FFF2-40B4-BE49-F238E27FC236}">
              <a16:creationId xmlns:a16="http://schemas.microsoft.com/office/drawing/2014/main" id="{00000000-0008-0000-0900-00004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60" name="Rectangle 8523">
          <a:extLst>
            <a:ext uri="{FF2B5EF4-FFF2-40B4-BE49-F238E27FC236}">
              <a16:creationId xmlns:a16="http://schemas.microsoft.com/office/drawing/2014/main" id="{00000000-0008-0000-0900-00004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63" name="Rectangle 8526">
          <a:extLst>
            <a:ext uri="{FF2B5EF4-FFF2-40B4-BE49-F238E27FC236}">
              <a16:creationId xmlns:a16="http://schemas.microsoft.com/office/drawing/2014/main" id="{00000000-0008-0000-0900-00004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64" name="Rectangle 8527">
          <a:extLst>
            <a:ext uri="{FF2B5EF4-FFF2-40B4-BE49-F238E27FC236}">
              <a16:creationId xmlns:a16="http://schemas.microsoft.com/office/drawing/2014/main" id="{00000000-0008-0000-0900-00004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67" name="Rectangle 8530">
          <a:extLst>
            <a:ext uri="{FF2B5EF4-FFF2-40B4-BE49-F238E27FC236}">
              <a16:creationId xmlns:a16="http://schemas.microsoft.com/office/drawing/2014/main" id="{00000000-0008-0000-0900-00004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68" name="Rectangle 8531">
          <a:extLst>
            <a:ext uri="{FF2B5EF4-FFF2-40B4-BE49-F238E27FC236}">
              <a16:creationId xmlns:a16="http://schemas.microsoft.com/office/drawing/2014/main" id="{00000000-0008-0000-0900-00005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71" name="Rectangle 8534">
          <a:extLst>
            <a:ext uri="{FF2B5EF4-FFF2-40B4-BE49-F238E27FC236}">
              <a16:creationId xmlns:a16="http://schemas.microsoft.com/office/drawing/2014/main" id="{00000000-0008-0000-0900-00005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72" name="Rectangle 8535">
          <a:extLst>
            <a:ext uri="{FF2B5EF4-FFF2-40B4-BE49-F238E27FC236}">
              <a16:creationId xmlns:a16="http://schemas.microsoft.com/office/drawing/2014/main" id="{00000000-0008-0000-0900-00005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75" name="Rectangle 8538">
          <a:extLst>
            <a:ext uri="{FF2B5EF4-FFF2-40B4-BE49-F238E27FC236}">
              <a16:creationId xmlns:a16="http://schemas.microsoft.com/office/drawing/2014/main" id="{00000000-0008-0000-0900-00005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76" name="Rectangle 8539">
          <a:extLst>
            <a:ext uri="{FF2B5EF4-FFF2-40B4-BE49-F238E27FC236}">
              <a16:creationId xmlns:a16="http://schemas.microsoft.com/office/drawing/2014/main" id="{00000000-0008-0000-0900-00005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79" name="Rectangle 8542">
          <a:extLst>
            <a:ext uri="{FF2B5EF4-FFF2-40B4-BE49-F238E27FC236}">
              <a16:creationId xmlns:a16="http://schemas.microsoft.com/office/drawing/2014/main" id="{00000000-0008-0000-0900-00005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80" name="Rectangle 8543">
          <a:extLst>
            <a:ext uri="{FF2B5EF4-FFF2-40B4-BE49-F238E27FC236}">
              <a16:creationId xmlns:a16="http://schemas.microsoft.com/office/drawing/2014/main" id="{00000000-0008-0000-0900-00005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83" name="Rectangle 8546">
          <a:extLst>
            <a:ext uri="{FF2B5EF4-FFF2-40B4-BE49-F238E27FC236}">
              <a16:creationId xmlns:a16="http://schemas.microsoft.com/office/drawing/2014/main" id="{00000000-0008-0000-0900-00005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84" name="Rectangle 8547">
          <a:extLst>
            <a:ext uri="{FF2B5EF4-FFF2-40B4-BE49-F238E27FC236}">
              <a16:creationId xmlns:a16="http://schemas.microsoft.com/office/drawing/2014/main" id="{00000000-0008-0000-0900-00006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87" name="Rectangle 8550">
          <a:extLst>
            <a:ext uri="{FF2B5EF4-FFF2-40B4-BE49-F238E27FC236}">
              <a16:creationId xmlns:a16="http://schemas.microsoft.com/office/drawing/2014/main" id="{00000000-0008-0000-0900-00006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88" name="Rectangle 8551">
          <a:extLst>
            <a:ext uri="{FF2B5EF4-FFF2-40B4-BE49-F238E27FC236}">
              <a16:creationId xmlns:a16="http://schemas.microsoft.com/office/drawing/2014/main" id="{00000000-0008-0000-0900-00006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91" name="Rectangle 8554">
          <a:extLst>
            <a:ext uri="{FF2B5EF4-FFF2-40B4-BE49-F238E27FC236}">
              <a16:creationId xmlns:a16="http://schemas.microsoft.com/office/drawing/2014/main" id="{00000000-0008-0000-0900-00006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92" name="Rectangle 8555">
          <a:extLst>
            <a:ext uri="{FF2B5EF4-FFF2-40B4-BE49-F238E27FC236}">
              <a16:creationId xmlns:a16="http://schemas.microsoft.com/office/drawing/2014/main" id="{00000000-0008-0000-0900-00006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95" name="Rectangle 8558">
          <a:extLst>
            <a:ext uri="{FF2B5EF4-FFF2-40B4-BE49-F238E27FC236}">
              <a16:creationId xmlns:a16="http://schemas.microsoft.com/office/drawing/2014/main" id="{00000000-0008-0000-0900-00006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96" name="Rectangle 8559">
          <a:extLst>
            <a:ext uri="{FF2B5EF4-FFF2-40B4-BE49-F238E27FC236}">
              <a16:creationId xmlns:a16="http://schemas.microsoft.com/office/drawing/2014/main" id="{00000000-0008-0000-0900-00006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599" name="Rectangle 8562">
          <a:extLst>
            <a:ext uri="{FF2B5EF4-FFF2-40B4-BE49-F238E27FC236}">
              <a16:creationId xmlns:a16="http://schemas.microsoft.com/office/drawing/2014/main" id="{00000000-0008-0000-0900-00006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00" name="Rectangle 8563">
          <a:extLst>
            <a:ext uri="{FF2B5EF4-FFF2-40B4-BE49-F238E27FC236}">
              <a16:creationId xmlns:a16="http://schemas.microsoft.com/office/drawing/2014/main" id="{00000000-0008-0000-0900-00007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03" name="Rectangle 8566">
          <a:extLst>
            <a:ext uri="{FF2B5EF4-FFF2-40B4-BE49-F238E27FC236}">
              <a16:creationId xmlns:a16="http://schemas.microsoft.com/office/drawing/2014/main" id="{00000000-0008-0000-0900-00007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04" name="Rectangle 8567">
          <a:extLst>
            <a:ext uri="{FF2B5EF4-FFF2-40B4-BE49-F238E27FC236}">
              <a16:creationId xmlns:a16="http://schemas.microsoft.com/office/drawing/2014/main" id="{00000000-0008-0000-0900-00007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07" name="Rectangle 8570">
          <a:extLst>
            <a:ext uri="{FF2B5EF4-FFF2-40B4-BE49-F238E27FC236}">
              <a16:creationId xmlns:a16="http://schemas.microsoft.com/office/drawing/2014/main" id="{00000000-0008-0000-0900-00007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08" name="Rectangle 8571">
          <a:extLst>
            <a:ext uri="{FF2B5EF4-FFF2-40B4-BE49-F238E27FC236}">
              <a16:creationId xmlns:a16="http://schemas.microsoft.com/office/drawing/2014/main" id="{00000000-0008-0000-0900-00007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11" name="Rectangle 8574">
          <a:extLst>
            <a:ext uri="{FF2B5EF4-FFF2-40B4-BE49-F238E27FC236}">
              <a16:creationId xmlns:a16="http://schemas.microsoft.com/office/drawing/2014/main" id="{00000000-0008-0000-0900-00007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12" name="Rectangle 8575">
          <a:extLst>
            <a:ext uri="{FF2B5EF4-FFF2-40B4-BE49-F238E27FC236}">
              <a16:creationId xmlns:a16="http://schemas.microsoft.com/office/drawing/2014/main" id="{00000000-0008-0000-0900-00007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15" name="Rectangle 8578">
          <a:extLst>
            <a:ext uri="{FF2B5EF4-FFF2-40B4-BE49-F238E27FC236}">
              <a16:creationId xmlns:a16="http://schemas.microsoft.com/office/drawing/2014/main" id="{00000000-0008-0000-0900-00007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16" name="Rectangle 8579">
          <a:extLst>
            <a:ext uri="{FF2B5EF4-FFF2-40B4-BE49-F238E27FC236}">
              <a16:creationId xmlns:a16="http://schemas.microsoft.com/office/drawing/2014/main" id="{00000000-0008-0000-0900-00008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19" name="Rectangle 8582">
          <a:extLst>
            <a:ext uri="{FF2B5EF4-FFF2-40B4-BE49-F238E27FC236}">
              <a16:creationId xmlns:a16="http://schemas.microsoft.com/office/drawing/2014/main" id="{00000000-0008-0000-0900-00008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20" name="Rectangle 8583">
          <a:extLst>
            <a:ext uri="{FF2B5EF4-FFF2-40B4-BE49-F238E27FC236}">
              <a16:creationId xmlns:a16="http://schemas.microsoft.com/office/drawing/2014/main" id="{00000000-0008-0000-0900-00008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23" name="Rectangle 8586">
          <a:extLst>
            <a:ext uri="{FF2B5EF4-FFF2-40B4-BE49-F238E27FC236}">
              <a16:creationId xmlns:a16="http://schemas.microsoft.com/office/drawing/2014/main" id="{00000000-0008-0000-0900-00008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24" name="Rectangle 8587">
          <a:extLst>
            <a:ext uri="{FF2B5EF4-FFF2-40B4-BE49-F238E27FC236}">
              <a16:creationId xmlns:a16="http://schemas.microsoft.com/office/drawing/2014/main" id="{00000000-0008-0000-0900-00008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27" name="Rectangle 8590">
          <a:extLst>
            <a:ext uri="{FF2B5EF4-FFF2-40B4-BE49-F238E27FC236}">
              <a16:creationId xmlns:a16="http://schemas.microsoft.com/office/drawing/2014/main" id="{00000000-0008-0000-0900-00008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28" name="Rectangle 8591">
          <a:extLst>
            <a:ext uri="{FF2B5EF4-FFF2-40B4-BE49-F238E27FC236}">
              <a16:creationId xmlns:a16="http://schemas.microsoft.com/office/drawing/2014/main" id="{00000000-0008-0000-0900-00008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31" name="Rectangle 8594">
          <a:extLst>
            <a:ext uri="{FF2B5EF4-FFF2-40B4-BE49-F238E27FC236}">
              <a16:creationId xmlns:a16="http://schemas.microsoft.com/office/drawing/2014/main" id="{00000000-0008-0000-0900-00008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32" name="Rectangle 8595">
          <a:extLst>
            <a:ext uri="{FF2B5EF4-FFF2-40B4-BE49-F238E27FC236}">
              <a16:creationId xmlns:a16="http://schemas.microsoft.com/office/drawing/2014/main" id="{00000000-0008-0000-0900-00009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35" name="Rectangle 8598">
          <a:extLst>
            <a:ext uri="{FF2B5EF4-FFF2-40B4-BE49-F238E27FC236}">
              <a16:creationId xmlns:a16="http://schemas.microsoft.com/office/drawing/2014/main" id="{00000000-0008-0000-0900-00009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36" name="Rectangle 8599">
          <a:extLst>
            <a:ext uri="{FF2B5EF4-FFF2-40B4-BE49-F238E27FC236}">
              <a16:creationId xmlns:a16="http://schemas.microsoft.com/office/drawing/2014/main" id="{00000000-0008-0000-0900-00009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39" name="Rectangle 8602">
          <a:extLst>
            <a:ext uri="{FF2B5EF4-FFF2-40B4-BE49-F238E27FC236}">
              <a16:creationId xmlns:a16="http://schemas.microsoft.com/office/drawing/2014/main" id="{00000000-0008-0000-0900-00009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0" name="Rectangle 8603">
          <a:extLst>
            <a:ext uri="{FF2B5EF4-FFF2-40B4-BE49-F238E27FC236}">
              <a16:creationId xmlns:a16="http://schemas.microsoft.com/office/drawing/2014/main" id="{00000000-0008-0000-0900-00009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3" name="Rectangle 8606">
          <a:extLst>
            <a:ext uri="{FF2B5EF4-FFF2-40B4-BE49-F238E27FC236}">
              <a16:creationId xmlns:a16="http://schemas.microsoft.com/office/drawing/2014/main" id="{00000000-0008-0000-0900-00009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4" name="Rectangle 8607">
          <a:extLst>
            <a:ext uri="{FF2B5EF4-FFF2-40B4-BE49-F238E27FC236}">
              <a16:creationId xmlns:a16="http://schemas.microsoft.com/office/drawing/2014/main" id="{00000000-0008-0000-0900-00009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7" name="Rectangle 8610">
          <a:extLst>
            <a:ext uri="{FF2B5EF4-FFF2-40B4-BE49-F238E27FC236}">
              <a16:creationId xmlns:a16="http://schemas.microsoft.com/office/drawing/2014/main" id="{00000000-0008-0000-0900-00009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8" name="Rectangle 8611">
          <a:extLst>
            <a:ext uri="{FF2B5EF4-FFF2-40B4-BE49-F238E27FC236}">
              <a16:creationId xmlns:a16="http://schemas.microsoft.com/office/drawing/2014/main" id="{00000000-0008-0000-0900-0000A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49" name="Rectangle 8612">
          <a:extLst>
            <a:ext uri="{FF2B5EF4-FFF2-40B4-BE49-F238E27FC236}">
              <a16:creationId xmlns:a16="http://schemas.microsoft.com/office/drawing/2014/main" id="{00000000-0008-0000-0900-0000A1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50" name="Rectangle 8613">
          <a:extLst>
            <a:ext uri="{FF2B5EF4-FFF2-40B4-BE49-F238E27FC236}">
              <a16:creationId xmlns:a16="http://schemas.microsoft.com/office/drawing/2014/main" id="{00000000-0008-0000-0900-0000A2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53" name="Rectangle 8616">
          <a:extLst>
            <a:ext uri="{FF2B5EF4-FFF2-40B4-BE49-F238E27FC236}">
              <a16:creationId xmlns:a16="http://schemas.microsoft.com/office/drawing/2014/main" id="{00000000-0008-0000-0900-0000A5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54" name="Rectangle 8617">
          <a:extLst>
            <a:ext uri="{FF2B5EF4-FFF2-40B4-BE49-F238E27FC236}">
              <a16:creationId xmlns:a16="http://schemas.microsoft.com/office/drawing/2014/main" id="{00000000-0008-0000-0900-0000A6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56" name="Rectangle 8619">
          <a:extLst>
            <a:ext uri="{FF2B5EF4-FFF2-40B4-BE49-F238E27FC236}">
              <a16:creationId xmlns:a16="http://schemas.microsoft.com/office/drawing/2014/main" id="{00000000-0008-0000-0900-0000A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59" name="Rectangle 8622">
          <a:extLst>
            <a:ext uri="{FF2B5EF4-FFF2-40B4-BE49-F238E27FC236}">
              <a16:creationId xmlns:a16="http://schemas.microsoft.com/office/drawing/2014/main" id="{00000000-0008-0000-0900-0000A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0" name="Rectangle 8623">
          <a:extLst>
            <a:ext uri="{FF2B5EF4-FFF2-40B4-BE49-F238E27FC236}">
              <a16:creationId xmlns:a16="http://schemas.microsoft.com/office/drawing/2014/main" id="{00000000-0008-0000-0900-0000A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1" name="Rectangle 8624">
          <a:extLst>
            <a:ext uri="{FF2B5EF4-FFF2-40B4-BE49-F238E27FC236}">
              <a16:creationId xmlns:a16="http://schemas.microsoft.com/office/drawing/2014/main" id="{00000000-0008-0000-0900-0000AD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2" name="Rectangle 8625">
          <a:extLst>
            <a:ext uri="{FF2B5EF4-FFF2-40B4-BE49-F238E27FC236}">
              <a16:creationId xmlns:a16="http://schemas.microsoft.com/office/drawing/2014/main" id="{00000000-0008-0000-0900-0000AE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5" name="Rectangle 8628">
          <a:extLst>
            <a:ext uri="{FF2B5EF4-FFF2-40B4-BE49-F238E27FC236}">
              <a16:creationId xmlns:a16="http://schemas.microsoft.com/office/drawing/2014/main" id="{00000000-0008-0000-0900-0000B1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6" name="Rectangle 8629">
          <a:extLst>
            <a:ext uri="{FF2B5EF4-FFF2-40B4-BE49-F238E27FC236}">
              <a16:creationId xmlns:a16="http://schemas.microsoft.com/office/drawing/2014/main" id="{00000000-0008-0000-0900-0000B2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68" name="Rectangle 8631">
          <a:extLst>
            <a:ext uri="{FF2B5EF4-FFF2-40B4-BE49-F238E27FC236}">
              <a16:creationId xmlns:a16="http://schemas.microsoft.com/office/drawing/2014/main" id="{00000000-0008-0000-0900-0000B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71" name="Rectangle 8634">
          <a:extLst>
            <a:ext uri="{FF2B5EF4-FFF2-40B4-BE49-F238E27FC236}">
              <a16:creationId xmlns:a16="http://schemas.microsoft.com/office/drawing/2014/main" id="{00000000-0008-0000-0900-0000B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72" name="Rectangle 8635">
          <a:extLst>
            <a:ext uri="{FF2B5EF4-FFF2-40B4-BE49-F238E27FC236}">
              <a16:creationId xmlns:a16="http://schemas.microsoft.com/office/drawing/2014/main" id="{00000000-0008-0000-0900-0000B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75" name="Rectangle 8638">
          <a:extLst>
            <a:ext uri="{FF2B5EF4-FFF2-40B4-BE49-F238E27FC236}">
              <a16:creationId xmlns:a16="http://schemas.microsoft.com/office/drawing/2014/main" id="{00000000-0008-0000-0900-0000B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76" name="Rectangle 8639">
          <a:extLst>
            <a:ext uri="{FF2B5EF4-FFF2-40B4-BE49-F238E27FC236}">
              <a16:creationId xmlns:a16="http://schemas.microsoft.com/office/drawing/2014/main" id="{00000000-0008-0000-0900-0000B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79" name="Rectangle 8642">
          <a:extLst>
            <a:ext uri="{FF2B5EF4-FFF2-40B4-BE49-F238E27FC236}">
              <a16:creationId xmlns:a16="http://schemas.microsoft.com/office/drawing/2014/main" id="{00000000-0008-0000-0900-0000B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80" name="Rectangle 8643">
          <a:extLst>
            <a:ext uri="{FF2B5EF4-FFF2-40B4-BE49-F238E27FC236}">
              <a16:creationId xmlns:a16="http://schemas.microsoft.com/office/drawing/2014/main" id="{00000000-0008-0000-0900-0000C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83" name="Rectangle 8646">
          <a:extLst>
            <a:ext uri="{FF2B5EF4-FFF2-40B4-BE49-F238E27FC236}">
              <a16:creationId xmlns:a16="http://schemas.microsoft.com/office/drawing/2014/main" id="{00000000-0008-0000-0900-0000C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84" name="Rectangle 8647">
          <a:extLst>
            <a:ext uri="{FF2B5EF4-FFF2-40B4-BE49-F238E27FC236}">
              <a16:creationId xmlns:a16="http://schemas.microsoft.com/office/drawing/2014/main" id="{00000000-0008-0000-0900-0000C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87" name="Rectangle 8650">
          <a:extLst>
            <a:ext uri="{FF2B5EF4-FFF2-40B4-BE49-F238E27FC236}">
              <a16:creationId xmlns:a16="http://schemas.microsoft.com/office/drawing/2014/main" id="{00000000-0008-0000-0900-0000C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88" name="Rectangle 8651">
          <a:extLst>
            <a:ext uri="{FF2B5EF4-FFF2-40B4-BE49-F238E27FC236}">
              <a16:creationId xmlns:a16="http://schemas.microsoft.com/office/drawing/2014/main" id="{00000000-0008-0000-0900-0000C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91" name="Rectangle 8654">
          <a:extLst>
            <a:ext uri="{FF2B5EF4-FFF2-40B4-BE49-F238E27FC236}">
              <a16:creationId xmlns:a16="http://schemas.microsoft.com/office/drawing/2014/main" id="{00000000-0008-0000-0900-0000C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92" name="Rectangle 8655">
          <a:extLst>
            <a:ext uri="{FF2B5EF4-FFF2-40B4-BE49-F238E27FC236}">
              <a16:creationId xmlns:a16="http://schemas.microsoft.com/office/drawing/2014/main" id="{00000000-0008-0000-0900-0000C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95" name="Rectangle 8658">
          <a:extLst>
            <a:ext uri="{FF2B5EF4-FFF2-40B4-BE49-F238E27FC236}">
              <a16:creationId xmlns:a16="http://schemas.microsoft.com/office/drawing/2014/main" id="{00000000-0008-0000-0900-0000C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96" name="Rectangle 8659">
          <a:extLst>
            <a:ext uri="{FF2B5EF4-FFF2-40B4-BE49-F238E27FC236}">
              <a16:creationId xmlns:a16="http://schemas.microsoft.com/office/drawing/2014/main" id="{00000000-0008-0000-0900-0000D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699" name="Rectangle 8662">
          <a:extLst>
            <a:ext uri="{FF2B5EF4-FFF2-40B4-BE49-F238E27FC236}">
              <a16:creationId xmlns:a16="http://schemas.microsoft.com/office/drawing/2014/main" id="{00000000-0008-0000-0900-0000D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00" name="Rectangle 8663">
          <a:extLst>
            <a:ext uri="{FF2B5EF4-FFF2-40B4-BE49-F238E27FC236}">
              <a16:creationId xmlns:a16="http://schemas.microsoft.com/office/drawing/2014/main" id="{00000000-0008-0000-0900-0000D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03" name="Rectangle 8666">
          <a:extLst>
            <a:ext uri="{FF2B5EF4-FFF2-40B4-BE49-F238E27FC236}">
              <a16:creationId xmlns:a16="http://schemas.microsoft.com/office/drawing/2014/main" id="{00000000-0008-0000-0900-0000D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04" name="Rectangle 8667">
          <a:extLst>
            <a:ext uri="{FF2B5EF4-FFF2-40B4-BE49-F238E27FC236}">
              <a16:creationId xmlns:a16="http://schemas.microsoft.com/office/drawing/2014/main" id="{00000000-0008-0000-0900-0000D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07" name="Rectangle 8670">
          <a:extLst>
            <a:ext uri="{FF2B5EF4-FFF2-40B4-BE49-F238E27FC236}">
              <a16:creationId xmlns:a16="http://schemas.microsoft.com/office/drawing/2014/main" id="{00000000-0008-0000-0900-0000D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08" name="Rectangle 8671">
          <a:extLst>
            <a:ext uri="{FF2B5EF4-FFF2-40B4-BE49-F238E27FC236}">
              <a16:creationId xmlns:a16="http://schemas.microsoft.com/office/drawing/2014/main" id="{00000000-0008-0000-0900-0000D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11" name="Rectangle 8674">
          <a:extLst>
            <a:ext uri="{FF2B5EF4-FFF2-40B4-BE49-F238E27FC236}">
              <a16:creationId xmlns:a16="http://schemas.microsoft.com/office/drawing/2014/main" id="{00000000-0008-0000-0900-0000D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12" name="Rectangle 8675">
          <a:extLst>
            <a:ext uri="{FF2B5EF4-FFF2-40B4-BE49-F238E27FC236}">
              <a16:creationId xmlns:a16="http://schemas.microsoft.com/office/drawing/2014/main" id="{00000000-0008-0000-0900-0000E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15" name="Rectangle 8678">
          <a:extLst>
            <a:ext uri="{FF2B5EF4-FFF2-40B4-BE49-F238E27FC236}">
              <a16:creationId xmlns:a16="http://schemas.microsoft.com/office/drawing/2014/main" id="{00000000-0008-0000-0900-0000E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16" name="Rectangle 8679">
          <a:extLst>
            <a:ext uri="{FF2B5EF4-FFF2-40B4-BE49-F238E27FC236}">
              <a16:creationId xmlns:a16="http://schemas.microsoft.com/office/drawing/2014/main" id="{00000000-0008-0000-0900-0000E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19" name="Rectangle 8682">
          <a:extLst>
            <a:ext uri="{FF2B5EF4-FFF2-40B4-BE49-F238E27FC236}">
              <a16:creationId xmlns:a16="http://schemas.microsoft.com/office/drawing/2014/main" id="{00000000-0008-0000-0900-0000E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20" name="Rectangle 8683">
          <a:extLst>
            <a:ext uri="{FF2B5EF4-FFF2-40B4-BE49-F238E27FC236}">
              <a16:creationId xmlns:a16="http://schemas.microsoft.com/office/drawing/2014/main" id="{00000000-0008-0000-0900-0000E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23" name="Rectangle 8686">
          <a:extLst>
            <a:ext uri="{FF2B5EF4-FFF2-40B4-BE49-F238E27FC236}">
              <a16:creationId xmlns:a16="http://schemas.microsoft.com/office/drawing/2014/main" id="{00000000-0008-0000-0900-0000E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24" name="Rectangle 8687">
          <a:extLst>
            <a:ext uri="{FF2B5EF4-FFF2-40B4-BE49-F238E27FC236}">
              <a16:creationId xmlns:a16="http://schemas.microsoft.com/office/drawing/2014/main" id="{00000000-0008-0000-0900-0000E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27" name="Rectangle 8690">
          <a:extLst>
            <a:ext uri="{FF2B5EF4-FFF2-40B4-BE49-F238E27FC236}">
              <a16:creationId xmlns:a16="http://schemas.microsoft.com/office/drawing/2014/main" id="{00000000-0008-0000-0900-0000E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28" name="Rectangle 8691">
          <a:extLst>
            <a:ext uri="{FF2B5EF4-FFF2-40B4-BE49-F238E27FC236}">
              <a16:creationId xmlns:a16="http://schemas.microsoft.com/office/drawing/2014/main" id="{00000000-0008-0000-0900-0000F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31" name="Rectangle 8694">
          <a:extLst>
            <a:ext uri="{FF2B5EF4-FFF2-40B4-BE49-F238E27FC236}">
              <a16:creationId xmlns:a16="http://schemas.microsoft.com/office/drawing/2014/main" id="{00000000-0008-0000-0900-0000F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32" name="Rectangle 8695">
          <a:extLst>
            <a:ext uri="{FF2B5EF4-FFF2-40B4-BE49-F238E27FC236}">
              <a16:creationId xmlns:a16="http://schemas.microsoft.com/office/drawing/2014/main" id="{00000000-0008-0000-0900-0000F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35" name="Rectangle 8698">
          <a:extLst>
            <a:ext uri="{FF2B5EF4-FFF2-40B4-BE49-F238E27FC236}">
              <a16:creationId xmlns:a16="http://schemas.microsoft.com/office/drawing/2014/main" id="{00000000-0008-0000-0900-0000F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36" name="Rectangle 8699">
          <a:extLst>
            <a:ext uri="{FF2B5EF4-FFF2-40B4-BE49-F238E27FC236}">
              <a16:creationId xmlns:a16="http://schemas.microsoft.com/office/drawing/2014/main" id="{00000000-0008-0000-0900-0000F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39" name="Rectangle 8702">
          <a:extLst>
            <a:ext uri="{FF2B5EF4-FFF2-40B4-BE49-F238E27FC236}">
              <a16:creationId xmlns:a16="http://schemas.microsoft.com/office/drawing/2014/main" id="{00000000-0008-0000-0900-0000F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40" name="Rectangle 8703">
          <a:extLst>
            <a:ext uri="{FF2B5EF4-FFF2-40B4-BE49-F238E27FC236}">
              <a16:creationId xmlns:a16="http://schemas.microsoft.com/office/drawing/2014/main" id="{00000000-0008-0000-0900-0000F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43" name="Rectangle 8706">
          <a:extLst>
            <a:ext uri="{FF2B5EF4-FFF2-40B4-BE49-F238E27FC236}">
              <a16:creationId xmlns:a16="http://schemas.microsoft.com/office/drawing/2014/main" id="{00000000-0008-0000-0900-0000F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44" name="Rectangle 8707">
          <a:extLst>
            <a:ext uri="{FF2B5EF4-FFF2-40B4-BE49-F238E27FC236}">
              <a16:creationId xmlns:a16="http://schemas.microsoft.com/office/drawing/2014/main" id="{00000000-0008-0000-0900-00000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47" name="Rectangle 8710">
          <a:extLst>
            <a:ext uri="{FF2B5EF4-FFF2-40B4-BE49-F238E27FC236}">
              <a16:creationId xmlns:a16="http://schemas.microsoft.com/office/drawing/2014/main" id="{00000000-0008-0000-0900-00000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48" name="Rectangle 8711">
          <a:extLst>
            <a:ext uri="{FF2B5EF4-FFF2-40B4-BE49-F238E27FC236}">
              <a16:creationId xmlns:a16="http://schemas.microsoft.com/office/drawing/2014/main" id="{00000000-0008-0000-0900-00000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51" name="Rectangle 8714">
          <a:extLst>
            <a:ext uri="{FF2B5EF4-FFF2-40B4-BE49-F238E27FC236}">
              <a16:creationId xmlns:a16="http://schemas.microsoft.com/office/drawing/2014/main" id="{00000000-0008-0000-0900-00000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52" name="Rectangle 8715">
          <a:extLst>
            <a:ext uri="{FF2B5EF4-FFF2-40B4-BE49-F238E27FC236}">
              <a16:creationId xmlns:a16="http://schemas.microsoft.com/office/drawing/2014/main" id="{00000000-0008-0000-0900-00000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55" name="Rectangle 8718">
          <a:extLst>
            <a:ext uri="{FF2B5EF4-FFF2-40B4-BE49-F238E27FC236}">
              <a16:creationId xmlns:a16="http://schemas.microsoft.com/office/drawing/2014/main" id="{00000000-0008-0000-0900-00000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56" name="Rectangle 8719">
          <a:extLst>
            <a:ext uri="{FF2B5EF4-FFF2-40B4-BE49-F238E27FC236}">
              <a16:creationId xmlns:a16="http://schemas.microsoft.com/office/drawing/2014/main" id="{00000000-0008-0000-0900-00000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59" name="Rectangle 8722">
          <a:extLst>
            <a:ext uri="{FF2B5EF4-FFF2-40B4-BE49-F238E27FC236}">
              <a16:creationId xmlns:a16="http://schemas.microsoft.com/office/drawing/2014/main" id="{00000000-0008-0000-0900-00000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60" name="Rectangle 8723">
          <a:extLst>
            <a:ext uri="{FF2B5EF4-FFF2-40B4-BE49-F238E27FC236}">
              <a16:creationId xmlns:a16="http://schemas.microsoft.com/office/drawing/2014/main" id="{00000000-0008-0000-0900-00001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63" name="Rectangle 8726">
          <a:extLst>
            <a:ext uri="{FF2B5EF4-FFF2-40B4-BE49-F238E27FC236}">
              <a16:creationId xmlns:a16="http://schemas.microsoft.com/office/drawing/2014/main" id="{00000000-0008-0000-0900-00001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64" name="Rectangle 8727">
          <a:extLst>
            <a:ext uri="{FF2B5EF4-FFF2-40B4-BE49-F238E27FC236}">
              <a16:creationId xmlns:a16="http://schemas.microsoft.com/office/drawing/2014/main" id="{00000000-0008-0000-0900-00001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67" name="Rectangle 8730">
          <a:extLst>
            <a:ext uri="{FF2B5EF4-FFF2-40B4-BE49-F238E27FC236}">
              <a16:creationId xmlns:a16="http://schemas.microsoft.com/office/drawing/2014/main" id="{00000000-0008-0000-0900-00001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68" name="Rectangle 8731">
          <a:extLst>
            <a:ext uri="{FF2B5EF4-FFF2-40B4-BE49-F238E27FC236}">
              <a16:creationId xmlns:a16="http://schemas.microsoft.com/office/drawing/2014/main" id="{00000000-0008-0000-0900-00001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71" name="Rectangle 8734">
          <a:extLst>
            <a:ext uri="{FF2B5EF4-FFF2-40B4-BE49-F238E27FC236}">
              <a16:creationId xmlns:a16="http://schemas.microsoft.com/office/drawing/2014/main" id="{00000000-0008-0000-0900-00001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72" name="Rectangle 8735">
          <a:extLst>
            <a:ext uri="{FF2B5EF4-FFF2-40B4-BE49-F238E27FC236}">
              <a16:creationId xmlns:a16="http://schemas.microsoft.com/office/drawing/2014/main" id="{00000000-0008-0000-0900-00001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75" name="Rectangle 8738">
          <a:extLst>
            <a:ext uri="{FF2B5EF4-FFF2-40B4-BE49-F238E27FC236}">
              <a16:creationId xmlns:a16="http://schemas.microsoft.com/office/drawing/2014/main" id="{00000000-0008-0000-0900-00001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76" name="Rectangle 8739">
          <a:extLst>
            <a:ext uri="{FF2B5EF4-FFF2-40B4-BE49-F238E27FC236}">
              <a16:creationId xmlns:a16="http://schemas.microsoft.com/office/drawing/2014/main" id="{00000000-0008-0000-0900-00002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79" name="Rectangle 8742">
          <a:extLst>
            <a:ext uri="{FF2B5EF4-FFF2-40B4-BE49-F238E27FC236}">
              <a16:creationId xmlns:a16="http://schemas.microsoft.com/office/drawing/2014/main" id="{00000000-0008-0000-0900-00002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80" name="Rectangle 8743">
          <a:extLst>
            <a:ext uri="{FF2B5EF4-FFF2-40B4-BE49-F238E27FC236}">
              <a16:creationId xmlns:a16="http://schemas.microsoft.com/office/drawing/2014/main" id="{00000000-0008-0000-0900-00002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83" name="Rectangle 8746">
          <a:extLst>
            <a:ext uri="{FF2B5EF4-FFF2-40B4-BE49-F238E27FC236}">
              <a16:creationId xmlns:a16="http://schemas.microsoft.com/office/drawing/2014/main" id="{00000000-0008-0000-0900-00002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84" name="Rectangle 8747">
          <a:extLst>
            <a:ext uri="{FF2B5EF4-FFF2-40B4-BE49-F238E27FC236}">
              <a16:creationId xmlns:a16="http://schemas.microsoft.com/office/drawing/2014/main" id="{00000000-0008-0000-0900-00002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87" name="Rectangle 8750">
          <a:extLst>
            <a:ext uri="{FF2B5EF4-FFF2-40B4-BE49-F238E27FC236}">
              <a16:creationId xmlns:a16="http://schemas.microsoft.com/office/drawing/2014/main" id="{00000000-0008-0000-0900-00002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88" name="Rectangle 8751">
          <a:extLst>
            <a:ext uri="{FF2B5EF4-FFF2-40B4-BE49-F238E27FC236}">
              <a16:creationId xmlns:a16="http://schemas.microsoft.com/office/drawing/2014/main" id="{00000000-0008-0000-0900-00002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91" name="Rectangle 8754">
          <a:extLst>
            <a:ext uri="{FF2B5EF4-FFF2-40B4-BE49-F238E27FC236}">
              <a16:creationId xmlns:a16="http://schemas.microsoft.com/office/drawing/2014/main" id="{00000000-0008-0000-0900-00002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92" name="Rectangle 8755">
          <a:extLst>
            <a:ext uri="{FF2B5EF4-FFF2-40B4-BE49-F238E27FC236}">
              <a16:creationId xmlns:a16="http://schemas.microsoft.com/office/drawing/2014/main" id="{00000000-0008-0000-0900-00003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95" name="Rectangle 8758">
          <a:extLst>
            <a:ext uri="{FF2B5EF4-FFF2-40B4-BE49-F238E27FC236}">
              <a16:creationId xmlns:a16="http://schemas.microsoft.com/office/drawing/2014/main" id="{00000000-0008-0000-0900-00003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96" name="Rectangle 8759">
          <a:extLst>
            <a:ext uri="{FF2B5EF4-FFF2-40B4-BE49-F238E27FC236}">
              <a16:creationId xmlns:a16="http://schemas.microsoft.com/office/drawing/2014/main" id="{00000000-0008-0000-0900-00003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799" name="Rectangle 8762">
          <a:extLst>
            <a:ext uri="{FF2B5EF4-FFF2-40B4-BE49-F238E27FC236}">
              <a16:creationId xmlns:a16="http://schemas.microsoft.com/office/drawing/2014/main" id="{00000000-0008-0000-0900-00003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00" name="Rectangle 8763">
          <a:extLst>
            <a:ext uri="{FF2B5EF4-FFF2-40B4-BE49-F238E27FC236}">
              <a16:creationId xmlns:a16="http://schemas.microsoft.com/office/drawing/2014/main" id="{00000000-0008-0000-0900-00003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03" name="Rectangle 8766">
          <a:extLst>
            <a:ext uri="{FF2B5EF4-FFF2-40B4-BE49-F238E27FC236}">
              <a16:creationId xmlns:a16="http://schemas.microsoft.com/office/drawing/2014/main" id="{00000000-0008-0000-0900-00003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04" name="Rectangle 8767">
          <a:extLst>
            <a:ext uri="{FF2B5EF4-FFF2-40B4-BE49-F238E27FC236}">
              <a16:creationId xmlns:a16="http://schemas.microsoft.com/office/drawing/2014/main" id="{00000000-0008-0000-0900-00003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07" name="Rectangle 8770">
          <a:extLst>
            <a:ext uri="{FF2B5EF4-FFF2-40B4-BE49-F238E27FC236}">
              <a16:creationId xmlns:a16="http://schemas.microsoft.com/office/drawing/2014/main" id="{00000000-0008-0000-0900-00003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08" name="Rectangle 8771">
          <a:extLst>
            <a:ext uri="{FF2B5EF4-FFF2-40B4-BE49-F238E27FC236}">
              <a16:creationId xmlns:a16="http://schemas.microsoft.com/office/drawing/2014/main" id="{00000000-0008-0000-0900-00004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11" name="Rectangle 8774">
          <a:extLst>
            <a:ext uri="{FF2B5EF4-FFF2-40B4-BE49-F238E27FC236}">
              <a16:creationId xmlns:a16="http://schemas.microsoft.com/office/drawing/2014/main" id="{00000000-0008-0000-0900-00004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12" name="Rectangle 8775">
          <a:extLst>
            <a:ext uri="{FF2B5EF4-FFF2-40B4-BE49-F238E27FC236}">
              <a16:creationId xmlns:a16="http://schemas.microsoft.com/office/drawing/2014/main" id="{00000000-0008-0000-0900-00004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15" name="Rectangle 8778">
          <a:extLst>
            <a:ext uri="{FF2B5EF4-FFF2-40B4-BE49-F238E27FC236}">
              <a16:creationId xmlns:a16="http://schemas.microsoft.com/office/drawing/2014/main" id="{00000000-0008-0000-0900-00004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16" name="Rectangle 8779">
          <a:extLst>
            <a:ext uri="{FF2B5EF4-FFF2-40B4-BE49-F238E27FC236}">
              <a16:creationId xmlns:a16="http://schemas.microsoft.com/office/drawing/2014/main" id="{00000000-0008-0000-0900-00004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19" name="Rectangle 8782">
          <a:extLst>
            <a:ext uri="{FF2B5EF4-FFF2-40B4-BE49-F238E27FC236}">
              <a16:creationId xmlns:a16="http://schemas.microsoft.com/office/drawing/2014/main" id="{00000000-0008-0000-0900-00004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20" name="Rectangle 8783">
          <a:extLst>
            <a:ext uri="{FF2B5EF4-FFF2-40B4-BE49-F238E27FC236}">
              <a16:creationId xmlns:a16="http://schemas.microsoft.com/office/drawing/2014/main" id="{00000000-0008-0000-0900-00004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23" name="Rectangle 8786">
          <a:extLst>
            <a:ext uri="{FF2B5EF4-FFF2-40B4-BE49-F238E27FC236}">
              <a16:creationId xmlns:a16="http://schemas.microsoft.com/office/drawing/2014/main" id="{00000000-0008-0000-0900-00004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24" name="Rectangle 8787">
          <a:extLst>
            <a:ext uri="{FF2B5EF4-FFF2-40B4-BE49-F238E27FC236}">
              <a16:creationId xmlns:a16="http://schemas.microsoft.com/office/drawing/2014/main" id="{00000000-0008-0000-0900-00005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27" name="Rectangle 8790">
          <a:extLst>
            <a:ext uri="{FF2B5EF4-FFF2-40B4-BE49-F238E27FC236}">
              <a16:creationId xmlns:a16="http://schemas.microsoft.com/office/drawing/2014/main" id="{00000000-0008-0000-0900-00005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28" name="Rectangle 8791">
          <a:extLst>
            <a:ext uri="{FF2B5EF4-FFF2-40B4-BE49-F238E27FC236}">
              <a16:creationId xmlns:a16="http://schemas.microsoft.com/office/drawing/2014/main" id="{00000000-0008-0000-0900-00005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31" name="Rectangle 8794">
          <a:extLst>
            <a:ext uri="{FF2B5EF4-FFF2-40B4-BE49-F238E27FC236}">
              <a16:creationId xmlns:a16="http://schemas.microsoft.com/office/drawing/2014/main" id="{00000000-0008-0000-0900-00005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32" name="Rectangle 8795">
          <a:extLst>
            <a:ext uri="{FF2B5EF4-FFF2-40B4-BE49-F238E27FC236}">
              <a16:creationId xmlns:a16="http://schemas.microsoft.com/office/drawing/2014/main" id="{00000000-0008-0000-0900-00005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35" name="Rectangle 8798">
          <a:extLst>
            <a:ext uri="{FF2B5EF4-FFF2-40B4-BE49-F238E27FC236}">
              <a16:creationId xmlns:a16="http://schemas.microsoft.com/office/drawing/2014/main" id="{00000000-0008-0000-0900-00005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36" name="Rectangle 8799">
          <a:extLst>
            <a:ext uri="{FF2B5EF4-FFF2-40B4-BE49-F238E27FC236}">
              <a16:creationId xmlns:a16="http://schemas.microsoft.com/office/drawing/2014/main" id="{00000000-0008-0000-0900-00005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39" name="Rectangle 8802">
          <a:extLst>
            <a:ext uri="{FF2B5EF4-FFF2-40B4-BE49-F238E27FC236}">
              <a16:creationId xmlns:a16="http://schemas.microsoft.com/office/drawing/2014/main" id="{00000000-0008-0000-0900-00005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40" name="Rectangle 8803">
          <a:extLst>
            <a:ext uri="{FF2B5EF4-FFF2-40B4-BE49-F238E27FC236}">
              <a16:creationId xmlns:a16="http://schemas.microsoft.com/office/drawing/2014/main" id="{00000000-0008-0000-0900-00006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43" name="Rectangle 8806">
          <a:extLst>
            <a:ext uri="{FF2B5EF4-FFF2-40B4-BE49-F238E27FC236}">
              <a16:creationId xmlns:a16="http://schemas.microsoft.com/office/drawing/2014/main" id="{00000000-0008-0000-0900-00006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44" name="Rectangle 8807">
          <a:extLst>
            <a:ext uri="{FF2B5EF4-FFF2-40B4-BE49-F238E27FC236}">
              <a16:creationId xmlns:a16="http://schemas.microsoft.com/office/drawing/2014/main" id="{00000000-0008-0000-0900-00006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47" name="Rectangle 8810">
          <a:extLst>
            <a:ext uri="{FF2B5EF4-FFF2-40B4-BE49-F238E27FC236}">
              <a16:creationId xmlns:a16="http://schemas.microsoft.com/office/drawing/2014/main" id="{00000000-0008-0000-0900-00006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48" name="Rectangle 8811">
          <a:extLst>
            <a:ext uri="{FF2B5EF4-FFF2-40B4-BE49-F238E27FC236}">
              <a16:creationId xmlns:a16="http://schemas.microsoft.com/office/drawing/2014/main" id="{00000000-0008-0000-0900-00006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51" name="Rectangle 8814">
          <a:extLst>
            <a:ext uri="{FF2B5EF4-FFF2-40B4-BE49-F238E27FC236}">
              <a16:creationId xmlns:a16="http://schemas.microsoft.com/office/drawing/2014/main" id="{00000000-0008-0000-0900-00006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52" name="Rectangle 8815">
          <a:extLst>
            <a:ext uri="{FF2B5EF4-FFF2-40B4-BE49-F238E27FC236}">
              <a16:creationId xmlns:a16="http://schemas.microsoft.com/office/drawing/2014/main" id="{00000000-0008-0000-0900-00006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55" name="Rectangle 8818">
          <a:extLst>
            <a:ext uri="{FF2B5EF4-FFF2-40B4-BE49-F238E27FC236}">
              <a16:creationId xmlns:a16="http://schemas.microsoft.com/office/drawing/2014/main" id="{00000000-0008-0000-0900-00006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56" name="Rectangle 8819">
          <a:extLst>
            <a:ext uri="{FF2B5EF4-FFF2-40B4-BE49-F238E27FC236}">
              <a16:creationId xmlns:a16="http://schemas.microsoft.com/office/drawing/2014/main" id="{00000000-0008-0000-0900-00007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59" name="Rectangle 8822">
          <a:extLst>
            <a:ext uri="{FF2B5EF4-FFF2-40B4-BE49-F238E27FC236}">
              <a16:creationId xmlns:a16="http://schemas.microsoft.com/office/drawing/2014/main" id="{00000000-0008-0000-0900-00007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0" name="Rectangle 8823">
          <a:extLst>
            <a:ext uri="{FF2B5EF4-FFF2-40B4-BE49-F238E27FC236}">
              <a16:creationId xmlns:a16="http://schemas.microsoft.com/office/drawing/2014/main" id="{00000000-0008-0000-0900-00007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3" name="Rectangle 8826">
          <a:extLst>
            <a:ext uri="{FF2B5EF4-FFF2-40B4-BE49-F238E27FC236}">
              <a16:creationId xmlns:a16="http://schemas.microsoft.com/office/drawing/2014/main" id="{00000000-0008-0000-0900-00007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4" name="Rectangle 8827">
          <a:extLst>
            <a:ext uri="{FF2B5EF4-FFF2-40B4-BE49-F238E27FC236}">
              <a16:creationId xmlns:a16="http://schemas.microsoft.com/office/drawing/2014/main" id="{00000000-0008-0000-0900-00007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5" name="Rectangle 8828">
          <a:extLst>
            <a:ext uri="{FF2B5EF4-FFF2-40B4-BE49-F238E27FC236}">
              <a16:creationId xmlns:a16="http://schemas.microsoft.com/office/drawing/2014/main" id="{00000000-0008-0000-0900-000079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6" name="Rectangle 8829">
          <a:extLst>
            <a:ext uri="{FF2B5EF4-FFF2-40B4-BE49-F238E27FC236}">
              <a16:creationId xmlns:a16="http://schemas.microsoft.com/office/drawing/2014/main" id="{00000000-0008-0000-0900-00007A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69" name="Rectangle 8832">
          <a:extLst>
            <a:ext uri="{FF2B5EF4-FFF2-40B4-BE49-F238E27FC236}">
              <a16:creationId xmlns:a16="http://schemas.microsoft.com/office/drawing/2014/main" id="{00000000-0008-0000-0900-00007D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0" name="Rectangle 8833">
          <a:extLst>
            <a:ext uri="{FF2B5EF4-FFF2-40B4-BE49-F238E27FC236}">
              <a16:creationId xmlns:a16="http://schemas.microsoft.com/office/drawing/2014/main" id="{00000000-0008-0000-0900-00007E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3" name="Rectangle 8836">
          <a:extLst>
            <a:ext uri="{FF2B5EF4-FFF2-40B4-BE49-F238E27FC236}">
              <a16:creationId xmlns:a16="http://schemas.microsoft.com/office/drawing/2014/main" id="{00000000-0008-0000-0900-000081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4" name="Rectangle 8837">
          <a:extLst>
            <a:ext uri="{FF2B5EF4-FFF2-40B4-BE49-F238E27FC236}">
              <a16:creationId xmlns:a16="http://schemas.microsoft.com/office/drawing/2014/main" id="{00000000-0008-0000-0900-000082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7" name="Rectangle 8840">
          <a:extLst>
            <a:ext uri="{FF2B5EF4-FFF2-40B4-BE49-F238E27FC236}">
              <a16:creationId xmlns:a16="http://schemas.microsoft.com/office/drawing/2014/main" id="{00000000-0008-0000-0900-000085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8" name="Rectangle 8841">
          <a:extLst>
            <a:ext uri="{FF2B5EF4-FFF2-40B4-BE49-F238E27FC236}">
              <a16:creationId xmlns:a16="http://schemas.microsoft.com/office/drawing/2014/main" id="{00000000-0008-0000-0900-000086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79" name="Rectangle 8842">
          <a:extLst>
            <a:ext uri="{FF2B5EF4-FFF2-40B4-BE49-F238E27FC236}">
              <a16:creationId xmlns:a16="http://schemas.microsoft.com/office/drawing/2014/main" id="{00000000-0008-0000-0900-00008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80" name="Rectangle 8843">
          <a:extLst>
            <a:ext uri="{FF2B5EF4-FFF2-40B4-BE49-F238E27FC236}">
              <a16:creationId xmlns:a16="http://schemas.microsoft.com/office/drawing/2014/main" id="{00000000-0008-0000-0900-00008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83" name="Rectangle 8846">
          <a:extLst>
            <a:ext uri="{FF2B5EF4-FFF2-40B4-BE49-F238E27FC236}">
              <a16:creationId xmlns:a16="http://schemas.microsoft.com/office/drawing/2014/main" id="{00000000-0008-0000-0900-00008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84" name="Rectangle 8847">
          <a:extLst>
            <a:ext uri="{FF2B5EF4-FFF2-40B4-BE49-F238E27FC236}">
              <a16:creationId xmlns:a16="http://schemas.microsoft.com/office/drawing/2014/main" id="{00000000-0008-0000-0900-00008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87" name="Rectangle 8850">
          <a:extLst>
            <a:ext uri="{FF2B5EF4-FFF2-40B4-BE49-F238E27FC236}">
              <a16:creationId xmlns:a16="http://schemas.microsoft.com/office/drawing/2014/main" id="{00000000-0008-0000-0900-00008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88" name="Rectangle 8851">
          <a:extLst>
            <a:ext uri="{FF2B5EF4-FFF2-40B4-BE49-F238E27FC236}">
              <a16:creationId xmlns:a16="http://schemas.microsoft.com/office/drawing/2014/main" id="{00000000-0008-0000-0900-00009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91" name="Rectangle 8854">
          <a:extLst>
            <a:ext uri="{FF2B5EF4-FFF2-40B4-BE49-F238E27FC236}">
              <a16:creationId xmlns:a16="http://schemas.microsoft.com/office/drawing/2014/main" id="{00000000-0008-0000-0900-00009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92" name="Rectangle 8855">
          <a:extLst>
            <a:ext uri="{FF2B5EF4-FFF2-40B4-BE49-F238E27FC236}">
              <a16:creationId xmlns:a16="http://schemas.microsoft.com/office/drawing/2014/main" id="{00000000-0008-0000-0900-00009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95" name="Rectangle 8858">
          <a:extLst>
            <a:ext uri="{FF2B5EF4-FFF2-40B4-BE49-F238E27FC236}">
              <a16:creationId xmlns:a16="http://schemas.microsoft.com/office/drawing/2014/main" id="{00000000-0008-0000-0900-00009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96" name="Rectangle 8859">
          <a:extLst>
            <a:ext uri="{FF2B5EF4-FFF2-40B4-BE49-F238E27FC236}">
              <a16:creationId xmlns:a16="http://schemas.microsoft.com/office/drawing/2014/main" id="{00000000-0008-0000-0900-00009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899" name="Rectangle 8862">
          <a:extLst>
            <a:ext uri="{FF2B5EF4-FFF2-40B4-BE49-F238E27FC236}">
              <a16:creationId xmlns:a16="http://schemas.microsoft.com/office/drawing/2014/main" id="{00000000-0008-0000-0900-00009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00" name="Rectangle 8863">
          <a:extLst>
            <a:ext uri="{FF2B5EF4-FFF2-40B4-BE49-F238E27FC236}">
              <a16:creationId xmlns:a16="http://schemas.microsoft.com/office/drawing/2014/main" id="{00000000-0008-0000-0900-00009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03" name="Rectangle 8866">
          <a:extLst>
            <a:ext uri="{FF2B5EF4-FFF2-40B4-BE49-F238E27FC236}">
              <a16:creationId xmlns:a16="http://schemas.microsoft.com/office/drawing/2014/main" id="{00000000-0008-0000-0900-00009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04" name="Rectangle 8867">
          <a:extLst>
            <a:ext uri="{FF2B5EF4-FFF2-40B4-BE49-F238E27FC236}">
              <a16:creationId xmlns:a16="http://schemas.microsoft.com/office/drawing/2014/main" id="{00000000-0008-0000-0900-0000A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07" name="Rectangle 8870">
          <a:extLst>
            <a:ext uri="{FF2B5EF4-FFF2-40B4-BE49-F238E27FC236}">
              <a16:creationId xmlns:a16="http://schemas.microsoft.com/office/drawing/2014/main" id="{00000000-0008-0000-0900-0000A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08" name="Rectangle 8871">
          <a:extLst>
            <a:ext uri="{FF2B5EF4-FFF2-40B4-BE49-F238E27FC236}">
              <a16:creationId xmlns:a16="http://schemas.microsoft.com/office/drawing/2014/main" id="{00000000-0008-0000-0900-0000A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11" name="Rectangle 8874">
          <a:extLst>
            <a:ext uri="{FF2B5EF4-FFF2-40B4-BE49-F238E27FC236}">
              <a16:creationId xmlns:a16="http://schemas.microsoft.com/office/drawing/2014/main" id="{00000000-0008-0000-0900-0000A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12" name="Rectangle 8875">
          <a:extLst>
            <a:ext uri="{FF2B5EF4-FFF2-40B4-BE49-F238E27FC236}">
              <a16:creationId xmlns:a16="http://schemas.microsoft.com/office/drawing/2014/main" id="{00000000-0008-0000-0900-0000A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15" name="Rectangle 8878">
          <a:extLst>
            <a:ext uri="{FF2B5EF4-FFF2-40B4-BE49-F238E27FC236}">
              <a16:creationId xmlns:a16="http://schemas.microsoft.com/office/drawing/2014/main" id="{00000000-0008-0000-0900-0000A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16" name="Rectangle 8879">
          <a:extLst>
            <a:ext uri="{FF2B5EF4-FFF2-40B4-BE49-F238E27FC236}">
              <a16:creationId xmlns:a16="http://schemas.microsoft.com/office/drawing/2014/main" id="{00000000-0008-0000-0900-0000A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19" name="Rectangle 8882">
          <a:extLst>
            <a:ext uri="{FF2B5EF4-FFF2-40B4-BE49-F238E27FC236}">
              <a16:creationId xmlns:a16="http://schemas.microsoft.com/office/drawing/2014/main" id="{00000000-0008-0000-0900-0000A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20" name="Rectangle 8883">
          <a:extLst>
            <a:ext uri="{FF2B5EF4-FFF2-40B4-BE49-F238E27FC236}">
              <a16:creationId xmlns:a16="http://schemas.microsoft.com/office/drawing/2014/main" id="{00000000-0008-0000-0900-0000B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23" name="Rectangle 8886">
          <a:extLst>
            <a:ext uri="{FF2B5EF4-FFF2-40B4-BE49-F238E27FC236}">
              <a16:creationId xmlns:a16="http://schemas.microsoft.com/office/drawing/2014/main" id="{00000000-0008-0000-0900-0000B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24" name="Rectangle 8887">
          <a:extLst>
            <a:ext uri="{FF2B5EF4-FFF2-40B4-BE49-F238E27FC236}">
              <a16:creationId xmlns:a16="http://schemas.microsoft.com/office/drawing/2014/main" id="{00000000-0008-0000-0900-0000B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27" name="Rectangle 8890">
          <a:extLst>
            <a:ext uri="{FF2B5EF4-FFF2-40B4-BE49-F238E27FC236}">
              <a16:creationId xmlns:a16="http://schemas.microsoft.com/office/drawing/2014/main" id="{00000000-0008-0000-0900-0000B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28" name="Rectangle 8891">
          <a:extLst>
            <a:ext uri="{FF2B5EF4-FFF2-40B4-BE49-F238E27FC236}">
              <a16:creationId xmlns:a16="http://schemas.microsoft.com/office/drawing/2014/main" id="{00000000-0008-0000-0900-0000B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31" name="Rectangle 8894">
          <a:extLst>
            <a:ext uri="{FF2B5EF4-FFF2-40B4-BE49-F238E27FC236}">
              <a16:creationId xmlns:a16="http://schemas.microsoft.com/office/drawing/2014/main" id="{00000000-0008-0000-0900-0000B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32" name="Rectangle 8895">
          <a:extLst>
            <a:ext uri="{FF2B5EF4-FFF2-40B4-BE49-F238E27FC236}">
              <a16:creationId xmlns:a16="http://schemas.microsoft.com/office/drawing/2014/main" id="{00000000-0008-0000-0900-0000B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35" name="Rectangle 8898">
          <a:extLst>
            <a:ext uri="{FF2B5EF4-FFF2-40B4-BE49-F238E27FC236}">
              <a16:creationId xmlns:a16="http://schemas.microsoft.com/office/drawing/2014/main" id="{00000000-0008-0000-0900-0000B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36" name="Rectangle 8899">
          <a:extLst>
            <a:ext uri="{FF2B5EF4-FFF2-40B4-BE49-F238E27FC236}">
              <a16:creationId xmlns:a16="http://schemas.microsoft.com/office/drawing/2014/main" id="{00000000-0008-0000-0900-0000C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39" name="Rectangle 8902">
          <a:extLst>
            <a:ext uri="{FF2B5EF4-FFF2-40B4-BE49-F238E27FC236}">
              <a16:creationId xmlns:a16="http://schemas.microsoft.com/office/drawing/2014/main" id="{00000000-0008-0000-0900-0000C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40" name="Rectangle 8903">
          <a:extLst>
            <a:ext uri="{FF2B5EF4-FFF2-40B4-BE49-F238E27FC236}">
              <a16:creationId xmlns:a16="http://schemas.microsoft.com/office/drawing/2014/main" id="{00000000-0008-0000-0900-0000C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43" name="Rectangle 8906">
          <a:extLst>
            <a:ext uri="{FF2B5EF4-FFF2-40B4-BE49-F238E27FC236}">
              <a16:creationId xmlns:a16="http://schemas.microsoft.com/office/drawing/2014/main" id="{00000000-0008-0000-0900-0000C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44" name="Rectangle 8907">
          <a:extLst>
            <a:ext uri="{FF2B5EF4-FFF2-40B4-BE49-F238E27FC236}">
              <a16:creationId xmlns:a16="http://schemas.microsoft.com/office/drawing/2014/main" id="{00000000-0008-0000-0900-0000C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47" name="Rectangle 8910">
          <a:extLst>
            <a:ext uri="{FF2B5EF4-FFF2-40B4-BE49-F238E27FC236}">
              <a16:creationId xmlns:a16="http://schemas.microsoft.com/office/drawing/2014/main" id="{00000000-0008-0000-0900-0000C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48" name="Rectangle 8911">
          <a:extLst>
            <a:ext uri="{FF2B5EF4-FFF2-40B4-BE49-F238E27FC236}">
              <a16:creationId xmlns:a16="http://schemas.microsoft.com/office/drawing/2014/main" id="{00000000-0008-0000-0900-0000C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51" name="Rectangle 8914">
          <a:extLst>
            <a:ext uri="{FF2B5EF4-FFF2-40B4-BE49-F238E27FC236}">
              <a16:creationId xmlns:a16="http://schemas.microsoft.com/office/drawing/2014/main" id="{00000000-0008-0000-0900-0000C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52" name="Rectangle 8915">
          <a:extLst>
            <a:ext uri="{FF2B5EF4-FFF2-40B4-BE49-F238E27FC236}">
              <a16:creationId xmlns:a16="http://schemas.microsoft.com/office/drawing/2014/main" id="{00000000-0008-0000-0900-0000D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55" name="Rectangle 8918">
          <a:extLst>
            <a:ext uri="{FF2B5EF4-FFF2-40B4-BE49-F238E27FC236}">
              <a16:creationId xmlns:a16="http://schemas.microsoft.com/office/drawing/2014/main" id="{00000000-0008-0000-0900-0000D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56" name="Rectangle 8919">
          <a:extLst>
            <a:ext uri="{FF2B5EF4-FFF2-40B4-BE49-F238E27FC236}">
              <a16:creationId xmlns:a16="http://schemas.microsoft.com/office/drawing/2014/main" id="{00000000-0008-0000-0900-0000D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59" name="Rectangle 8922">
          <a:extLst>
            <a:ext uri="{FF2B5EF4-FFF2-40B4-BE49-F238E27FC236}">
              <a16:creationId xmlns:a16="http://schemas.microsoft.com/office/drawing/2014/main" id="{00000000-0008-0000-0900-0000D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60" name="Rectangle 8923">
          <a:extLst>
            <a:ext uri="{FF2B5EF4-FFF2-40B4-BE49-F238E27FC236}">
              <a16:creationId xmlns:a16="http://schemas.microsoft.com/office/drawing/2014/main" id="{00000000-0008-0000-0900-0000D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63" name="Rectangle 8926">
          <a:extLst>
            <a:ext uri="{FF2B5EF4-FFF2-40B4-BE49-F238E27FC236}">
              <a16:creationId xmlns:a16="http://schemas.microsoft.com/office/drawing/2014/main" id="{00000000-0008-0000-0900-0000D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64" name="Rectangle 8927">
          <a:extLst>
            <a:ext uri="{FF2B5EF4-FFF2-40B4-BE49-F238E27FC236}">
              <a16:creationId xmlns:a16="http://schemas.microsoft.com/office/drawing/2014/main" id="{00000000-0008-0000-0900-0000D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67" name="Rectangle 8930">
          <a:extLst>
            <a:ext uri="{FF2B5EF4-FFF2-40B4-BE49-F238E27FC236}">
              <a16:creationId xmlns:a16="http://schemas.microsoft.com/office/drawing/2014/main" id="{00000000-0008-0000-0900-0000D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68" name="Rectangle 8931">
          <a:extLst>
            <a:ext uri="{FF2B5EF4-FFF2-40B4-BE49-F238E27FC236}">
              <a16:creationId xmlns:a16="http://schemas.microsoft.com/office/drawing/2014/main" id="{00000000-0008-0000-0900-0000E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71" name="Rectangle 8934">
          <a:extLst>
            <a:ext uri="{FF2B5EF4-FFF2-40B4-BE49-F238E27FC236}">
              <a16:creationId xmlns:a16="http://schemas.microsoft.com/office/drawing/2014/main" id="{00000000-0008-0000-0900-0000E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72" name="Rectangle 8935">
          <a:extLst>
            <a:ext uri="{FF2B5EF4-FFF2-40B4-BE49-F238E27FC236}">
              <a16:creationId xmlns:a16="http://schemas.microsoft.com/office/drawing/2014/main" id="{00000000-0008-0000-0900-0000E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75" name="Rectangle 8938">
          <a:extLst>
            <a:ext uri="{FF2B5EF4-FFF2-40B4-BE49-F238E27FC236}">
              <a16:creationId xmlns:a16="http://schemas.microsoft.com/office/drawing/2014/main" id="{00000000-0008-0000-0900-0000E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76" name="Rectangle 8939">
          <a:extLst>
            <a:ext uri="{FF2B5EF4-FFF2-40B4-BE49-F238E27FC236}">
              <a16:creationId xmlns:a16="http://schemas.microsoft.com/office/drawing/2014/main" id="{00000000-0008-0000-0900-0000E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79" name="Rectangle 8942">
          <a:extLst>
            <a:ext uri="{FF2B5EF4-FFF2-40B4-BE49-F238E27FC236}">
              <a16:creationId xmlns:a16="http://schemas.microsoft.com/office/drawing/2014/main" id="{00000000-0008-0000-0900-0000E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80" name="Rectangle 8943">
          <a:extLst>
            <a:ext uri="{FF2B5EF4-FFF2-40B4-BE49-F238E27FC236}">
              <a16:creationId xmlns:a16="http://schemas.microsoft.com/office/drawing/2014/main" id="{00000000-0008-0000-0900-0000E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83" name="Rectangle 8946">
          <a:extLst>
            <a:ext uri="{FF2B5EF4-FFF2-40B4-BE49-F238E27FC236}">
              <a16:creationId xmlns:a16="http://schemas.microsoft.com/office/drawing/2014/main" id="{00000000-0008-0000-0900-0000E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84" name="Rectangle 8947">
          <a:extLst>
            <a:ext uri="{FF2B5EF4-FFF2-40B4-BE49-F238E27FC236}">
              <a16:creationId xmlns:a16="http://schemas.microsoft.com/office/drawing/2014/main" id="{00000000-0008-0000-0900-0000F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87" name="Rectangle 8950">
          <a:extLst>
            <a:ext uri="{FF2B5EF4-FFF2-40B4-BE49-F238E27FC236}">
              <a16:creationId xmlns:a16="http://schemas.microsoft.com/office/drawing/2014/main" id="{00000000-0008-0000-0900-0000F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88" name="Rectangle 8951">
          <a:extLst>
            <a:ext uri="{FF2B5EF4-FFF2-40B4-BE49-F238E27FC236}">
              <a16:creationId xmlns:a16="http://schemas.microsoft.com/office/drawing/2014/main" id="{00000000-0008-0000-0900-0000F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91" name="Rectangle 8954">
          <a:extLst>
            <a:ext uri="{FF2B5EF4-FFF2-40B4-BE49-F238E27FC236}">
              <a16:creationId xmlns:a16="http://schemas.microsoft.com/office/drawing/2014/main" id="{00000000-0008-0000-0900-0000F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92" name="Rectangle 8955">
          <a:extLst>
            <a:ext uri="{FF2B5EF4-FFF2-40B4-BE49-F238E27FC236}">
              <a16:creationId xmlns:a16="http://schemas.microsoft.com/office/drawing/2014/main" id="{00000000-0008-0000-0900-0000F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95" name="Rectangle 8958">
          <a:extLst>
            <a:ext uri="{FF2B5EF4-FFF2-40B4-BE49-F238E27FC236}">
              <a16:creationId xmlns:a16="http://schemas.microsoft.com/office/drawing/2014/main" id="{00000000-0008-0000-0900-0000F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96" name="Rectangle 8959">
          <a:extLst>
            <a:ext uri="{FF2B5EF4-FFF2-40B4-BE49-F238E27FC236}">
              <a16:creationId xmlns:a16="http://schemas.microsoft.com/office/drawing/2014/main" id="{00000000-0008-0000-0900-0000F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7999" name="Rectangle 8962">
          <a:extLst>
            <a:ext uri="{FF2B5EF4-FFF2-40B4-BE49-F238E27FC236}">
              <a16:creationId xmlns:a16="http://schemas.microsoft.com/office/drawing/2014/main" id="{00000000-0008-0000-0900-0000F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00" name="Rectangle 8963">
          <a:extLst>
            <a:ext uri="{FF2B5EF4-FFF2-40B4-BE49-F238E27FC236}">
              <a16:creationId xmlns:a16="http://schemas.microsoft.com/office/drawing/2014/main" id="{00000000-0008-0000-0900-00000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03" name="Rectangle 8966">
          <a:extLst>
            <a:ext uri="{FF2B5EF4-FFF2-40B4-BE49-F238E27FC236}">
              <a16:creationId xmlns:a16="http://schemas.microsoft.com/office/drawing/2014/main" id="{00000000-0008-0000-0900-00000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04" name="Rectangle 8967">
          <a:extLst>
            <a:ext uri="{FF2B5EF4-FFF2-40B4-BE49-F238E27FC236}">
              <a16:creationId xmlns:a16="http://schemas.microsoft.com/office/drawing/2014/main" id="{00000000-0008-0000-0900-00000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07" name="Rectangle 8970">
          <a:extLst>
            <a:ext uri="{FF2B5EF4-FFF2-40B4-BE49-F238E27FC236}">
              <a16:creationId xmlns:a16="http://schemas.microsoft.com/office/drawing/2014/main" id="{00000000-0008-0000-0900-00000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08" name="Rectangle 8971">
          <a:extLst>
            <a:ext uri="{FF2B5EF4-FFF2-40B4-BE49-F238E27FC236}">
              <a16:creationId xmlns:a16="http://schemas.microsoft.com/office/drawing/2014/main" id="{00000000-0008-0000-0900-00000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11" name="Rectangle 8974">
          <a:extLst>
            <a:ext uri="{FF2B5EF4-FFF2-40B4-BE49-F238E27FC236}">
              <a16:creationId xmlns:a16="http://schemas.microsoft.com/office/drawing/2014/main" id="{00000000-0008-0000-0900-00000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12" name="Rectangle 8975">
          <a:extLst>
            <a:ext uri="{FF2B5EF4-FFF2-40B4-BE49-F238E27FC236}">
              <a16:creationId xmlns:a16="http://schemas.microsoft.com/office/drawing/2014/main" id="{00000000-0008-0000-0900-00000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15" name="Rectangle 8978">
          <a:extLst>
            <a:ext uri="{FF2B5EF4-FFF2-40B4-BE49-F238E27FC236}">
              <a16:creationId xmlns:a16="http://schemas.microsoft.com/office/drawing/2014/main" id="{00000000-0008-0000-0900-00000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16" name="Rectangle 8979">
          <a:extLst>
            <a:ext uri="{FF2B5EF4-FFF2-40B4-BE49-F238E27FC236}">
              <a16:creationId xmlns:a16="http://schemas.microsoft.com/office/drawing/2014/main" id="{00000000-0008-0000-0900-00001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19" name="Rectangle 8982">
          <a:extLst>
            <a:ext uri="{FF2B5EF4-FFF2-40B4-BE49-F238E27FC236}">
              <a16:creationId xmlns:a16="http://schemas.microsoft.com/office/drawing/2014/main" id="{00000000-0008-0000-0900-00001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20" name="Rectangle 8983">
          <a:extLst>
            <a:ext uri="{FF2B5EF4-FFF2-40B4-BE49-F238E27FC236}">
              <a16:creationId xmlns:a16="http://schemas.microsoft.com/office/drawing/2014/main" id="{00000000-0008-0000-0900-00001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23" name="Rectangle 8986">
          <a:extLst>
            <a:ext uri="{FF2B5EF4-FFF2-40B4-BE49-F238E27FC236}">
              <a16:creationId xmlns:a16="http://schemas.microsoft.com/office/drawing/2014/main" id="{00000000-0008-0000-0900-00001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24" name="Rectangle 8987">
          <a:extLst>
            <a:ext uri="{FF2B5EF4-FFF2-40B4-BE49-F238E27FC236}">
              <a16:creationId xmlns:a16="http://schemas.microsoft.com/office/drawing/2014/main" id="{00000000-0008-0000-0900-00001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27" name="Rectangle 8990">
          <a:extLst>
            <a:ext uri="{FF2B5EF4-FFF2-40B4-BE49-F238E27FC236}">
              <a16:creationId xmlns:a16="http://schemas.microsoft.com/office/drawing/2014/main" id="{00000000-0008-0000-0900-00001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28" name="Rectangle 8991">
          <a:extLst>
            <a:ext uri="{FF2B5EF4-FFF2-40B4-BE49-F238E27FC236}">
              <a16:creationId xmlns:a16="http://schemas.microsoft.com/office/drawing/2014/main" id="{00000000-0008-0000-0900-00001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31" name="Rectangle 8994">
          <a:extLst>
            <a:ext uri="{FF2B5EF4-FFF2-40B4-BE49-F238E27FC236}">
              <a16:creationId xmlns:a16="http://schemas.microsoft.com/office/drawing/2014/main" id="{00000000-0008-0000-0900-00001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32" name="Rectangle 8995">
          <a:extLst>
            <a:ext uri="{FF2B5EF4-FFF2-40B4-BE49-F238E27FC236}">
              <a16:creationId xmlns:a16="http://schemas.microsoft.com/office/drawing/2014/main" id="{00000000-0008-0000-0900-00002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35" name="Rectangle 8998">
          <a:extLst>
            <a:ext uri="{FF2B5EF4-FFF2-40B4-BE49-F238E27FC236}">
              <a16:creationId xmlns:a16="http://schemas.microsoft.com/office/drawing/2014/main" id="{00000000-0008-0000-0900-00002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36" name="Rectangle 8999">
          <a:extLst>
            <a:ext uri="{FF2B5EF4-FFF2-40B4-BE49-F238E27FC236}">
              <a16:creationId xmlns:a16="http://schemas.microsoft.com/office/drawing/2014/main" id="{00000000-0008-0000-0900-00002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39" name="Rectangle 9002">
          <a:extLst>
            <a:ext uri="{FF2B5EF4-FFF2-40B4-BE49-F238E27FC236}">
              <a16:creationId xmlns:a16="http://schemas.microsoft.com/office/drawing/2014/main" id="{00000000-0008-0000-0900-00002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40" name="Rectangle 9003">
          <a:extLst>
            <a:ext uri="{FF2B5EF4-FFF2-40B4-BE49-F238E27FC236}">
              <a16:creationId xmlns:a16="http://schemas.microsoft.com/office/drawing/2014/main" id="{00000000-0008-0000-0900-00002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43" name="Rectangle 9006">
          <a:extLst>
            <a:ext uri="{FF2B5EF4-FFF2-40B4-BE49-F238E27FC236}">
              <a16:creationId xmlns:a16="http://schemas.microsoft.com/office/drawing/2014/main" id="{00000000-0008-0000-0900-00002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44" name="Rectangle 9007">
          <a:extLst>
            <a:ext uri="{FF2B5EF4-FFF2-40B4-BE49-F238E27FC236}">
              <a16:creationId xmlns:a16="http://schemas.microsoft.com/office/drawing/2014/main" id="{00000000-0008-0000-0900-00002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47" name="Rectangle 9010">
          <a:extLst>
            <a:ext uri="{FF2B5EF4-FFF2-40B4-BE49-F238E27FC236}">
              <a16:creationId xmlns:a16="http://schemas.microsoft.com/office/drawing/2014/main" id="{00000000-0008-0000-0900-00002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48" name="Rectangle 9011">
          <a:extLst>
            <a:ext uri="{FF2B5EF4-FFF2-40B4-BE49-F238E27FC236}">
              <a16:creationId xmlns:a16="http://schemas.microsoft.com/office/drawing/2014/main" id="{00000000-0008-0000-0900-00003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51" name="Rectangle 9014">
          <a:extLst>
            <a:ext uri="{FF2B5EF4-FFF2-40B4-BE49-F238E27FC236}">
              <a16:creationId xmlns:a16="http://schemas.microsoft.com/office/drawing/2014/main" id="{00000000-0008-0000-0900-00003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52" name="Rectangle 9015">
          <a:extLst>
            <a:ext uri="{FF2B5EF4-FFF2-40B4-BE49-F238E27FC236}">
              <a16:creationId xmlns:a16="http://schemas.microsoft.com/office/drawing/2014/main" id="{00000000-0008-0000-0900-00003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55" name="Rectangle 9018">
          <a:extLst>
            <a:ext uri="{FF2B5EF4-FFF2-40B4-BE49-F238E27FC236}">
              <a16:creationId xmlns:a16="http://schemas.microsoft.com/office/drawing/2014/main" id="{00000000-0008-0000-0900-00003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56" name="Rectangle 9019">
          <a:extLst>
            <a:ext uri="{FF2B5EF4-FFF2-40B4-BE49-F238E27FC236}">
              <a16:creationId xmlns:a16="http://schemas.microsoft.com/office/drawing/2014/main" id="{00000000-0008-0000-0900-00003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59" name="Rectangle 9022">
          <a:extLst>
            <a:ext uri="{FF2B5EF4-FFF2-40B4-BE49-F238E27FC236}">
              <a16:creationId xmlns:a16="http://schemas.microsoft.com/office/drawing/2014/main" id="{00000000-0008-0000-0900-00003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60" name="Rectangle 9023">
          <a:extLst>
            <a:ext uri="{FF2B5EF4-FFF2-40B4-BE49-F238E27FC236}">
              <a16:creationId xmlns:a16="http://schemas.microsoft.com/office/drawing/2014/main" id="{00000000-0008-0000-0900-00003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63" name="Rectangle 9026">
          <a:extLst>
            <a:ext uri="{FF2B5EF4-FFF2-40B4-BE49-F238E27FC236}">
              <a16:creationId xmlns:a16="http://schemas.microsoft.com/office/drawing/2014/main" id="{00000000-0008-0000-0900-00003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64" name="Rectangle 9027">
          <a:extLst>
            <a:ext uri="{FF2B5EF4-FFF2-40B4-BE49-F238E27FC236}">
              <a16:creationId xmlns:a16="http://schemas.microsoft.com/office/drawing/2014/main" id="{00000000-0008-0000-0900-00004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67" name="Rectangle 9030">
          <a:extLst>
            <a:ext uri="{FF2B5EF4-FFF2-40B4-BE49-F238E27FC236}">
              <a16:creationId xmlns:a16="http://schemas.microsoft.com/office/drawing/2014/main" id="{00000000-0008-0000-0900-00004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68" name="Rectangle 9031">
          <a:extLst>
            <a:ext uri="{FF2B5EF4-FFF2-40B4-BE49-F238E27FC236}">
              <a16:creationId xmlns:a16="http://schemas.microsoft.com/office/drawing/2014/main" id="{00000000-0008-0000-0900-00004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71" name="Rectangle 9034">
          <a:extLst>
            <a:ext uri="{FF2B5EF4-FFF2-40B4-BE49-F238E27FC236}">
              <a16:creationId xmlns:a16="http://schemas.microsoft.com/office/drawing/2014/main" id="{00000000-0008-0000-0900-00004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72" name="Rectangle 9035">
          <a:extLst>
            <a:ext uri="{FF2B5EF4-FFF2-40B4-BE49-F238E27FC236}">
              <a16:creationId xmlns:a16="http://schemas.microsoft.com/office/drawing/2014/main" id="{00000000-0008-0000-0900-00004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75" name="Rectangle 9038">
          <a:extLst>
            <a:ext uri="{FF2B5EF4-FFF2-40B4-BE49-F238E27FC236}">
              <a16:creationId xmlns:a16="http://schemas.microsoft.com/office/drawing/2014/main" id="{00000000-0008-0000-0900-00004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76" name="Rectangle 9039">
          <a:extLst>
            <a:ext uri="{FF2B5EF4-FFF2-40B4-BE49-F238E27FC236}">
              <a16:creationId xmlns:a16="http://schemas.microsoft.com/office/drawing/2014/main" id="{00000000-0008-0000-0900-00004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79" name="Rectangle 9042">
          <a:extLst>
            <a:ext uri="{FF2B5EF4-FFF2-40B4-BE49-F238E27FC236}">
              <a16:creationId xmlns:a16="http://schemas.microsoft.com/office/drawing/2014/main" id="{00000000-0008-0000-0900-00004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80" name="Rectangle 9043">
          <a:extLst>
            <a:ext uri="{FF2B5EF4-FFF2-40B4-BE49-F238E27FC236}">
              <a16:creationId xmlns:a16="http://schemas.microsoft.com/office/drawing/2014/main" id="{00000000-0008-0000-0900-00005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83" name="Rectangle 9046">
          <a:extLst>
            <a:ext uri="{FF2B5EF4-FFF2-40B4-BE49-F238E27FC236}">
              <a16:creationId xmlns:a16="http://schemas.microsoft.com/office/drawing/2014/main" id="{00000000-0008-0000-0900-00005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84" name="Rectangle 9047">
          <a:extLst>
            <a:ext uri="{FF2B5EF4-FFF2-40B4-BE49-F238E27FC236}">
              <a16:creationId xmlns:a16="http://schemas.microsoft.com/office/drawing/2014/main" id="{00000000-0008-0000-0900-00005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87" name="Rectangle 9050">
          <a:extLst>
            <a:ext uri="{FF2B5EF4-FFF2-40B4-BE49-F238E27FC236}">
              <a16:creationId xmlns:a16="http://schemas.microsoft.com/office/drawing/2014/main" id="{00000000-0008-0000-0900-00005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88" name="Rectangle 9051">
          <a:extLst>
            <a:ext uri="{FF2B5EF4-FFF2-40B4-BE49-F238E27FC236}">
              <a16:creationId xmlns:a16="http://schemas.microsoft.com/office/drawing/2014/main" id="{00000000-0008-0000-0900-00005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91" name="Rectangle 9054">
          <a:extLst>
            <a:ext uri="{FF2B5EF4-FFF2-40B4-BE49-F238E27FC236}">
              <a16:creationId xmlns:a16="http://schemas.microsoft.com/office/drawing/2014/main" id="{00000000-0008-0000-0900-00005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92" name="Rectangle 9055">
          <a:extLst>
            <a:ext uri="{FF2B5EF4-FFF2-40B4-BE49-F238E27FC236}">
              <a16:creationId xmlns:a16="http://schemas.microsoft.com/office/drawing/2014/main" id="{00000000-0008-0000-0900-00005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95" name="Rectangle 9058">
          <a:extLst>
            <a:ext uri="{FF2B5EF4-FFF2-40B4-BE49-F238E27FC236}">
              <a16:creationId xmlns:a16="http://schemas.microsoft.com/office/drawing/2014/main" id="{00000000-0008-0000-0900-00005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96" name="Rectangle 9059">
          <a:extLst>
            <a:ext uri="{FF2B5EF4-FFF2-40B4-BE49-F238E27FC236}">
              <a16:creationId xmlns:a16="http://schemas.microsoft.com/office/drawing/2014/main" id="{00000000-0008-0000-0900-00006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099" name="Rectangle 9062">
          <a:extLst>
            <a:ext uri="{FF2B5EF4-FFF2-40B4-BE49-F238E27FC236}">
              <a16:creationId xmlns:a16="http://schemas.microsoft.com/office/drawing/2014/main" id="{00000000-0008-0000-0900-00006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00" name="Rectangle 9063">
          <a:extLst>
            <a:ext uri="{FF2B5EF4-FFF2-40B4-BE49-F238E27FC236}">
              <a16:creationId xmlns:a16="http://schemas.microsoft.com/office/drawing/2014/main" id="{00000000-0008-0000-0900-00006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03" name="Rectangle 9066">
          <a:extLst>
            <a:ext uri="{FF2B5EF4-FFF2-40B4-BE49-F238E27FC236}">
              <a16:creationId xmlns:a16="http://schemas.microsoft.com/office/drawing/2014/main" id="{00000000-0008-0000-0900-00006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04" name="Rectangle 9067">
          <a:extLst>
            <a:ext uri="{FF2B5EF4-FFF2-40B4-BE49-F238E27FC236}">
              <a16:creationId xmlns:a16="http://schemas.microsoft.com/office/drawing/2014/main" id="{00000000-0008-0000-0900-00006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07" name="Rectangle 9070">
          <a:extLst>
            <a:ext uri="{FF2B5EF4-FFF2-40B4-BE49-F238E27FC236}">
              <a16:creationId xmlns:a16="http://schemas.microsoft.com/office/drawing/2014/main" id="{00000000-0008-0000-0900-00006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08" name="Rectangle 9071">
          <a:extLst>
            <a:ext uri="{FF2B5EF4-FFF2-40B4-BE49-F238E27FC236}">
              <a16:creationId xmlns:a16="http://schemas.microsoft.com/office/drawing/2014/main" id="{00000000-0008-0000-0900-00006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11" name="Rectangle 9074">
          <a:extLst>
            <a:ext uri="{FF2B5EF4-FFF2-40B4-BE49-F238E27FC236}">
              <a16:creationId xmlns:a16="http://schemas.microsoft.com/office/drawing/2014/main" id="{00000000-0008-0000-0900-00006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12" name="Rectangle 9075">
          <a:extLst>
            <a:ext uri="{FF2B5EF4-FFF2-40B4-BE49-F238E27FC236}">
              <a16:creationId xmlns:a16="http://schemas.microsoft.com/office/drawing/2014/main" id="{00000000-0008-0000-0900-00007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15" name="Rectangle 9078">
          <a:extLst>
            <a:ext uri="{FF2B5EF4-FFF2-40B4-BE49-F238E27FC236}">
              <a16:creationId xmlns:a16="http://schemas.microsoft.com/office/drawing/2014/main" id="{00000000-0008-0000-0900-00007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16" name="Rectangle 9079">
          <a:extLst>
            <a:ext uri="{FF2B5EF4-FFF2-40B4-BE49-F238E27FC236}">
              <a16:creationId xmlns:a16="http://schemas.microsoft.com/office/drawing/2014/main" id="{00000000-0008-0000-0900-00007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19" name="Rectangle 9082">
          <a:extLst>
            <a:ext uri="{FF2B5EF4-FFF2-40B4-BE49-F238E27FC236}">
              <a16:creationId xmlns:a16="http://schemas.microsoft.com/office/drawing/2014/main" id="{00000000-0008-0000-0900-00007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20" name="Rectangle 9083">
          <a:extLst>
            <a:ext uri="{FF2B5EF4-FFF2-40B4-BE49-F238E27FC236}">
              <a16:creationId xmlns:a16="http://schemas.microsoft.com/office/drawing/2014/main" id="{00000000-0008-0000-0900-00007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23" name="Rectangle 9086">
          <a:extLst>
            <a:ext uri="{FF2B5EF4-FFF2-40B4-BE49-F238E27FC236}">
              <a16:creationId xmlns:a16="http://schemas.microsoft.com/office/drawing/2014/main" id="{00000000-0008-0000-0900-00007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24" name="Rectangle 9087">
          <a:extLst>
            <a:ext uri="{FF2B5EF4-FFF2-40B4-BE49-F238E27FC236}">
              <a16:creationId xmlns:a16="http://schemas.microsoft.com/office/drawing/2014/main" id="{00000000-0008-0000-0900-00007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27" name="Rectangle 9090">
          <a:extLst>
            <a:ext uri="{FF2B5EF4-FFF2-40B4-BE49-F238E27FC236}">
              <a16:creationId xmlns:a16="http://schemas.microsoft.com/office/drawing/2014/main" id="{00000000-0008-0000-0900-00007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28" name="Rectangle 9091">
          <a:extLst>
            <a:ext uri="{FF2B5EF4-FFF2-40B4-BE49-F238E27FC236}">
              <a16:creationId xmlns:a16="http://schemas.microsoft.com/office/drawing/2014/main" id="{00000000-0008-0000-0900-00008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31" name="Rectangle 9094">
          <a:extLst>
            <a:ext uri="{FF2B5EF4-FFF2-40B4-BE49-F238E27FC236}">
              <a16:creationId xmlns:a16="http://schemas.microsoft.com/office/drawing/2014/main" id="{00000000-0008-0000-0900-00008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32" name="Rectangle 9095">
          <a:extLst>
            <a:ext uri="{FF2B5EF4-FFF2-40B4-BE49-F238E27FC236}">
              <a16:creationId xmlns:a16="http://schemas.microsoft.com/office/drawing/2014/main" id="{00000000-0008-0000-0900-00008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35" name="Rectangle 9098">
          <a:extLst>
            <a:ext uri="{FF2B5EF4-FFF2-40B4-BE49-F238E27FC236}">
              <a16:creationId xmlns:a16="http://schemas.microsoft.com/office/drawing/2014/main" id="{00000000-0008-0000-0900-00008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36" name="Rectangle 9099">
          <a:extLst>
            <a:ext uri="{FF2B5EF4-FFF2-40B4-BE49-F238E27FC236}">
              <a16:creationId xmlns:a16="http://schemas.microsoft.com/office/drawing/2014/main" id="{00000000-0008-0000-0900-00008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39" name="Rectangle 9102">
          <a:extLst>
            <a:ext uri="{FF2B5EF4-FFF2-40B4-BE49-F238E27FC236}">
              <a16:creationId xmlns:a16="http://schemas.microsoft.com/office/drawing/2014/main" id="{00000000-0008-0000-0900-00008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40" name="Rectangle 9103">
          <a:extLst>
            <a:ext uri="{FF2B5EF4-FFF2-40B4-BE49-F238E27FC236}">
              <a16:creationId xmlns:a16="http://schemas.microsoft.com/office/drawing/2014/main" id="{00000000-0008-0000-0900-00008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43" name="Rectangle 9106">
          <a:extLst>
            <a:ext uri="{FF2B5EF4-FFF2-40B4-BE49-F238E27FC236}">
              <a16:creationId xmlns:a16="http://schemas.microsoft.com/office/drawing/2014/main" id="{00000000-0008-0000-0900-00008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44" name="Rectangle 9107">
          <a:extLst>
            <a:ext uri="{FF2B5EF4-FFF2-40B4-BE49-F238E27FC236}">
              <a16:creationId xmlns:a16="http://schemas.microsoft.com/office/drawing/2014/main" id="{00000000-0008-0000-0900-00009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47" name="Rectangle 9110">
          <a:extLst>
            <a:ext uri="{FF2B5EF4-FFF2-40B4-BE49-F238E27FC236}">
              <a16:creationId xmlns:a16="http://schemas.microsoft.com/office/drawing/2014/main" id="{00000000-0008-0000-0900-00009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48" name="Rectangle 9111">
          <a:extLst>
            <a:ext uri="{FF2B5EF4-FFF2-40B4-BE49-F238E27FC236}">
              <a16:creationId xmlns:a16="http://schemas.microsoft.com/office/drawing/2014/main" id="{00000000-0008-0000-0900-00009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51" name="Rectangle 9114">
          <a:extLst>
            <a:ext uri="{FF2B5EF4-FFF2-40B4-BE49-F238E27FC236}">
              <a16:creationId xmlns:a16="http://schemas.microsoft.com/office/drawing/2014/main" id="{00000000-0008-0000-0900-00009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52" name="Rectangle 9115">
          <a:extLst>
            <a:ext uri="{FF2B5EF4-FFF2-40B4-BE49-F238E27FC236}">
              <a16:creationId xmlns:a16="http://schemas.microsoft.com/office/drawing/2014/main" id="{00000000-0008-0000-0900-00009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55" name="Rectangle 9118">
          <a:extLst>
            <a:ext uri="{FF2B5EF4-FFF2-40B4-BE49-F238E27FC236}">
              <a16:creationId xmlns:a16="http://schemas.microsoft.com/office/drawing/2014/main" id="{00000000-0008-0000-0900-00009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56" name="Rectangle 9119">
          <a:extLst>
            <a:ext uri="{FF2B5EF4-FFF2-40B4-BE49-F238E27FC236}">
              <a16:creationId xmlns:a16="http://schemas.microsoft.com/office/drawing/2014/main" id="{00000000-0008-0000-0900-00009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59" name="Rectangle 9122">
          <a:extLst>
            <a:ext uri="{FF2B5EF4-FFF2-40B4-BE49-F238E27FC236}">
              <a16:creationId xmlns:a16="http://schemas.microsoft.com/office/drawing/2014/main" id="{00000000-0008-0000-0900-00009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60" name="Rectangle 9123">
          <a:extLst>
            <a:ext uri="{FF2B5EF4-FFF2-40B4-BE49-F238E27FC236}">
              <a16:creationId xmlns:a16="http://schemas.microsoft.com/office/drawing/2014/main" id="{00000000-0008-0000-0900-0000A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63" name="Rectangle 9126">
          <a:extLst>
            <a:ext uri="{FF2B5EF4-FFF2-40B4-BE49-F238E27FC236}">
              <a16:creationId xmlns:a16="http://schemas.microsoft.com/office/drawing/2014/main" id="{00000000-0008-0000-0900-0000A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64" name="Rectangle 9127">
          <a:extLst>
            <a:ext uri="{FF2B5EF4-FFF2-40B4-BE49-F238E27FC236}">
              <a16:creationId xmlns:a16="http://schemas.microsoft.com/office/drawing/2014/main" id="{00000000-0008-0000-0900-0000A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67" name="Rectangle 9130">
          <a:extLst>
            <a:ext uri="{FF2B5EF4-FFF2-40B4-BE49-F238E27FC236}">
              <a16:creationId xmlns:a16="http://schemas.microsoft.com/office/drawing/2014/main" id="{00000000-0008-0000-0900-0000A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68" name="Rectangle 9131">
          <a:extLst>
            <a:ext uri="{FF2B5EF4-FFF2-40B4-BE49-F238E27FC236}">
              <a16:creationId xmlns:a16="http://schemas.microsoft.com/office/drawing/2014/main" id="{00000000-0008-0000-0900-0000A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71" name="Rectangle 9134">
          <a:extLst>
            <a:ext uri="{FF2B5EF4-FFF2-40B4-BE49-F238E27FC236}">
              <a16:creationId xmlns:a16="http://schemas.microsoft.com/office/drawing/2014/main" id="{00000000-0008-0000-0900-0000A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72" name="Rectangle 9135">
          <a:extLst>
            <a:ext uri="{FF2B5EF4-FFF2-40B4-BE49-F238E27FC236}">
              <a16:creationId xmlns:a16="http://schemas.microsoft.com/office/drawing/2014/main" id="{00000000-0008-0000-0900-0000A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75" name="Rectangle 9138">
          <a:extLst>
            <a:ext uri="{FF2B5EF4-FFF2-40B4-BE49-F238E27FC236}">
              <a16:creationId xmlns:a16="http://schemas.microsoft.com/office/drawing/2014/main" id="{00000000-0008-0000-0900-0000A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76" name="Rectangle 9139">
          <a:extLst>
            <a:ext uri="{FF2B5EF4-FFF2-40B4-BE49-F238E27FC236}">
              <a16:creationId xmlns:a16="http://schemas.microsoft.com/office/drawing/2014/main" id="{00000000-0008-0000-0900-0000B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79" name="Rectangle 9142">
          <a:extLst>
            <a:ext uri="{FF2B5EF4-FFF2-40B4-BE49-F238E27FC236}">
              <a16:creationId xmlns:a16="http://schemas.microsoft.com/office/drawing/2014/main" id="{00000000-0008-0000-0900-0000B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0" name="Rectangle 9143">
          <a:extLst>
            <a:ext uri="{FF2B5EF4-FFF2-40B4-BE49-F238E27FC236}">
              <a16:creationId xmlns:a16="http://schemas.microsoft.com/office/drawing/2014/main" id="{00000000-0008-0000-0900-0000B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3" name="Rectangle 9146">
          <a:extLst>
            <a:ext uri="{FF2B5EF4-FFF2-40B4-BE49-F238E27FC236}">
              <a16:creationId xmlns:a16="http://schemas.microsoft.com/office/drawing/2014/main" id="{00000000-0008-0000-0900-0000B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4" name="Rectangle 9147">
          <a:extLst>
            <a:ext uri="{FF2B5EF4-FFF2-40B4-BE49-F238E27FC236}">
              <a16:creationId xmlns:a16="http://schemas.microsoft.com/office/drawing/2014/main" id="{00000000-0008-0000-0900-0000B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7" name="Rectangle 9150">
          <a:extLst>
            <a:ext uri="{FF2B5EF4-FFF2-40B4-BE49-F238E27FC236}">
              <a16:creationId xmlns:a16="http://schemas.microsoft.com/office/drawing/2014/main" id="{00000000-0008-0000-0900-0000B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8" name="Rectangle 9151">
          <a:extLst>
            <a:ext uri="{FF2B5EF4-FFF2-40B4-BE49-F238E27FC236}">
              <a16:creationId xmlns:a16="http://schemas.microsoft.com/office/drawing/2014/main" id="{00000000-0008-0000-0900-0000B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89" name="Rectangle 9152">
          <a:extLst>
            <a:ext uri="{FF2B5EF4-FFF2-40B4-BE49-F238E27FC236}">
              <a16:creationId xmlns:a16="http://schemas.microsoft.com/office/drawing/2014/main" id="{00000000-0008-0000-0900-0000BD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0" name="Rectangle 9153">
          <a:extLst>
            <a:ext uri="{FF2B5EF4-FFF2-40B4-BE49-F238E27FC236}">
              <a16:creationId xmlns:a16="http://schemas.microsoft.com/office/drawing/2014/main" id="{00000000-0008-0000-0900-0000BE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3" name="Rectangle 9156">
          <a:extLst>
            <a:ext uri="{FF2B5EF4-FFF2-40B4-BE49-F238E27FC236}">
              <a16:creationId xmlns:a16="http://schemas.microsoft.com/office/drawing/2014/main" id="{00000000-0008-0000-0900-0000C1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4" name="Rectangle 9157">
          <a:extLst>
            <a:ext uri="{FF2B5EF4-FFF2-40B4-BE49-F238E27FC236}">
              <a16:creationId xmlns:a16="http://schemas.microsoft.com/office/drawing/2014/main" id="{00000000-0008-0000-0900-0000C2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5" name="Rectangle 9158">
          <a:extLst>
            <a:ext uri="{FF2B5EF4-FFF2-40B4-BE49-F238E27FC236}">
              <a16:creationId xmlns:a16="http://schemas.microsoft.com/office/drawing/2014/main" id="{00000000-0008-0000-0900-0000C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6" name="Rectangle 9159">
          <a:extLst>
            <a:ext uri="{FF2B5EF4-FFF2-40B4-BE49-F238E27FC236}">
              <a16:creationId xmlns:a16="http://schemas.microsoft.com/office/drawing/2014/main" id="{00000000-0008-0000-0900-0000C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199" name="Rectangle 9162">
          <a:extLst>
            <a:ext uri="{FF2B5EF4-FFF2-40B4-BE49-F238E27FC236}">
              <a16:creationId xmlns:a16="http://schemas.microsoft.com/office/drawing/2014/main" id="{00000000-0008-0000-0900-0000C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00" name="Rectangle 9163">
          <a:extLst>
            <a:ext uri="{FF2B5EF4-FFF2-40B4-BE49-F238E27FC236}">
              <a16:creationId xmlns:a16="http://schemas.microsoft.com/office/drawing/2014/main" id="{00000000-0008-0000-0900-0000C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03" name="Rectangle 9166">
          <a:extLst>
            <a:ext uri="{FF2B5EF4-FFF2-40B4-BE49-F238E27FC236}">
              <a16:creationId xmlns:a16="http://schemas.microsoft.com/office/drawing/2014/main" id="{00000000-0008-0000-0900-0000C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04" name="Rectangle 9167">
          <a:extLst>
            <a:ext uri="{FF2B5EF4-FFF2-40B4-BE49-F238E27FC236}">
              <a16:creationId xmlns:a16="http://schemas.microsoft.com/office/drawing/2014/main" id="{00000000-0008-0000-0900-0000C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07" name="Rectangle 9170">
          <a:extLst>
            <a:ext uri="{FF2B5EF4-FFF2-40B4-BE49-F238E27FC236}">
              <a16:creationId xmlns:a16="http://schemas.microsoft.com/office/drawing/2014/main" id="{00000000-0008-0000-0900-0000C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08" name="Rectangle 9171">
          <a:extLst>
            <a:ext uri="{FF2B5EF4-FFF2-40B4-BE49-F238E27FC236}">
              <a16:creationId xmlns:a16="http://schemas.microsoft.com/office/drawing/2014/main" id="{00000000-0008-0000-0900-0000D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11" name="Rectangle 9174">
          <a:extLst>
            <a:ext uri="{FF2B5EF4-FFF2-40B4-BE49-F238E27FC236}">
              <a16:creationId xmlns:a16="http://schemas.microsoft.com/office/drawing/2014/main" id="{00000000-0008-0000-0900-0000D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12" name="Rectangle 9175">
          <a:extLst>
            <a:ext uri="{FF2B5EF4-FFF2-40B4-BE49-F238E27FC236}">
              <a16:creationId xmlns:a16="http://schemas.microsoft.com/office/drawing/2014/main" id="{00000000-0008-0000-0900-0000D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15" name="Rectangle 9178">
          <a:extLst>
            <a:ext uri="{FF2B5EF4-FFF2-40B4-BE49-F238E27FC236}">
              <a16:creationId xmlns:a16="http://schemas.microsoft.com/office/drawing/2014/main" id="{00000000-0008-0000-0900-0000D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16" name="Rectangle 9179">
          <a:extLst>
            <a:ext uri="{FF2B5EF4-FFF2-40B4-BE49-F238E27FC236}">
              <a16:creationId xmlns:a16="http://schemas.microsoft.com/office/drawing/2014/main" id="{00000000-0008-0000-0900-0000D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19" name="Rectangle 9182">
          <a:extLst>
            <a:ext uri="{FF2B5EF4-FFF2-40B4-BE49-F238E27FC236}">
              <a16:creationId xmlns:a16="http://schemas.microsoft.com/office/drawing/2014/main" id="{00000000-0008-0000-0900-0000D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20" name="Rectangle 9183">
          <a:extLst>
            <a:ext uri="{FF2B5EF4-FFF2-40B4-BE49-F238E27FC236}">
              <a16:creationId xmlns:a16="http://schemas.microsoft.com/office/drawing/2014/main" id="{00000000-0008-0000-0900-0000D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23" name="Rectangle 9186">
          <a:extLst>
            <a:ext uri="{FF2B5EF4-FFF2-40B4-BE49-F238E27FC236}">
              <a16:creationId xmlns:a16="http://schemas.microsoft.com/office/drawing/2014/main" id="{00000000-0008-0000-0900-0000D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24" name="Rectangle 9187">
          <a:extLst>
            <a:ext uri="{FF2B5EF4-FFF2-40B4-BE49-F238E27FC236}">
              <a16:creationId xmlns:a16="http://schemas.microsoft.com/office/drawing/2014/main" id="{00000000-0008-0000-0900-0000E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27" name="Rectangle 9190">
          <a:extLst>
            <a:ext uri="{FF2B5EF4-FFF2-40B4-BE49-F238E27FC236}">
              <a16:creationId xmlns:a16="http://schemas.microsoft.com/office/drawing/2014/main" id="{00000000-0008-0000-0900-0000E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28" name="Rectangle 9191">
          <a:extLst>
            <a:ext uri="{FF2B5EF4-FFF2-40B4-BE49-F238E27FC236}">
              <a16:creationId xmlns:a16="http://schemas.microsoft.com/office/drawing/2014/main" id="{00000000-0008-0000-0900-0000E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31" name="Rectangle 9194">
          <a:extLst>
            <a:ext uri="{FF2B5EF4-FFF2-40B4-BE49-F238E27FC236}">
              <a16:creationId xmlns:a16="http://schemas.microsoft.com/office/drawing/2014/main" id="{00000000-0008-0000-0900-0000E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32" name="Rectangle 9195">
          <a:extLst>
            <a:ext uri="{FF2B5EF4-FFF2-40B4-BE49-F238E27FC236}">
              <a16:creationId xmlns:a16="http://schemas.microsoft.com/office/drawing/2014/main" id="{00000000-0008-0000-0900-0000E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35" name="Rectangle 9198">
          <a:extLst>
            <a:ext uri="{FF2B5EF4-FFF2-40B4-BE49-F238E27FC236}">
              <a16:creationId xmlns:a16="http://schemas.microsoft.com/office/drawing/2014/main" id="{00000000-0008-0000-0900-0000E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36" name="Rectangle 9199">
          <a:extLst>
            <a:ext uri="{FF2B5EF4-FFF2-40B4-BE49-F238E27FC236}">
              <a16:creationId xmlns:a16="http://schemas.microsoft.com/office/drawing/2014/main" id="{00000000-0008-0000-0900-0000E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39" name="Rectangle 9202">
          <a:extLst>
            <a:ext uri="{FF2B5EF4-FFF2-40B4-BE49-F238E27FC236}">
              <a16:creationId xmlns:a16="http://schemas.microsoft.com/office/drawing/2014/main" id="{00000000-0008-0000-0900-0000E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40" name="Rectangle 9203">
          <a:extLst>
            <a:ext uri="{FF2B5EF4-FFF2-40B4-BE49-F238E27FC236}">
              <a16:creationId xmlns:a16="http://schemas.microsoft.com/office/drawing/2014/main" id="{00000000-0008-0000-0900-0000F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43" name="Rectangle 9206">
          <a:extLst>
            <a:ext uri="{FF2B5EF4-FFF2-40B4-BE49-F238E27FC236}">
              <a16:creationId xmlns:a16="http://schemas.microsoft.com/office/drawing/2014/main" id="{00000000-0008-0000-0900-0000F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44" name="Rectangle 9207">
          <a:extLst>
            <a:ext uri="{FF2B5EF4-FFF2-40B4-BE49-F238E27FC236}">
              <a16:creationId xmlns:a16="http://schemas.microsoft.com/office/drawing/2014/main" id="{00000000-0008-0000-0900-0000F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47" name="Rectangle 9210">
          <a:extLst>
            <a:ext uri="{FF2B5EF4-FFF2-40B4-BE49-F238E27FC236}">
              <a16:creationId xmlns:a16="http://schemas.microsoft.com/office/drawing/2014/main" id="{00000000-0008-0000-0900-0000F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48" name="Rectangle 9211">
          <a:extLst>
            <a:ext uri="{FF2B5EF4-FFF2-40B4-BE49-F238E27FC236}">
              <a16:creationId xmlns:a16="http://schemas.microsoft.com/office/drawing/2014/main" id="{00000000-0008-0000-0900-0000F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51" name="Rectangle 9214">
          <a:extLst>
            <a:ext uri="{FF2B5EF4-FFF2-40B4-BE49-F238E27FC236}">
              <a16:creationId xmlns:a16="http://schemas.microsoft.com/office/drawing/2014/main" id="{00000000-0008-0000-0900-0000F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52" name="Rectangle 9215">
          <a:extLst>
            <a:ext uri="{FF2B5EF4-FFF2-40B4-BE49-F238E27FC236}">
              <a16:creationId xmlns:a16="http://schemas.microsoft.com/office/drawing/2014/main" id="{00000000-0008-0000-0900-0000F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55" name="Rectangle 9218">
          <a:extLst>
            <a:ext uri="{FF2B5EF4-FFF2-40B4-BE49-F238E27FC236}">
              <a16:creationId xmlns:a16="http://schemas.microsoft.com/office/drawing/2014/main" id="{00000000-0008-0000-0900-0000F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56" name="Rectangle 9219">
          <a:extLst>
            <a:ext uri="{FF2B5EF4-FFF2-40B4-BE49-F238E27FC236}">
              <a16:creationId xmlns:a16="http://schemas.microsoft.com/office/drawing/2014/main" id="{00000000-0008-0000-0900-00000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59" name="Rectangle 9222">
          <a:extLst>
            <a:ext uri="{FF2B5EF4-FFF2-40B4-BE49-F238E27FC236}">
              <a16:creationId xmlns:a16="http://schemas.microsoft.com/office/drawing/2014/main" id="{00000000-0008-0000-0900-00000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60" name="Rectangle 9223">
          <a:extLst>
            <a:ext uri="{FF2B5EF4-FFF2-40B4-BE49-F238E27FC236}">
              <a16:creationId xmlns:a16="http://schemas.microsoft.com/office/drawing/2014/main" id="{00000000-0008-0000-0900-00000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63" name="Rectangle 9226">
          <a:extLst>
            <a:ext uri="{FF2B5EF4-FFF2-40B4-BE49-F238E27FC236}">
              <a16:creationId xmlns:a16="http://schemas.microsoft.com/office/drawing/2014/main" id="{00000000-0008-0000-0900-00000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64" name="Rectangle 9227">
          <a:extLst>
            <a:ext uri="{FF2B5EF4-FFF2-40B4-BE49-F238E27FC236}">
              <a16:creationId xmlns:a16="http://schemas.microsoft.com/office/drawing/2014/main" id="{00000000-0008-0000-0900-00000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67" name="Rectangle 9230">
          <a:extLst>
            <a:ext uri="{FF2B5EF4-FFF2-40B4-BE49-F238E27FC236}">
              <a16:creationId xmlns:a16="http://schemas.microsoft.com/office/drawing/2014/main" id="{00000000-0008-0000-0900-00000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68" name="Rectangle 9231">
          <a:extLst>
            <a:ext uri="{FF2B5EF4-FFF2-40B4-BE49-F238E27FC236}">
              <a16:creationId xmlns:a16="http://schemas.microsoft.com/office/drawing/2014/main" id="{00000000-0008-0000-0900-00000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71" name="Rectangle 9234">
          <a:extLst>
            <a:ext uri="{FF2B5EF4-FFF2-40B4-BE49-F238E27FC236}">
              <a16:creationId xmlns:a16="http://schemas.microsoft.com/office/drawing/2014/main" id="{00000000-0008-0000-0900-00000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72" name="Rectangle 9235">
          <a:extLst>
            <a:ext uri="{FF2B5EF4-FFF2-40B4-BE49-F238E27FC236}">
              <a16:creationId xmlns:a16="http://schemas.microsoft.com/office/drawing/2014/main" id="{00000000-0008-0000-0900-00001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75" name="Rectangle 9238">
          <a:extLst>
            <a:ext uri="{FF2B5EF4-FFF2-40B4-BE49-F238E27FC236}">
              <a16:creationId xmlns:a16="http://schemas.microsoft.com/office/drawing/2014/main" id="{00000000-0008-0000-0900-00001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76" name="Rectangle 9239">
          <a:extLst>
            <a:ext uri="{FF2B5EF4-FFF2-40B4-BE49-F238E27FC236}">
              <a16:creationId xmlns:a16="http://schemas.microsoft.com/office/drawing/2014/main" id="{00000000-0008-0000-0900-00001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79" name="Rectangle 9242">
          <a:extLst>
            <a:ext uri="{FF2B5EF4-FFF2-40B4-BE49-F238E27FC236}">
              <a16:creationId xmlns:a16="http://schemas.microsoft.com/office/drawing/2014/main" id="{00000000-0008-0000-0900-00001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80" name="Rectangle 9243">
          <a:extLst>
            <a:ext uri="{FF2B5EF4-FFF2-40B4-BE49-F238E27FC236}">
              <a16:creationId xmlns:a16="http://schemas.microsoft.com/office/drawing/2014/main" id="{00000000-0008-0000-0900-00001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83" name="Rectangle 9246">
          <a:extLst>
            <a:ext uri="{FF2B5EF4-FFF2-40B4-BE49-F238E27FC236}">
              <a16:creationId xmlns:a16="http://schemas.microsoft.com/office/drawing/2014/main" id="{00000000-0008-0000-0900-00001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84" name="Rectangle 9247">
          <a:extLst>
            <a:ext uri="{FF2B5EF4-FFF2-40B4-BE49-F238E27FC236}">
              <a16:creationId xmlns:a16="http://schemas.microsoft.com/office/drawing/2014/main" id="{00000000-0008-0000-0900-00001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87" name="Rectangle 9250">
          <a:extLst>
            <a:ext uri="{FF2B5EF4-FFF2-40B4-BE49-F238E27FC236}">
              <a16:creationId xmlns:a16="http://schemas.microsoft.com/office/drawing/2014/main" id="{00000000-0008-0000-0900-00001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88" name="Rectangle 9251">
          <a:extLst>
            <a:ext uri="{FF2B5EF4-FFF2-40B4-BE49-F238E27FC236}">
              <a16:creationId xmlns:a16="http://schemas.microsoft.com/office/drawing/2014/main" id="{00000000-0008-0000-0900-00002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91" name="Rectangle 9254">
          <a:extLst>
            <a:ext uri="{FF2B5EF4-FFF2-40B4-BE49-F238E27FC236}">
              <a16:creationId xmlns:a16="http://schemas.microsoft.com/office/drawing/2014/main" id="{00000000-0008-0000-0900-00002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92" name="Rectangle 9255">
          <a:extLst>
            <a:ext uri="{FF2B5EF4-FFF2-40B4-BE49-F238E27FC236}">
              <a16:creationId xmlns:a16="http://schemas.microsoft.com/office/drawing/2014/main" id="{00000000-0008-0000-0900-00002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95" name="Rectangle 9258">
          <a:extLst>
            <a:ext uri="{FF2B5EF4-FFF2-40B4-BE49-F238E27FC236}">
              <a16:creationId xmlns:a16="http://schemas.microsoft.com/office/drawing/2014/main" id="{00000000-0008-0000-0900-00002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96" name="Rectangle 9259">
          <a:extLst>
            <a:ext uri="{FF2B5EF4-FFF2-40B4-BE49-F238E27FC236}">
              <a16:creationId xmlns:a16="http://schemas.microsoft.com/office/drawing/2014/main" id="{00000000-0008-0000-0900-00002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299" name="Rectangle 9262">
          <a:extLst>
            <a:ext uri="{FF2B5EF4-FFF2-40B4-BE49-F238E27FC236}">
              <a16:creationId xmlns:a16="http://schemas.microsoft.com/office/drawing/2014/main" id="{00000000-0008-0000-0900-00002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00" name="Rectangle 9263">
          <a:extLst>
            <a:ext uri="{FF2B5EF4-FFF2-40B4-BE49-F238E27FC236}">
              <a16:creationId xmlns:a16="http://schemas.microsoft.com/office/drawing/2014/main" id="{00000000-0008-0000-0900-00002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03" name="Rectangle 9266">
          <a:extLst>
            <a:ext uri="{FF2B5EF4-FFF2-40B4-BE49-F238E27FC236}">
              <a16:creationId xmlns:a16="http://schemas.microsoft.com/office/drawing/2014/main" id="{00000000-0008-0000-0900-00002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04" name="Rectangle 9267">
          <a:extLst>
            <a:ext uri="{FF2B5EF4-FFF2-40B4-BE49-F238E27FC236}">
              <a16:creationId xmlns:a16="http://schemas.microsoft.com/office/drawing/2014/main" id="{00000000-0008-0000-0900-00003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07" name="Rectangle 9270">
          <a:extLst>
            <a:ext uri="{FF2B5EF4-FFF2-40B4-BE49-F238E27FC236}">
              <a16:creationId xmlns:a16="http://schemas.microsoft.com/office/drawing/2014/main" id="{00000000-0008-0000-0900-00003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08" name="Rectangle 9271">
          <a:extLst>
            <a:ext uri="{FF2B5EF4-FFF2-40B4-BE49-F238E27FC236}">
              <a16:creationId xmlns:a16="http://schemas.microsoft.com/office/drawing/2014/main" id="{00000000-0008-0000-0900-00003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11" name="Rectangle 9274">
          <a:extLst>
            <a:ext uri="{FF2B5EF4-FFF2-40B4-BE49-F238E27FC236}">
              <a16:creationId xmlns:a16="http://schemas.microsoft.com/office/drawing/2014/main" id="{00000000-0008-0000-0900-00003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12" name="Rectangle 9275">
          <a:extLst>
            <a:ext uri="{FF2B5EF4-FFF2-40B4-BE49-F238E27FC236}">
              <a16:creationId xmlns:a16="http://schemas.microsoft.com/office/drawing/2014/main" id="{00000000-0008-0000-0900-00003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15" name="Rectangle 9278">
          <a:extLst>
            <a:ext uri="{FF2B5EF4-FFF2-40B4-BE49-F238E27FC236}">
              <a16:creationId xmlns:a16="http://schemas.microsoft.com/office/drawing/2014/main" id="{00000000-0008-0000-0900-00003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16" name="Rectangle 9279">
          <a:extLst>
            <a:ext uri="{FF2B5EF4-FFF2-40B4-BE49-F238E27FC236}">
              <a16:creationId xmlns:a16="http://schemas.microsoft.com/office/drawing/2014/main" id="{00000000-0008-0000-0900-00003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19" name="Rectangle 9282">
          <a:extLst>
            <a:ext uri="{FF2B5EF4-FFF2-40B4-BE49-F238E27FC236}">
              <a16:creationId xmlns:a16="http://schemas.microsoft.com/office/drawing/2014/main" id="{00000000-0008-0000-0900-00003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20" name="Rectangle 9283">
          <a:extLst>
            <a:ext uri="{FF2B5EF4-FFF2-40B4-BE49-F238E27FC236}">
              <a16:creationId xmlns:a16="http://schemas.microsoft.com/office/drawing/2014/main" id="{00000000-0008-0000-0900-00004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23" name="Rectangle 9286">
          <a:extLst>
            <a:ext uri="{FF2B5EF4-FFF2-40B4-BE49-F238E27FC236}">
              <a16:creationId xmlns:a16="http://schemas.microsoft.com/office/drawing/2014/main" id="{00000000-0008-0000-0900-00004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24" name="Rectangle 9287">
          <a:extLst>
            <a:ext uri="{FF2B5EF4-FFF2-40B4-BE49-F238E27FC236}">
              <a16:creationId xmlns:a16="http://schemas.microsoft.com/office/drawing/2014/main" id="{00000000-0008-0000-0900-00004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27" name="Rectangle 9290">
          <a:extLst>
            <a:ext uri="{FF2B5EF4-FFF2-40B4-BE49-F238E27FC236}">
              <a16:creationId xmlns:a16="http://schemas.microsoft.com/office/drawing/2014/main" id="{00000000-0008-0000-0900-00004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28" name="Rectangle 9291">
          <a:extLst>
            <a:ext uri="{FF2B5EF4-FFF2-40B4-BE49-F238E27FC236}">
              <a16:creationId xmlns:a16="http://schemas.microsoft.com/office/drawing/2014/main" id="{00000000-0008-0000-0900-00004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31" name="Rectangle 9294">
          <a:extLst>
            <a:ext uri="{FF2B5EF4-FFF2-40B4-BE49-F238E27FC236}">
              <a16:creationId xmlns:a16="http://schemas.microsoft.com/office/drawing/2014/main" id="{00000000-0008-0000-0900-00004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32" name="Rectangle 9295">
          <a:extLst>
            <a:ext uri="{FF2B5EF4-FFF2-40B4-BE49-F238E27FC236}">
              <a16:creationId xmlns:a16="http://schemas.microsoft.com/office/drawing/2014/main" id="{00000000-0008-0000-0900-00004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35" name="Rectangle 9298">
          <a:extLst>
            <a:ext uri="{FF2B5EF4-FFF2-40B4-BE49-F238E27FC236}">
              <a16:creationId xmlns:a16="http://schemas.microsoft.com/office/drawing/2014/main" id="{00000000-0008-0000-0900-00004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36" name="Rectangle 9299">
          <a:extLst>
            <a:ext uri="{FF2B5EF4-FFF2-40B4-BE49-F238E27FC236}">
              <a16:creationId xmlns:a16="http://schemas.microsoft.com/office/drawing/2014/main" id="{00000000-0008-0000-0900-00005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39" name="Rectangle 9302">
          <a:extLst>
            <a:ext uri="{FF2B5EF4-FFF2-40B4-BE49-F238E27FC236}">
              <a16:creationId xmlns:a16="http://schemas.microsoft.com/office/drawing/2014/main" id="{00000000-0008-0000-0900-00005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40" name="Rectangle 9303">
          <a:extLst>
            <a:ext uri="{FF2B5EF4-FFF2-40B4-BE49-F238E27FC236}">
              <a16:creationId xmlns:a16="http://schemas.microsoft.com/office/drawing/2014/main" id="{00000000-0008-0000-0900-00005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43" name="Rectangle 9306">
          <a:extLst>
            <a:ext uri="{FF2B5EF4-FFF2-40B4-BE49-F238E27FC236}">
              <a16:creationId xmlns:a16="http://schemas.microsoft.com/office/drawing/2014/main" id="{00000000-0008-0000-0900-00005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44" name="Rectangle 9307">
          <a:extLst>
            <a:ext uri="{FF2B5EF4-FFF2-40B4-BE49-F238E27FC236}">
              <a16:creationId xmlns:a16="http://schemas.microsoft.com/office/drawing/2014/main" id="{00000000-0008-0000-0900-00005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47" name="Rectangle 9310">
          <a:extLst>
            <a:ext uri="{FF2B5EF4-FFF2-40B4-BE49-F238E27FC236}">
              <a16:creationId xmlns:a16="http://schemas.microsoft.com/office/drawing/2014/main" id="{00000000-0008-0000-0900-00005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48" name="Rectangle 9311">
          <a:extLst>
            <a:ext uri="{FF2B5EF4-FFF2-40B4-BE49-F238E27FC236}">
              <a16:creationId xmlns:a16="http://schemas.microsoft.com/office/drawing/2014/main" id="{00000000-0008-0000-0900-00005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51" name="Rectangle 9314">
          <a:extLst>
            <a:ext uri="{FF2B5EF4-FFF2-40B4-BE49-F238E27FC236}">
              <a16:creationId xmlns:a16="http://schemas.microsoft.com/office/drawing/2014/main" id="{00000000-0008-0000-0900-00005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52" name="Rectangle 9315">
          <a:extLst>
            <a:ext uri="{FF2B5EF4-FFF2-40B4-BE49-F238E27FC236}">
              <a16:creationId xmlns:a16="http://schemas.microsoft.com/office/drawing/2014/main" id="{00000000-0008-0000-0900-00006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55" name="Rectangle 9318">
          <a:extLst>
            <a:ext uri="{FF2B5EF4-FFF2-40B4-BE49-F238E27FC236}">
              <a16:creationId xmlns:a16="http://schemas.microsoft.com/office/drawing/2014/main" id="{00000000-0008-0000-0900-00006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56" name="Rectangle 9319">
          <a:extLst>
            <a:ext uri="{FF2B5EF4-FFF2-40B4-BE49-F238E27FC236}">
              <a16:creationId xmlns:a16="http://schemas.microsoft.com/office/drawing/2014/main" id="{00000000-0008-0000-0900-00006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59" name="Rectangle 9322">
          <a:extLst>
            <a:ext uri="{FF2B5EF4-FFF2-40B4-BE49-F238E27FC236}">
              <a16:creationId xmlns:a16="http://schemas.microsoft.com/office/drawing/2014/main" id="{00000000-0008-0000-0900-00006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60" name="Rectangle 9323">
          <a:extLst>
            <a:ext uri="{FF2B5EF4-FFF2-40B4-BE49-F238E27FC236}">
              <a16:creationId xmlns:a16="http://schemas.microsoft.com/office/drawing/2014/main" id="{00000000-0008-0000-0900-00006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63" name="Rectangle 9326">
          <a:extLst>
            <a:ext uri="{FF2B5EF4-FFF2-40B4-BE49-F238E27FC236}">
              <a16:creationId xmlns:a16="http://schemas.microsoft.com/office/drawing/2014/main" id="{00000000-0008-0000-0900-00006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64" name="Rectangle 9327">
          <a:extLst>
            <a:ext uri="{FF2B5EF4-FFF2-40B4-BE49-F238E27FC236}">
              <a16:creationId xmlns:a16="http://schemas.microsoft.com/office/drawing/2014/main" id="{00000000-0008-0000-0900-00006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67" name="Rectangle 9330">
          <a:extLst>
            <a:ext uri="{FF2B5EF4-FFF2-40B4-BE49-F238E27FC236}">
              <a16:creationId xmlns:a16="http://schemas.microsoft.com/office/drawing/2014/main" id="{00000000-0008-0000-0900-00006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68" name="Rectangle 9331">
          <a:extLst>
            <a:ext uri="{FF2B5EF4-FFF2-40B4-BE49-F238E27FC236}">
              <a16:creationId xmlns:a16="http://schemas.microsoft.com/office/drawing/2014/main" id="{00000000-0008-0000-0900-00007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71" name="Rectangle 9334">
          <a:extLst>
            <a:ext uri="{FF2B5EF4-FFF2-40B4-BE49-F238E27FC236}">
              <a16:creationId xmlns:a16="http://schemas.microsoft.com/office/drawing/2014/main" id="{00000000-0008-0000-0900-00007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72" name="Rectangle 9335">
          <a:extLst>
            <a:ext uri="{FF2B5EF4-FFF2-40B4-BE49-F238E27FC236}">
              <a16:creationId xmlns:a16="http://schemas.microsoft.com/office/drawing/2014/main" id="{00000000-0008-0000-0900-00007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75" name="Rectangle 9338">
          <a:extLst>
            <a:ext uri="{FF2B5EF4-FFF2-40B4-BE49-F238E27FC236}">
              <a16:creationId xmlns:a16="http://schemas.microsoft.com/office/drawing/2014/main" id="{00000000-0008-0000-0900-00007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76" name="Rectangle 9339">
          <a:extLst>
            <a:ext uri="{FF2B5EF4-FFF2-40B4-BE49-F238E27FC236}">
              <a16:creationId xmlns:a16="http://schemas.microsoft.com/office/drawing/2014/main" id="{00000000-0008-0000-0900-00007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79" name="Rectangle 9342">
          <a:extLst>
            <a:ext uri="{FF2B5EF4-FFF2-40B4-BE49-F238E27FC236}">
              <a16:creationId xmlns:a16="http://schemas.microsoft.com/office/drawing/2014/main" id="{00000000-0008-0000-0900-00007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80" name="Rectangle 9343">
          <a:extLst>
            <a:ext uri="{FF2B5EF4-FFF2-40B4-BE49-F238E27FC236}">
              <a16:creationId xmlns:a16="http://schemas.microsoft.com/office/drawing/2014/main" id="{00000000-0008-0000-0900-00007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83" name="Rectangle 9346">
          <a:extLst>
            <a:ext uri="{FF2B5EF4-FFF2-40B4-BE49-F238E27FC236}">
              <a16:creationId xmlns:a16="http://schemas.microsoft.com/office/drawing/2014/main" id="{00000000-0008-0000-0900-00007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84" name="Rectangle 9347">
          <a:extLst>
            <a:ext uri="{FF2B5EF4-FFF2-40B4-BE49-F238E27FC236}">
              <a16:creationId xmlns:a16="http://schemas.microsoft.com/office/drawing/2014/main" id="{00000000-0008-0000-0900-00008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87" name="Rectangle 9350">
          <a:extLst>
            <a:ext uri="{FF2B5EF4-FFF2-40B4-BE49-F238E27FC236}">
              <a16:creationId xmlns:a16="http://schemas.microsoft.com/office/drawing/2014/main" id="{00000000-0008-0000-0900-00008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88" name="Rectangle 9351">
          <a:extLst>
            <a:ext uri="{FF2B5EF4-FFF2-40B4-BE49-F238E27FC236}">
              <a16:creationId xmlns:a16="http://schemas.microsoft.com/office/drawing/2014/main" id="{00000000-0008-0000-0900-00008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91" name="Rectangle 9354">
          <a:extLst>
            <a:ext uri="{FF2B5EF4-FFF2-40B4-BE49-F238E27FC236}">
              <a16:creationId xmlns:a16="http://schemas.microsoft.com/office/drawing/2014/main" id="{00000000-0008-0000-0900-00008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92" name="Rectangle 9355">
          <a:extLst>
            <a:ext uri="{FF2B5EF4-FFF2-40B4-BE49-F238E27FC236}">
              <a16:creationId xmlns:a16="http://schemas.microsoft.com/office/drawing/2014/main" id="{00000000-0008-0000-0900-00008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95" name="Rectangle 9358">
          <a:extLst>
            <a:ext uri="{FF2B5EF4-FFF2-40B4-BE49-F238E27FC236}">
              <a16:creationId xmlns:a16="http://schemas.microsoft.com/office/drawing/2014/main" id="{00000000-0008-0000-0900-00008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96" name="Rectangle 9359">
          <a:extLst>
            <a:ext uri="{FF2B5EF4-FFF2-40B4-BE49-F238E27FC236}">
              <a16:creationId xmlns:a16="http://schemas.microsoft.com/office/drawing/2014/main" id="{00000000-0008-0000-0900-00008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399" name="Rectangle 9362">
          <a:extLst>
            <a:ext uri="{FF2B5EF4-FFF2-40B4-BE49-F238E27FC236}">
              <a16:creationId xmlns:a16="http://schemas.microsoft.com/office/drawing/2014/main" id="{00000000-0008-0000-0900-00008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00" name="Rectangle 9363">
          <a:extLst>
            <a:ext uri="{FF2B5EF4-FFF2-40B4-BE49-F238E27FC236}">
              <a16:creationId xmlns:a16="http://schemas.microsoft.com/office/drawing/2014/main" id="{00000000-0008-0000-0900-00009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03" name="Rectangle 9366">
          <a:extLst>
            <a:ext uri="{FF2B5EF4-FFF2-40B4-BE49-F238E27FC236}">
              <a16:creationId xmlns:a16="http://schemas.microsoft.com/office/drawing/2014/main" id="{00000000-0008-0000-0900-00009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04" name="Rectangle 9367">
          <a:extLst>
            <a:ext uri="{FF2B5EF4-FFF2-40B4-BE49-F238E27FC236}">
              <a16:creationId xmlns:a16="http://schemas.microsoft.com/office/drawing/2014/main" id="{00000000-0008-0000-0900-00009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07" name="Rectangle 9370">
          <a:extLst>
            <a:ext uri="{FF2B5EF4-FFF2-40B4-BE49-F238E27FC236}">
              <a16:creationId xmlns:a16="http://schemas.microsoft.com/office/drawing/2014/main" id="{00000000-0008-0000-0900-00009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08" name="Rectangle 9371">
          <a:extLst>
            <a:ext uri="{FF2B5EF4-FFF2-40B4-BE49-F238E27FC236}">
              <a16:creationId xmlns:a16="http://schemas.microsoft.com/office/drawing/2014/main" id="{00000000-0008-0000-0900-00009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11" name="Rectangle 9374">
          <a:extLst>
            <a:ext uri="{FF2B5EF4-FFF2-40B4-BE49-F238E27FC236}">
              <a16:creationId xmlns:a16="http://schemas.microsoft.com/office/drawing/2014/main" id="{00000000-0008-0000-0900-00009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12" name="Rectangle 9375">
          <a:extLst>
            <a:ext uri="{FF2B5EF4-FFF2-40B4-BE49-F238E27FC236}">
              <a16:creationId xmlns:a16="http://schemas.microsoft.com/office/drawing/2014/main" id="{00000000-0008-0000-0900-00009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15" name="Rectangle 9378">
          <a:extLst>
            <a:ext uri="{FF2B5EF4-FFF2-40B4-BE49-F238E27FC236}">
              <a16:creationId xmlns:a16="http://schemas.microsoft.com/office/drawing/2014/main" id="{00000000-0008-0000-0900-00009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16" name="Rectangle 9379">
          <a:extLst>
            <a:ext uri="{FF2B5EF4-FFF2-40B4-BE49-F238E27FC236}">
              <a16:creationId xmlns:a16="http://schemas.microsoft.com/office/drawing/2014/main" id="{00000000-0008-0000-0900-0000A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19" name="Rectangle 9382">
          <a:extLst>
            <a:ext uri="{FF2B5EF4-FFF2-40B4-BE49-F238E27FC236}">
              <a16:creationId xmlns:a16="http://schemas.microsoft.com/office/drawing/2014/main" id="{00000000-0008-0000-0900-0000A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20" name="Rectangle 9383">
          <a:extLst>
            <a:ext uri="{FF2B5EF4-FFF2-40B4-BE49-F238E27FC236}">
              <a16:creationId xmlns:a16="http://schemas.microsoft.com/office/drawing/2014/main" id="{00000000-0008-0000-0900-0000A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23" name="Rectangle 9386">
          <a:extLst>
            <a:ext uri="{FF2B5EF4-FFF2-40B4-BE49-F238E27FC236}">
              <a16:creationId xmlns:a16="http://schemas.microsoft.com/office/drawing/2014/main" id="{00000000-0008-0000-0900-0000A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24" name="Rectangle 9387">
          <a:extLst>
            <a:ext uri="{FF2B5EF4-FFF2-40B4-BE49-F238E27FC236}">
              <a16:creationId xmlns:a16="http://schemas.microsoft.com/office/drawing/2014/main" id="{00000000-0008-0000-0900-0000A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27" name="Rectangle 9390">
          <a:extLst>
            <a:ext uri="{FF2B5EF4-FFF2-40B4-BE49-F238E27FC236}">
              <a16:creationId xmlns:a16="http://schemas.microsoft.com/office/drawing/2014/main" id="{00000000-0008-0000-0900-0000A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28" name="Rectangle 9391">
          <a:extLst>
            <a:ext uri="{FF2B5EF4-FFF2-40B4-BE49-F238E27FC236}">
              <a16:creationId xmlns:a16="http://schemas.microsoft.com/office/drawing/2014/main" id="{00000000-0008-0000-0900-0000A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31" name="Rectangle 9394">
          <a:extLst>
            <a:ext uri="{FF2B5EF4-FFF2-40B4-BE49-F238E27FC236}">
              <a16:creationId xmlns:a16="http://schemas.microsoft.com/office/drawing/2014/main" id="{00000000-0008-0000-0900-0000A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32" name="Rectangle 9395">
          <a:extLst>
            <a:ext uri="{FF2B5EF4-FFF2-40B4-BE49-F238E27FC236}">
              <a16:creationId xmlns:a16="http://schemas.microsoft.com/office/drawing/2014/main" id="{00000000-0008-0000-0900-0000B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35" name="Rectangle 9398">
          <a:extLst>
            <a:ext uri="{FF2B5EF4-FFF2-40B4-BE49-F238E27FC236}">
              <a16:creationId xmlns:a16="http://schemas.microsoft.com/office/drawing/2014/main" id="{00000000-0008-0000-0900-0000B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36" name="Rectangle 9399">
          <a:extLst>
            <a:ext uri="{FF2B5EF4-FFF2-40B4-BE49-F238E27FC236}">
              <a16:creationId xmlns:a16="http://schemas.microsoft.com/office/drawing/2014/main" id="{00000000-0008-0000-0900-0000B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39" name="Rectangle 9402">
          <a:extLst>
            <a:ext uri="{FF2B5EF4-FFF2-40B4-BE49-F238E27FC236}">
              <a16:creationId xmlns:a16="http://schemas.microsoft.com/office/drawing/2014/main" id="{00000000-0008-0000-0900-0000B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40" name="Rectangle 9403">
          <a:extLst>
            <a:ext uri="{FF2B5EF4-FFF2-40B4-BE49-F238E27FC236}">
              <a16:creationId xmlns:a16="http://schemas.microsoft.com/office/drawing/2014/main" id="{00000000-0008-0000-0900-0000B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43" name="Rectangle 9406">
          <a:extLst>
            <a:ext uri="{FF2B5EF4-FFF2-40B4-BE49-F238E27FC236}">
              <a16:creationId xmlns:a16="http://schemas.microsoft.com/office/drawing/2014/main" id="{00000000-0008-0000-0900-0000B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44" name="Rectangle 9407">
          <a:extLst>
            <a:ext uri="{FF2B5EF4-FFF2-40B4-BE49-F238E27FC236}">
              <a16:creationId xmlns:a16="http://schemas.microsoft.com/office/drawing/2014/main" id="{00000000-0008-0000-0900-0000B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47" name="Rectangle 9410">
          <a:extLst>
            <a:ext uri="{FF2B5EF4-FFF2-40B4-BE49-F238E27FC236}">
              <a16:creationId xmlns:a16="http://schemas.microsoft.com/office/drawing/2014/main" id="{00000000-0008-0000-0900-0000B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48" name="Rectangle 9411">
          <a:extLst>
            <a:ext uri="{FF2B5EF4-FFF2-40B4-BE49-F238E27FC236}">
              <a16:creationId xmlns:a16="http://schemas.microsoft.com/office/drawing/2014/main" id="{00000000-0008-0000-0900-0000C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51" name="Rectangle 9414">
          <a:extLst>
            <a:ext uri="{FF2B5EF4-FFF2-40B4-BE49-F238E27FC236}">
              <a16:creationId xmlns:a16="http://schemas.microsoft.com/office/drawing/2014/main" id="{00000000-0008-0000-0900-0000C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52" name="Rectangle 9415">
          <a:extLst>
            <a:ext uri="{FF2B5EF4-FFF2-40B4-BE49-F238E27FC236}">
              <a16:creationId xmlns:a16="http://schemas.microsoft.com/office/drawing/2014/main" id="{00000000-0008-0000-0900-0000C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55" name="Rectangle 9418">
          <a:extLst>
            <a:ext uri="{FF2B5EF4-FFF2-40B4-BE49-F238E27FC236}">
              <a16:creationId xmlns:a16="http://schemas.microsoft.com/office/drawing/2014/main" id="{00000000-0008-0000-0900-0000C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56" name="Rectangle 9419">
          <a:extLst>
            <a:ext uri="{FF2B5EF4-FFF2-40B4-BE49-F238E27FC236}">
              <a16:creationId xmlns:a16="http://schemas.microsoft.com/office/drawing/2014/main" id="{00000000-0008-0000-0900-0000C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59" name="Rectangle 9422">
          <a:extLst>
            <a:ext uri="{FF2B5EF4-FFF2-40B4-BE49-F238E27FC236}">
              <a16:creationId xmlns:a16="http://schemas.microsoft.com/office/drawing/2014/main" id="{00000000-0008-0000-0900-0000C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60" name="Rectangle 9423">
          <a:extLst>
            <a:ext uri="{FF2B5EF4-FFF2-40B4-BE49-F238E27FC236}">
              <a16:creationId xmlns:a16="http://schemas.microsoft.com/office/drawing/2014/main" id="{00000000-0008-0000-0900-0000C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63" name="Rectangle 9426">
          <a:extLst>
            <a:ext uri="{FF2B5EF4-FFF2-40B4-BE49-F238E27FC236}">
              <a16:creationId xmlns:a16="http://schemas.microsoft.com/office/drawing/2014/main" id="{00000000-0008-0000-0900-0000C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64" name="Rectangle 9427">
          <a:extLst>
            <a:ext uri="{FF2B5EF4-FFF2-40B4-BE49-F238E27FC236}">
              <a16:creationId xmlns:a16="http://schemas.microsoft.com/office/drawing/2014/main" id="{00000000-0008-0000-0900-0000D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67" name="Rectangle 9430">
          <a:extLst>
            <a:ext uri="{FF2B5EF4-FFF2-40B4-BE49-F238E27FC236}">
              <a16:creationId xmlns:a16="http://schemas.microsoft.com/office/drawing/2014/main" id="{00000000-0008-0000-0900-0000D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68" name="Rectangle 9431">
          <a:extLst>
            <a:ext uri="{FF2B5EF4-FFF2-40B4-BE49-F238E27FC236}">
              <a16:creationId xmlns:a16="http://schemas.microsoft.com/office/drawing/2014/main" id="{00000000-0008-0000-0900-0000D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71" name="Rectangle 9434">
          <a:extLst>
            <a:ext uri="{FF2B5EF4-FFF2-40B4-BE49-F238E27FC236}">
              <a16:creationId xmlns:a16="http://schemas.microsoft.com/office/drawing/2014/main" id="{00000000-0008-0000-0900-0000D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72" name="Rectangle 9435">
          <a:extLst>
            <a:ext uri="{FF2B5EF4-FFF2-40B4-BE49-F238E27FC236}">
              <a16:creationId xmlns:a16="http://schemas.microsoft.com/office/drawing/2014/main" id="{00000000-0008-0000-0900-0000D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75" name="Rectangle 9438">
          <a:extLst>
            <a:ext uri="{FF2B5EF4-FFF2-40B4-BE49-F238E27FC236}">
              <a16:creationId xmlns:a16="http://schemas.microsoft.com/office/drawing/2014/main" id="{00000000-0008-0000-0900-0000D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76" name="Rectangle 9439">
          <a:extLst>
            <a:ext uri="{FF2B5EF4-FFF2-40B4-BE49-F238E27FC236}">
              <a16:creationId xmlns:a16="http://schemas.microsoft.com/office/drawing/2014/main" id="{00000000-0008-0000-0900-0000D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79" name="Rectangle 9442">
          <a:extLst>
            <a:ext uri="{FF2B5EF4-FFF2-40B4-BE49-F238E27FC236}">
              <a16:creationId xmlns:a16="http://schemas.microsoft.com/office/drawing/2014/main" id="{00000000-0008-0000-0900-0000D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80" name="Rectangle 9443">
          <a:extLst>
            <a:ext uri="{FF2B5EF4-FFF2-40B4-BE49-F238E27FC236}">
              <a16:creationId xmlns:a16="http://schemas.microsoft.com/office/drawing/2014/main" id="{00000000-0008-0000-0900-0000E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83" name="Rectangle 9446">
          <a:extLst>
            <a:ext uri="{FF2B5EF4-FFF2-40B4-BE49-F238E27FC236}">
              <a16:creationId xmlns:a16="http://schemas.microsoft.com/office/drawing/2014/main" id="{00000000-0008-0000-0900-0000E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84" name="Rectangle 9447">
          <a:extLst>
            <a:ext uri="{FF2B5EF4-FFF2-40B4-BE49-F238E27FC236}">
              <a16:creationId xmlns:a16="http://schemas.microsoft.com/office/drawing/2014/main" id="{00000000-0008-0000-0900-0000E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87" name="Rectangle 9450">
          <a:extLst>
            <a:ext uri="{FF2B5EF4-FFF2-40B4-BE49-F238E27FC236}">
              <a16:creationId xmlns:a16="http://schemas.microsoft.com/office/drawing/2014/main" id="{00000000-0008-0000-0900-0000E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88" name="Rectangle 9451">
          <a:extLst>
            <a:ext uri="{FF2B5EF4-FFF2-40B4-BE49-F238E27FC236}">
              <a16:creationId xmlns:a16="http://schemas.microsoft.com/office/drawing/2014/main" id="{00000000-0008-0000-0900-0000E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91" name="Rectangle 9454">
          <a:extLst>
            <a:ext uri="{FF2B5EF4-FFF2-40B4-BE49-F238E27FC236}">
              <a16:creationId xmlns:a16="http://schemas.microsoft.com/office/drawing/2014/main" id="{00000000-0008-0000-0900-0000E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92" name="Rectangle 9455">
          <a:extLst>
            <a:ext uri="{FF2B5EF4-FFF2-40B4-BE49-F238E27FC236}">
              <a16:creationId xmlns:a16="http://schemas.microsoft.com/office/drawing/2014/main" id="{00000000-0008-0000-0900-0000E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95" name="Rectangle 9458">
          <a:extLst>
            <a:ext uri="{FF2B5EF4-FFF2-40B4-BE49-F238E27FC236}">
              <a16:creationId xmlns:a16="http://schemas.microsoft.com/office/drawing/2014/main" id="{00000000-0008-0000-0900-0000E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96" name="Rectangle 9459">
          <a:extLst>
            <a:ext uri="{FF2B5EF4-FFF2-40B4-BE49-F238E27FC236}">
              <a16:creationId xmlns:a16="http://schemas.microsoft.com/office/drawing/2014/main" id="{00000000-0008-0000-0900-0000F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499" name="Rectangle 9462">
          <a:extLst>
            <a:ext uri="{FF2B5EF4-FFF2-40B4-BE49-F238E27FC236}">
              <a16:creationId xmlns:a16="http://schemas.microsoft.com/office/drawing/2014/main" id="{00000000-0008-0000-0900-0000F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00" name="Rectangle 9463">
          <a:extLst>
            <a:ext uri="{FF2B5EF4-FFF2-40B4-BE49-F238E27FC236}">
              <a16:creationId xmlns:a16="http://schemas.microsoft.com/office/drawing/2014/main" id="{00000000-0008-0000-0900-0000F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03" name="Rectangle 9466">
          <a:extLst>
            <a:ext uri="{FF2B5EF4-FFF2-40B4-BE49-F238E27FC236}">
              <a16:creationId xmlns:a16="http://schemas.microsoft.com/office/drawing/2014/main" id="{00000000-0008-0000-0900-0000F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04" name="Rectangle 9467">
          <a:extLst>
            <a:ext uri="{FF2B5EF4-FFF2-40B4-BE49-F238E27FC236}">
              <a16:creationId xmlns:a16="http://schemas.microsoft.com/office/drawing/2014/main" id="{00000000-0008-0000-0900-0000F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07" name="Rectangle 9470">
          <a:extLst>
            <a:ext uri="{FF2B5EF4-FFF2-40B4-BE49-F238E27FC236}">
              <a16:creationId xmlns:a16="http://schemas.microsoft.com/office/drawing/2014/main" id="{00000000-0008-0000-0900-0000F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08" name="Rectangle 9471">
          <a:extLst>
            <a:ext uri="{FF2B5EF4-FFF2-40B4-BE49-F238E27FC236}">
              <a16:creationId xmlns:a16="http://schemas.microsoft.com/office/drawing/2014/main" id="{00000000-0008-0000-0900-0000F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11" name="Rectangle 9474">
          <a:extLst>
            <a:ext uri="{FF2B5EF4-FFF2-40B4-BE49-F238E27FC236}">
              <a16:creationId xmlns:a16="http://schemas.microsoft.com/office/drawing/2014/main" id="{00000000-0008-0000-0900-0000F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12" name="Rectangle 9475">
          <a:extLst>
            <a:ext uri="{FF2B5EF4-FFF2-40B4-BE49-F238E27FC236}">
              <a16:creationId xmlns:a16="http://schemas.microsoft.com/office/drawing/2014/main" id="{00000000-0008-0000-0900-00000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15" name="Rectangle 9478">
          <a:extLst>
            <a:ext uri="{FF2B5EF4-FFF2-40B4-BE49-F238E27FC236}">
              <a16:creationId xmlns:a16="http://schemas.microsoft.com/office/drawing/2014/main" id="{00000000-0008-0000-0900-00000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16" name="Rectangle 9479">
          <a:extLst>
            <a:ext uri="{FF2B5EF4-FFF2-40B4-BE49-F238E27FC236}">
              <a16:creationId xmlns:a16="http://schemas.microsoft.com/office/drawing/2014/main" id="{00000000-0008-0000-0900-00000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19" name="Rectangle 9482">
          <a:extLst>
            <a:ext uri="{FF2B5EF4-FFF2-40B4-BE49-F238E27FC236}">
              <a16:creationId xmlns:a16="http://schemas.microsoft.com/office/drawing/2014/main" id="{00000000-0008-0000-0900-00000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20" name="Rectangle 9483">
          <a:extLst>
            <a:ext uri="{FF2B5EF4-FFF2-40B4-BE49-F238E27FC236}">
              <a16:creationId xmlns:a16="http://schemas.microsoft.com/office/drawing/2014/main" id="{00000000-0008-0000-0900-00000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23" name="Rectangle 9486">
          <a:extLst>
            <a:ext uri="{FF2B5EF4-FFF2-40B4-BE49-F238E27FC236}">
              <a16:creationId xmlns:a16="http://schemas.microsoft.com/office/drawing/2014/main" id="{00000000-0008-0000-0900-00000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24" name="Rectangle 9487">
          <a:extLst>
            <a:ext uri="{FF2B5EF4-FFF2-40B4-BE49-F238E27FC236}">
              <a16:creationId xmlns:a16="http://schemas.microsoft.com/office/drawing/2014/main" id="{00000000-0008-0000-0900-00000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27" name="Rectangle 9490">
          <a:extLst>
            <a:ext uri="{FF2B5EF4-FFF2-40B4-BE49-F238E27FC236}">
              <a16:creationId xmlns:a16="http://schemas.microsoft.com/office/drawing/2014/main" id="{00000000-0008-0000-0900-00000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28" name="Rectangle 9491">
          <a:extLst>
            <a:ext uri="{FF2B5EF4-FFF2-40B4-BE49-F238E27FC236}">
              <a16:creationId xmlns:a16="http://schemas.microsoft.com/office/drawing/2014/main" id="{00000000-0008-0000-0900-00001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31" name="Rectangle 9494">
          <a:extLst>
            <a:ext uri="{FF2B5EF4-FFF2-40B4-BE49-F238E27FC236}">
              <a16:creationId xmlns:a16="http://schemas.microsoft.com/office/drawing/2014/main" id="{00000000-0008-0000-0900-00001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32" name="Rectangle 9495">
          <a:extLst>
            <a:ext uri="{FF2B5EF4-FFF2-40B4-BE49-F238E27FC236}">
              <a16:creationId xmlns:a16="http://schemas.microsoft.com/office/drawing/2014/main" id="{00000000-0008-0000-0900-00001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35" name="Rectangle 9498">
          <a:extLst>
            <a:ext uri="{FF2B5EF4-FFF2-40B4-BE49-F238E27FC236}">
              <a16:creationId xmlns:a16="http://schemas.microsoft.com/office/drawing/2014/main" id="{00000000-0008-0000-0900-00001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36" name="Rectangle 9499">
          <a:extLst>
            <a:ext uri="{FF2B5EF4-FFF2-40B4-BE49-F238E27FC236}">
              <a16:creationId xmlns:a16="http://schemas.microsoft.com/office/drawing/2014/main" id="{00000000-0008-0000-0900-00001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39" name="Rectangle 9502">
          <a:extLst>
            <a:ext uri="{FF2B5EF4-FFF2-40B4-BE49-F238E27FC236}">
              <a16:creationId xmlns:a16="http://schemas.microsoft.com/office/drawing/2014/main" id="{00000000-0008-0000-0900-00001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40" name="Rectangle 9503">
          <a:extLst>
            <a:ext uri="{FF2B5EF4-FFF2-40B4-BE49-F238E27FC236}">
              <a16:creationId xmlns:a16="http://schemas.microsoft.com/office/drawing/2014/main" id="{00000000-0008-0000-0900-00001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43" name="Rectangle 9506">
          <a:extLst>
            <a:ext uri="{FF2B5EF4-FFF2-40B4-BE49-F238E27FC236}">
              <a16:creationId xmlns:a16="http://schemas.microsoft.com/office/drawing/2014/main" id="{00000000-0008-0000-0900-00001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44" name="Rectangle 9507">
          <a:extLst>
            <a:ext uri="{FF2B5EF4-FFF2-40B4-BE49-F238E27FC236}">
              <a16:creationId xmlns:a16="http://schemas.microsoft.com/office/drawing/2014/main" id="{00000000-0008-0000-0900-00002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47" name="Rectangle 9510">
          <a:extLst>
            <a:ext uri="{FF2B5EF4-FFF2-40B4-BE49-F238E27FC236}">
              <a16:creationId xmlns:a16="http://schemas.microsoft.com/office/drawing/2014/main" id="{00000000-0008-0000-0900-00002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48" name="Rectangle 9511">
          <a:extLst>
            <a:ext uri="{FF2B5EF4-FFF2-40B4-BE49-F238E27FC236}">
              <a16:creationId xmlns:a16="http://schemas.microsoft.com/office/drawing/2014/main" id="{00000000-0008-0000-0900-00002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51" name="Rectangle 9514">
          <a:extLst>
            <a:ext uri="{FF2B5EF4-FFF2-40B4-BE49-F238E27FC236}">
              <a16:creationId xmlns:a16="http://schemas.microsoft.com/office/drawing/2014/main" id="{00000000-0008-0000-0900-00002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52" name="Rectangle 9515">
          <a:extLst>
            <a:ext uri="{FF2B5EF4-FFF2-40B4-BE49-F238E27FC236}">
              <a16:creationId xmlns:a16="http://schemas.microsoft.com/office/drawing/2014/main" id="{00000000-0008-0000-0900-00002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55" name="Rectangle 9518">
          <a:extLst>
            <a:ext uri="{FF2B5EF4-FFF2-40B4-BE49-F238E27FC236}">
              <a16:creationId xmlns:a16="http://schemas.microsoft.com/office/drawing/2014/main" id="{00000000-0008-0000-0900-00002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56" name="Rectangle 9519">
          <a:extLst>
            <a:ext uri="{FF2B5EF4-FFF2-40B4-BE49-F238E27FC236}">
              <a16:creationId xmlns:a16="http://schemas.microsoft.com/office/drawing/2014/main" id="{00000000-0008-0000-0900-00002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59" name="Rectangle 9522">
          <a:extLst>
            <a:ext uri="{FF2B5EF4-FFF2-40B4-BE49-F238E27FC236}">
              <a16:creationId xmlns:a16="http://schemas.microsoft.com/office/drawing/2014/main" id="{00000000-0008-0000-0900-00002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60" name="Rectangle 9523">
          <a:extLst>
            <a:ext uri="{FF2B5EF4-FFF2-40B4-BE49-F238E27FC236}">
              <a16:creationId xmlns:a16="http://schemas.microsoft.com/office/drawing/2014/main" id="{00000000-0008-0000-0900-00003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63" name="Rectangle 9526">
          <a:extLst>
            <a:ext uri="{FF2B5EF4-FFF2-40B4-BE49-F238E27FC236}">
              <a16:creationId xmlns:a16="http://schemas.microsoft.com/office/drawing/2014/main" id="{00000000-0008-0000-0900-00003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64" name="Rectangle 9527">
          <a:extLst>
            <a:ext uri="{FF2B5EF4-FFF2-40B4-BE49-F238E27FC236}">
              <a16:creationId xmlns:a16="http://schemas.microsoft.com/office/drawing/2014/main" id="{00000000-0008-0000-0900-00003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67" name="Rectangle 9530">
          <a:extLst>
            <a:ext uri="{FF2B5EF4-FFF2-40B4-BE49-F238E27FC236}">
              <a16:creationId xmlns:a16="http://schemas.microsoft.com/office/drawing/2014/main" id="{00000000-0008-0000-0900-00003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68" name="Rectangle 9531">
          <a:extLst>
            <a:ext uri="{FF2B5EF4-FFF2-40B4-BE49-F238E27FC236}">
              <a16:creationId xmlns:a16="http://schemas.microsoft.com/office/drawing/2014/main" id="{00000000-0008-0000-0900-00003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71" name="Rectangle 9534">
          <a:extLst>
            <a:ext uri="{FF2B5EF4-FFF2-40B4-BE49-F238E27FC236}">
              <a16:creationId xmlns:a16="http://schemas.microsoft.com/office/drawing/2014/main" id="{00000000-0008-0000-0900-00003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72" name="Rectangle 9535">
          <a:extLst>
            <a:ext uri="{FF2B5EF4-FFF2-40B4-BE49-F238E27FC236}">
              <a16:creationId xmlns:a16="http://schemas.microsoft.com/office/drawing/2014/main" id="{00000000-0008-0000-0900-00003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75" name="Rectangle 9538">
          <a:extLst>
            <a:ext uri="{FF2B5EF4-FFF2-40B4-BE49-F238E27FC236}">
              <a16:creationId xmlns:a16="http://schemas.microsoft.com/office/drawing/2014/main" id="{00000000-0008-0000-0900-00003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76" name="Rectangle 9539">
          <a:extLst>
            <a:ext uri="{FF2B5EF4-FFF2-40B4-BE49-F238E27FC236}">
              <a16:creationId xmlns:a16="http://schemas.microsoft.com/office/drawing/2014/main" id="{00000000-0008-0000-0900-00004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79" name="Rectangle 9542">
          <a:extLst>
            <a:ext uri="{FF2B5EF4-FFF2-40B4-BE49-F238E27FC236}">
              <a16:creationId xmlns:a16="http://schemas.microsoft.com/office/drawing/2014/main" id="{00000000-0008-0000-0900-00004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80" name="Rectangle 9543">
          <a:extLst>
            <a:ext uri="{FF2B5EF4-FFF2-40B4-BE49-F238E27FC236}">
              <a16:creationId xmlns:a16="http://schemas.microsoft.com/office/drawing/2014/main" id="{00000000-0008-0000-0900-00004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83" name="Rectangle 9546">
          <a:extLst>
            <a:ext uri="{FF2B5EF4-FFF2-40B4-BE49-F238E27FC236}">
              <a16:creationId xmlns:a16="http://schemas.microsoft.com/office/drawing/2014/main" id="{00000000-0008-0000-0900-00004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84" name="Rectangle 9547">
          <a:extLst>
            <a:ext uri="{FF2B5EF4-FFF2-40B4-BE49-F238E27FC236}">
              <a16:creationId xmlns:a16="http://schemas.microsoft.com/office/drawing/2014/main" id="{00000000-0008-0000-0900-00004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87" name="Rectangle 9550">
          <a:extLst>
            <a:ext uri="{FF2B5EF4-FFF2-40B4-BE49-F238E27FC236}">
              <a16:creationId xmlns:a16="http://schemas.microsoft.com/office/drawing/2014/main" id="{00000000-0008-0000-0900-00004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88" name="Rectangle 9551">
          <a:extLst>
            <a:ext uri="{FF2B5EF4-FFF2-40B4-BE49-F238E27FC236}">
              <a16:creationId xmlns:a16="http://schemas.microsoft.com/office/drawing/2014/main" id="{00000000-0008-0000-0900-00004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91" name="Rectangle 9554">
          <a:extLst>
            <a:ext uri="{FF2B5EF4-FFF2-40B4-BE49-F238E27FC236}">
              <a16:creationId xmlns:a16="http://schemas.microsoft.com/office/drawing/2014/main" id="{00000000-0008-0000-0900-00004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92" name="Rectangle 9555">
          <a:extLst>
            <a:ext uri="{FF2B5EF4-FFF2-40B4-BE49-F238E27FC236}">
              <a16:creationId xmlns:a16="http://schemas.microsoft.com/office/drawing/2014/main" id="{00000000-0008-0000-0900-00005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95" name="Rectangle 9558">
          <a:extLst>
            <a:ext uri="{FF2B5EF4-FFF2-40B4-BE49-F238E27FC236}">
              <a16:creationId xmlns:a16="http://schemas.microsoft.com/office/drawing/2014/main" id="{00000000-0008-0000-0900-00005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96" name="Rectangle 9559">
          <a:extLst>
            <a:ext uri="{FF2B5EF4-FFF2-40B4-BE49-F238E27FC236}">
              <a16:creationId xmlns:a16="http://schemas.microsoft.com/office/drawing/2014/main" id="{00000000-0008-0000-0900-00005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599" name="Rectangle 9562">
          <a:extLst>
            <a:ext uri="{FF2B5EF4-FFF2-40B4-BE49-F238E27FC236}">
              <a16:creationId xmlns:a16="http://schemas.microsoft.com/office/drawing/2014/main" id="{00000000-0008-0000-0900-00005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00" name="Rectangle 9563">
          <a:extLst>
            <a:ext uri="{FF2B5EF4-FFF2-40B4-BE49-F238E27FC236}">
              <a16:creationId xmlns:a16="http://schemas.microsoft.com/office/drawing/2014/main" id="{00000000-0008-0000-0900-00005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03" name="Rectangle 9566">
          <a:extLst>
            <a:ext uri="{FF2B5EF4-FFF2-40B4-BE49-F238E27FC236}">
              <a16:creationId xmlns:a16="http://schemas.microsoft.com/office/drawing/2014/main" id="{00000000-0008-0000-0900-00005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04" name="Rectangle 9567">
          <a:extLst>
            <a:ext uri="{FF2B5EF4-FFF2-40B4-BE49-F238E27FC236}">
              <a16:creationId xmlns:a16="http://schemas.microsoft.com/office/drawing/2014/main" id="{00000000-0008-0000-0900-00005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07" name="Rectangle 9570">
          <a:extLst>
            <a:ext uri="{FF2B5EF4-FFF2-40B4-BE49-F238E27FC236}">
              <a16:creationId xmlns:a16="http://schemas.microsoft.com/office/drawing/2014/main" id="{00000000-0008-0000-0900-00005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08" name="Rectangle 9571">
          <a:extLst>
            <a:ext uri="{FF2B5EF4-FFF2-40B4-BE49-F238E27FC236}">
              <a16:creationId xmlns:a16="http://schemas.microsoft.com/office/drawing/2014/main" id="{00000000-0008-0000-0900-00006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11" name="Rectangle 9574">
          <a:extLst>
            <a:ext uri="{FF2B5EF4-FFF2-40B4-BE49-F238E27FC236}">
              <a16:creationId xmlns:a16="http://schemas.microsoft.com/office/drawing/2014/main" id="{00000000-0008-0000-0900-00006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12" name="Rectangle 9575">
          <a:extLst>
            <a:ext uri="{FF2B5EF4-FFF2-40B4-BE49-F238E27FC236}">
              <a16:creationId xmlns:a16="http://schemas.microsoft.com/office/drawing/2014/main" id="{00000000-0008-0000-0900-00006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15" name="Rectangle 9578">
          <a:extLst>
            <a:ext uri="{FF2B5EF4-FFF2-40B4-BE49-F238E27FC236}">
              <a16:creationId xmlns:a16="http://schemas.microsoft.com/office/drawing/2014/main" id="{00000000-0008-0000-0900-00006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16" name="Rectangle 9579">
          <a:extLst>
            <a:ext uri="{FF2B5EF4-FFF2-40B4-BE49-F238E27FC236}">
              <a16:creationId xmlns:a16="http://schemas.microsoft.com/office/drawing/2014/main" id="{00000000-0008-0000-0900-00006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19" name="Rectangle 9582">
          <a:extLst>
            <a:ext uri="{FF2B5EF4-FFF2-40B4-BE49-F238E27FC236}">
              <a16:creationId xmlns:a16="http://schemas.microsoft.com/office/drawing/2014/main" id="{00000000-0008-0000-0900-00006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20" name="Rectangle 9583">
          <a:extLst>
            <a:ext uri="{FF2B5EF4-FFF2-40B4-BE49-F238E27FC236}">
              <a16:creationId xmlns:a16="http://schemas.microsoft.com/office/drawing/2014/main" id="{00000000-0008-0000-0900-00006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23" name="Rectangle 9586">
          <a:extLst>
            <a:ext uri="{FF2B5EF4-FFF2-40B4-BE49-F238E27FC236}">
              <a16:creationId xmlns:a16="http://schemas.microsoft.com/office/drawing/2014/main" id="{00000000-0008-0000-0900-00006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24" name="Rectangle 9587">
          <a:extLst>
            <a:ext uri="{FF2B5EF4-FFF2-40B4-BE49-F238E27FC236}">
              <a16:creationId xmlns:a16="http://schemas.microsoft.com/office/drawing/2014/main" id="{00000000-0008-0000-0900-00007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27" name="Rectangle 9590">
          <a:extLst>
            <a:ext uri="{FF2B5EF4-FFF2-40B4-BE49-F238E27FC236}">
              <a16:creationId xmlns:a16="http://schemas.microsoft.com/office/drawing/2014/main" id="{00000000-0008-0000-0900-00007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28" name="Rectangle 9591">
          <a:extLst>
            <a:ext uri="{FF2B5EF4-FFF2-40B4-BE49-F238E27FC236}">
              <a16:creationId xmlns:a16="http://schemas.microsoft.com/office/drawing/2014/main" id="{00000000-0008-0000-0900-00007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31" name="Rectangle 9594">
          <a:extLst>
            <a:ext uri="{FF2B5EF4-FFF2-40B4-BE49-F238E27FC236}">
              <a16:creationId xmlns:a16="http://schemas.microsoft.com/office/drawing/2014/main" id="{00000000-0008-0000-0900-00007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32" name="Rectangle 9595">
          <a:extLst>
            <a:ext uri="{FF2B5EF4-FFF2-40B4-BE49-F238E27FC236}">
              <a16:creationId xmlns:a16="http://schemas.microsoft.com/office/drawing/2014/main" id="{00000000-0008-0000-0900-00007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35" name="Rectangle 9598">
          <a:extLst>
            <a:ext uri="{FF2B5EF4-FFF2-40B4-BE49-F238E27FC236}">
              <a16:creationId xmlns:a16="http://schemas.microsoft.com/office/drawing/2014/main" id="{00000000-0008-0000-0900-00007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36" name="Rectangle 9599">
          <a:extLst>
            <a:ext uri="{FF2B5EF4-FFF2-40B4-BE49-F238E27FC236}">
              <a16:creationId xmlns:a16="http://schemas.microsoft.com/office/drawing/2014/main" id="{00000000-0008-0000-0900-00007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39" name="Rectangle 9602">
          <a:extLst>
            <a:ext uri="{FF2B5EF4-FFF2-40B4-BE49-F238E27FC236}">
              <a16:creationId xmlns:a16="http://schemas.microsoft.com/office/drawing/2014/main" id="{00000000-0008-0000-0900-00007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40" name="Rectangle 9603">
          <a:extLst>
            <a:ext uri="{FF2B5EF4-FFF2-40B4-BE49-F238E27FC236}">
              <a16:creationId xmlns:a16="http://schemas.microsoft.com/office/drawing/2014/main" id="{00000000-0008-0000-0900-00008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43" name="Rectangle 9606">
          <a:extLst>
            <a:ext uri="{FF2B5EF4-FFF2-40B4-BE49-F238E27FC236}">
              <a16:creationId xmlns:a16="http://schemas.microsoft.com/office/drawing/2014/main" id="{00000000-0008-0000-0900-00008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44" name="Rectangle 9607">
          <a:extLst>
            <a:ext uri="{FF2B5EF4-FFF2-40B4-BE49-F238E27FC236}">
              <a16:creationId xmlns:a16="http://schemas.microsoft.com/office/drawing/2014/main" id="{00000000-0008-0000-0900-00008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47" name="Rectangle 9610">
          <a:extLst>
            <a:ext uri="{FF2B5EF4-FFF2-40B4-BE49-F238E27FC236}">
              <a16:creationId xmlns:a16="http://schemas.microsoft.com/office/drawing/2014/main" id="{00000000-0008-0000-0900-00008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48" name="Rectangle 9611">
          <a:extLst>
            <a:ext uri="{FF2B5EF4-FFF2-40B4-BE49-F238E27FC236}">
              <a16:creationId xmlns:a16="http://schemas.microsoft.com/office/drawing/2014/main" id="{00000000-0008-0000-0900-00008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51" name="Rectangle 9614">
          <a:extLst>
            <a:ext uri="{FF2B5EF4-FFF2-40B4-BE49-F238E27FC236}">
              <a16:creationId xmlns:a16="http://schemas.microsoft.com/office/drawing/2014/main" id="{00000000-0008-0000-0900-00008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52" name="Rectangle 9615">
          <a:extLst>
            <a:ext uri="{FF2B5EF4-FFF2-40B4-BE49-F238E27FC236}">
              <a16:creationId xmlns:a16="http://schemas.microsoft.com/office/drawing/2014/main" id="{00000000-0008-0000-0900-00008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55" name="Rectangle 9618">
          <a:extLst>
            <a:ext uri="{FF2B5EF4-FFF2-40B4-BE49-F238E27FC236}">
              <a16:creationId xmlns:a16="http://schemas.microsoft.com/office/drawing/2014/main" id="{00000000-0008-0000-0900-00008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56" name="Rectangle 9619">
          <a:extLst>
            <a:ext uri="{FF2B5EF4-FFF2-40B4-BE49-F238E27FC236}">
              <a16:creationId xmlns:a16="http://schemas.microsoft.com/office/drawing/2014/main" id="{00000000-0008-0000-0900-00009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59" name="Rectangle 9622">
          <a:extLst>
            <a:ext uri="{FF2B5EF4-FFF2-40B4-BE49-F238E27FC236}">
              <a16:creationId xmlns:a16="http://schemas.microsoft.com/office/drawing/2014/main" id="{00000000-0008-0000-0900-00009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60" name="Rectangle 9623">
          <a:extLst>
            <a:ext uri="{FF2B5EF4-FFF2-40B4-BE49-F238E27FC236}">
              <a16:creationId xmlns:a16="http://schemas.microsoft.com/office/drawing/2014/main" id="{00000000-0008-0000-0900-00009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63" name="Rectangle 9626">
          <a:extLst>
            <a:ext uri="{FF2B5EF4-FFF2-40B4-BE49-F238E27FC236}">
              <a16:creationId xmlns:a16="http://schemas.microsoft.com/office/drawing/2014/main" id="{00000000-0008-0000-0900-00009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64" name="Rectangle 9627">
          <a:extLst>
            <a:ext uri="{FF2B5EF4-FFF2-40B4-BE49-F238E27FC236}">
              <a16:creationId xmlns:a16="http://schemas.microsoft.com/office/drawing/2014/main" id="{00000000-0008-0000-0900-00009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67" name="Rectangle 9630">
          <a:extLst>
            <a:ext uri="{FF2B5EF4-FFF2-40B4-BE49-F238E27FC236}">
              <a16:creationId xmlns:a16="http://schemas.microsoft.com/office/drawing/2014/main" id="{00000000-0008-0000-0900-00009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68" name="Rectangle 9631">
          <a:extLst>
            <a:ext uri="{FF2B5EF4-FFF2-40B4-BE49-F238E27FC236}">
              <a16:creationId xmlns:a16="http://schemas.microsoft.com/office/drawing/2014/main" id="{00000000-0008-0000-0900-00009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71" name="Rectangle 9634">
          <a:extLst>
            <a:ext uri="{FF2B5EF4-FFF2-40B4-BE49-F238E27FC236}">
              <a16:creationId xmlns:a16="http://schemas.microsoft.com/office/drawing/2014/main" id="{00000000-0008-0000-0900-00009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72" name="Rectangle 9635">
          <a:extLst>
            <a:ext uri="{FF2B5EF4-FFF2-40B4-BE49-F238E27FC236}">
              <a16:creationId xmlns:a16="http://schemas.microsoft.com/office/drawing/2014/main" id="{00000000-0008-0000-0900-0000A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75" name="Rectangle 9638">
          <a:extLst>
            <a:ext uri="{FF2B5EF4-FFF2-40B4-BE49-F238E27FC236}">
              <a16:creationId xmlns:a16="http://schemas.microsoft.com/office/drawing/2014/main" id="{00000000-0008-0000-0900-0000A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76" name="Rectangle 9639">
          <a:extLst>
            <a:ext uri="{FF2B5EF4-FFF2-40B4-BE49-F238E27FC236}">
              <a16:creationId xmlns:a16="http://schemas.microsoft.com/office/drawing/2014/main" id="{00000000-0008-0000-0900-0000A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79" name="Rectangle 9642">
          <a:extLst>
            <a:ext uri="{FF2B5EF4-FFF2-40B4-BE49-F238E27FC236}">
              <a16:creationId xmlns:a16="http://schemas.microsoft.com/office/drawing/2014/main" id="{00000000-0008-0000-0900-0000A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80" name="Rectangle 9643">
          <a:extLst>
            <a:ext uri="{FF2B5EF4-FFF2-40B4-BE49-F238E27FC236}">
              <a16:creationId xmlns:a16="http://schemas.microsoft.com/office/drawing/2014/main" id="{00000000-0008-0000-0900-0000A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83" name="Rectangle 9646">
          <a:extLst>
            <a:ext uri="{FF2B5EF4-FFF2-40B4-BE49-F238E27FC236}">
              <a16:creationId xmlns:a16="http://schemas.microsoft.com/office/drawing/2014/main" id="{00000000-0008-0000-0900-0000A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84" name="Rectangle 9647">
          <a:extLst>
            <a:ext uri="{FF2B5EF4-FFF2-40B4-BE49-F238E27FC236}">
              <a16:creationId xmlns:a16="http://schemas.microsoft.com/office/drawing/2014/main" id="{00000000-0008-0000-0900-0000A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87" name="Rectangle 9650">
          <a:extLst>
            <a:ext uri="{FF2B5EF4-FFF2-40B4-BE49-F238E27FC236}">
              <a16:creationId xmlns:a16="http://schemas.microsoft.com/office/drawing/2014/main" id="{00000000-0008-0000-0900-0000A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88" name="Rectangle 9651">
          <a:extLst>
            <a:ext uri="{FF2B5EF4-FFF2-40B4-BE49-F238E27FC236}">
              <a16:creationId xmlns:a16="http://schemas.microsoft.com/office/drawing/2014/main" id="{00000000-0008-0000-0900-0000B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91" name="Rectangle 9654">
          <a:extLst>
            <a:ext uri="{FF2B5EF4-FFF2-40B4-BE49-F238E27FC236}">
              <a16:creationId xmlns:a16="http://schemas.microsoft.com/office/drawing/2014/main" id="{00000000-0008-0000-0900-0000B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92" name="Rectangle 9655">
          <a:extLst>
            <a:ext uri="{FF2B5EF4-FFF2-40B4-BE49-F238E27FC236}">
              <a16:creationId xmlns:a16="http://schemas.microsoft.com/office/drawing/2014/main" id="{00000000-0008-0000-0900-0000B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95" name="Rectangle 9658">
          <a:extLst>
            <a:ext uri="{FF2B5EF4-FFF2-40B4-BE49-F238E27FC236}">
              <a16:creationId xmlns:a16="http://schemas.microsoft.com/office/drawing/2014/main" id="{00000000-0008-0000-0900-0000B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96" name="Rectangle 9659">
          <a:extLst>
            <a:ext uri="{FF2B5EF4-FFF2-40B4-BE49-F238E27FC236}">
              <a16:creationId xmlns:a16="http://schemas.microsoft.com/office/drawing/2014/main" id="{00000000-0008-0000-0900-0000B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699" name="Rectangle 9662">
          <a:extLst>
            <a:ext uri="{FF2B5EF4-FFF2-40B4-BE49-F238E27FC236}">
              <a16:creationId xmlns:a16="http://schemas.microsoft.com/office/drawing/2014/main" id="{00000000-0008-0000-0900-0000B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00" name="Rectangle 9663">
          <a:extLst>
            <a:ext uri="{FF2B5EF4-FFF2-40B4-BE49-F238E27FC236}">
              <a16:creationId xmlns:a16="http://schemas.microsoft.com/office/drawing/2014/main" id="{00000000-0008-0000-0900-0000B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03" name="Rectangle 9666">
          <a:extLst>
            <a:ext uri="{FF2B5EF4-FFF2-40B4-BE49-F238E27FC236}">
              <a16:creationId xmlns:a16="http://schemas.microsoft.com/office/drawing/2014/main" id="{00000000-0008-0000-0900-0000B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04" name="Rectangle 9667">
          <a:extLst>
            <a:ext uri="{FF2B5EF4-FFF2-40B4-BE49-F238E27FC236}">
              <a16:creationId xmlns:a16="http://schemas.microsoft.com/office/drawing/2014/main" id="{00000000-0008-0000-0900-0000C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07" name="Rectangle 9670">
          <a:extLst>
            <a:ext uri="{FF2B5EF4-FFF2-40B4-BE49-F238E27FC236}">
              <a16:creationId xmlns:a16="http://schemas.microsoft.com/office/drawing/2014/main" id="{00000000-0008-0000-0900-0000C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08" name="Rectangle 9671">
          <a:extLst>
            <a:ext uri="{FF2B5EF4-FFF2-40B4-BE49-F238E27FC236}">
              <a16:creationId xmlns:a16="http://schemas.microsoft.com/office/drawing/2014/main" id="{00000000-0008-0000-0900-0000C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11" name="Rectangle 9674">
          <a:extLst>
            <a:ext uri="{FF2B5EF4-FFF2-40B4-BE49-F238E27FC236}">
              <a16:creationId xmlns:a16="http://schemas.microsoft.com/office/drawing/2014/main" id="{00000000-0008-0000-0900-0000C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12" name="Rectangle 9675">
          <a:extLst>
            <a:ext uri="{FF2B5EF4-FFF2-40B4-BE49-F238E27FC236}">
              <a16:creationId xmlns:a16="http://schemas.microsoft.com/office/drawing/2014/main" id="{00000000-0008-0000-0900-0000C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15" name="Rectangle 9678">
          <a:extLst>
            <a:ext uri="{FF2B5EF4-FFF2-40B4-BE49-F238E27FC236}">
              <a16:creationId xmlns:a16="http://schemas.microsoft.com/office/drawing/2014/main" id="{00000000-0008-0000-0900-0000C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16" name="Rectangle 9679">
          <a:extLst>
            <a:ext uri="{FF2B5EF4-FFF2-40B4-BE49-F238E27FC236}">
              <a16:creationId xmlns:a16="http://schemas.microsoft.com/office/drawing/2014/main" id="{00000000-0008-0000-0900-0000C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19" name="Rectangle 9682">
          <a:extLst>
            <a:ext uri="{FF2B5EF4-FFF2-40B4-BE49-F238E27FC236}">
              <a16:creationId xmlns:a16="http://schemas.microsoft.com/office/drawing/2014/main" id="{00000000-0008-0000-0900-0000C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20" name="Rectangle 9683">
          <a:extLst>
            <a:ext uri="{FF2B5EF4-FFF2-40B4-BE49-F238E27FC236}">
              <a16:creationId xmlns:a16="http://schemas.microsoft.com/office/drawing/2014/main" id="{00000000-0008-0000-0900-0000D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23" name="Rectangle 9686">
          <a:extLst>
            <a:ext uri="{FF2B5EF4-FFF2-40B4-BE49-F238E27FC236}">
              <a16:creationId xmlns:a16="http://schemas.microsoft.com/office/drawing/2014/main" id="{00000000-0008-0000-0900-0000D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24" name="Rectangle 9687">
          <a:extLst>
            <a:ext uri="{FF2B5EF4-FFF2-40B4-BE49-F238E27FC236}">
              <a16:creationId xmlns:a16="http://schemas.microsoft.com/office/drawing/2014/main" id="{00000000-0008-0000-0900-0000D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27" name="Rectangle 9690">
          <a:extLst>
            <a:ext uri="{FF2B5EF4-FFF2-40B4-BE49-F238E27FC236}">
              <a16:creationId xmlns:a16="http://schemas.microsoft.com/office/drawing/2014/main" id="{00000000-0008-0000-0900-0000D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28" name="Rectangle 9691">
          <a:extLst>
            <a:ext uri="{FF2B5EF4-FFF2-40B4-BE49-F238E27FC236}">
              <a16:creationId xmlns:a16="http://schemas.microsoft.com/office/drawing/2014/main" id="{00000000-0008-0000-0900-0000D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31" name="Rectangle 9694">
          <a:extLst>
            <a:ext uri="{FF2B5EF4-FFF2-40B4-BE49-F238E27FC236}">
              <a16:creationId xmlns:a16="http://schemas.microsoft.com/office/drawing/2014/main" id="{00000000-0008-0000-0900-0000D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32" name="Rectangle 9695">
          <a:extLst>
            <a:ext uri="{FF2B5EF4-FFF2-40B4-BE49-F238E27FC236}">
              <a16:creationId xmlns:a16="http://schemas.microsoft.com/office/drawing/2014/main" id="{00000000-0008-0000-0900-0000D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35" name="Rectangle 9698">
          <a:extLst>
            <a:ext uri="{FF2B5EF4-FFF2-40B4-BE49-F238E27FC236}">
              <a16:creationId xmlns:a16="http://schemas.microsoft.com/office/drawing/2014/main" id="{00000000-0008-0000-0900-0000D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36" name="Rectangle 9699">
          <a:extLst>
            <a:ext uri="{FF2B5EF4-FFF2-40B4-BE49-F238E27FC236}">
              <a16:creationId xmlns:a16="http://schemas.microsoft.com/office/drawing/2014/main" id="{00000000-0008-0000-0900-0000E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39" name="Rectangle 9702">
          <a:extLst>
            <a:ext uri="{FF2B5EF4-FFF2-40B4-BE49-F238E27FC236}">
              <a16:creationId xmlns:a16="http://schemas.microsoft.com/office/drawing/2014/main" id="{00000000-0008-0000-0900-0000E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40" name="Rectangle 9703">
          <a:extLst>
            <a:ext uri="{FF2B5EF4-FFF2-40B4-BE49-F238E27FC236}">
              <a16:creationId xmlns:a16="http://schemas.microsoft.com/office/drawing/2014/main" id="{00000000-0008-0000-0900-0000E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43" name="Rectangle 9706">
          <a:extLst>
            <a:ext uri="{FF2B5EF4-FFF2-40B4-BE49-F238E27FC236}">
              <a16:creationId xmlns:a16="http://schemas.microsoft.com/office/drawing/2014/main" id="{00000000-0008-0000-0900-0000E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44" name="Rectangle 9707">
          <a:extLst>
            <a:ext uri="{FF2B5EF4-FFF2-40B4-BE49-F238E27FC236}">
              <a16:creationId xmlns:a16="http://schemas.microsoft.com/office/drawing/2014/main" id="{00000000-0008-0000-0900-0000E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47" name="Rectangle 9710">
          <a:extLst>
            <a:ext uri="{FF2B5EF4-FFF2-40B4-BE49-F238E27FC236}">
              <a16:creationId xmlns:a16="http://schemas.microsoft.com/office/drawing/2014/main" id="{00000000-0008-0000-0900-0000E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48" name="Rectangle 9711">
          <a:extLst>
            <a:ext uri="{FF2B5EF4-FFF2-40B4-BE49-F238E27FC236}">
              <a16:creationId xmlns:a16="http://schemas.microsoft.com/office/drawing/2014/main" id="{00000000-0008-0000-0900-0000E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51" name="Rectangle 9714">
          <a:extLst>
            <a:ext uri="{FF2B5EF4-FFF2-40B4-BE49-F238E27FC236}">
              <a16:creationId xmlns:a16="http://schemas.microsoft.com/office/drawing/2014/main" id="{00000000-0008-0000-0900-0000E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52" name="Rectangle 9715">
          <a:extLst>
            <a:ext uri="{FF2B5EF4-FFF2-40B4-BE49-F238E27FC236}">
              <a16:creationId xmlns:a16="http://schemas.microsoft.com/office/drawing/2014/main" id="{00000000-0008-0000-0900-0000F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55" name="Rectangle 9718">
          <a:extLst>
            <a:ext uri="{FF2B5EF4-FFF2-40B4-BE49-F238E27FC236}">
              <a16:creationId xmlns:a16="http://schemas.microsoft.com/office/drawing/2014/main" id="{00000000-0008-0000-0900-0000F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56" name="Rectangle 9719">
          <a:extLst>
            <a:ext uri="{FF2B5EF4-FFF2-40B4-BE49-F238E27FC236}">
              <a16:creationId xmlns:a16="http://schemas.microsoft.com/office/drawing/2014/main" id="{00000000-0008-0000-0900-0000F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59" name="Rectangle 9722">
          <a:extLst>
            <a:ext uri="{FF2B5EF4-FFF2-40B4-BE49-F238E27FC236}">
              <a16:creationId xmlns:a16="http://schemas.microsoft.com/office/drawing/2014/main" id="{00000000-0008-0000-0900-0000F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60" name="Rectangle 9723">
          <a:extLst>
            <a:ext uri="{FF2B5EF4-FFF2-40B4-BE49-F238E27FC236}">
              <a16:creationId xmlns:a16="http://schemas.microsoft.com/office/drawing/2014/main" id="{00000000-0008-0000-0900-0000F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63" name="Rectangle 9726">
          <a:extLst>
            <a:ext uri="{FF2B5EF4-FFF2-40B4-BE49-F238E27FC236}">
              <a16:creationId xmlns:a16="http://schemas.microsoft.com/office/drawing/2014/main" id="{00000000-0008-0000-0900-0000F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64" name="Rectangle 9727">
          <a:extLst>
            <a:ext uri="{FF2B5EF4-FFF2-40B4-BE49-F238E27FC236}">
              <a16:creationId xmlns:a16="http://schemas.microsoft.com/office/drawing/2014/main" id="{00000000-0008-0000-0900-0000F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67" name="Rectangle 9730">
          <a:extLst>
            <a:ext uri="{FF2B5EF4-FFF2-40B4-BE49-F238E27FC236}">
              <a16:creationId xmlns:a16="http://schemas.microsoft.com/office/drawing/2014/main" id="{00000000-0008-0000-0900-0000F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68" name="Rectangle 9731">
          <a:extLst>
            <a:ext uri="{FF2B5EF4-FFF2-40B4-BE49-F238E27FC236}">
              <a16:creationId xmlns:a16="http://schemas.microsoft.com/office/drawing/2014/main" id="{00000000-0008-0000-0900-00000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71" name="Rectangle 9734">
          <a:extLst>
            <a:ext uri="{FF2B5EF4-FFF2-40B4-BE49-F238E27FC236}">
              <a16:creationId xmlns:a16="http://schemas.microsoft.com/office/drawing/2014/main" id="{00000000-0008-0000-0900-00000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72" name="Rectangle 9735">
          <a:extLst>
            <a:ext uri="{FF2B5EF4-FFF2-40B4-BE49-F238E27FC236}">
              <a16:creationId xmlns:a16="http://schemas.microsoft.com/office/drawing/2014/main" id="{00000000-0008-0000-0900-00000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75" name="Rectangle 9738">
          <a:extLst>
            <a:ext uri="{FF2B5EF4-FFF2-40B4-BE49-F238E27FC236}">
              <a16:creationId xmlns:a16="http://schemas.microsoft.com/office/drawing/2014/main" id="{00000000-0008-0000-0900-00000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76" name="Rectangle 9739">
          <a:extLst>
            <a:ext uri="{FF2B5EF4-FFF2-40B4-BE49-F238E27FC236}">
              <a16:creationId xmlns:a16="http://schemas.microsoft.com/office/drawing/2014/main" id="{00000000-0008-0000-0900-00000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79" name="Rectangle 9742">
          <a:extLst>
            <a:ext uri="{FF2B5EF4-FFF2-40B4-BE49-F238E27FC236}">
              <a16:creationId xmlns:a16="http://schemas.microsoft.com/office/drawing/2014/main" id="{00000000-0008-0000-0900-00000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80" name="Rectangle 9743">
          <a:extLst>
            <a:ext uri="{FF2B5EF4-FFF2-40B4-BE49-F238E27FC236}">
              <a16:creationId xmlns:a16="http://schemas.microsoft.com/office/drawing/2014/main" id="{00000000-0008-0000-0900-00000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83" name="Rectangle 9746">
          <a:extLst>
            <a:ext uri="{FF2B5EF4-FFF2-40B4-BE49-F238E27FC236}">
              <a16:creationId xmlns:a16="http://schemas.microsoft.com/office/drawing/2014/main" id="{00000000-0008-0000-0900-00000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84" name="Rectangle 9747">
          <a:extLst>
            <a:ext uri="{FF2B5EF4-FFF2-40B4-BE49-F238E27FC236}">
              <a16:creationId xmlns:a16="http://schemas.microsoft.com/office/drawing/2014/main" id="{00000000-0008-0000-0900-00001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87" name="Rectangle 9750">
          <a:extLst>
            <a:ext uri="{FF2B5EF4-FFF2-40B4-BE49-F238E27FC236}">
              <a16:creationId xmlns:a16="http://schemas.microsoft.com/office/drawing/2014/main" id="{00000000-0008-0000-0900-00001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88" name="Rectangle 9751">
          <a:extLst>
            <a:ext uri="{FF2B5EF4-FFF2-40B4-BE49-F238E27FC236}">
              <a16:creationId xmlns:a16="http://schemas.microsoft.com/office/drawing/2014/main" id="{00000000-0008-0000-0900-00001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91" name="Rectangle 9754">
          <a:extLst>
            <a:ext uri="{FF2B5EF4-FFF2-40B4-BE49-F238E27FC236}">
              <a16:creationId xmlns:a16="http://schemas.microsoft.com/office/drawing/2014/main" id="{00000000-0008-0000-0900-00001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92" name="Rectangle 9755">
          <a:extLst>
            <a:ext uri="{FF2B5EF4-FFF2-40B4-BE49-F238E27FC236}">
              <a16:creationId xmlns:a16="http://schemas.microsoft.com/office/drawing/2014/main" id="{00000000-0008-0000-0900-00001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95" name="Rectangle 9758">
          <a:extLst>
            <a:ext uri="{FF2B5EF4-FFF2-40B4-BE49-F238E27FC236}">
              <a16:creationId xmlns:a16="http://schemas.microsoft.com/office/drawing/2014/main" id="{00000000-0008-0000-0900-00001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96" name="Rectangle 9759">
          <a:extLst>
            <a:ext uri="{FF2B5EF4-FFF2-40B4-BE49-F238E27FC236}">
              <a16:creationId xmlns:a16="http://schemas.microsoft.com/office/drawing/2014/main" id="{00000000-0008-0000-0900-00001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799" name="Rectangle 9762">
          <a:extLst>
            <a:ext uri="{FF2B5EF4-FFF2-40B4-BE49-F238E27FC236}">
              <a16:creationId xmlns:a16="http://schemas.microsoft.com/office/drawing/2014/main" id="{00000000-0008-0000-0900-00001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00" name="Rectangle 9763">
          <a:extLst>
            <a:ext uri="{FF2B5EF4-FFF2-40B4-BE49-F238E27FC236}">
              <a16:creationId xmlns:a16="http://schemas.microsoft.com/office/drawing/2014/main" id="{00000000-0008-0000-0900-00002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03" name="Rectangle 9766">
          <a:extLst>
            <a:ext uri="{FF2B5EF4-FFF2-40B4-BE49-F238E27FC236}">
              <a16:creationId xmlns:a16="http://schemas.microsoft.com/office/drawing/2014/main" id="{00000000-0008-0000-0900-00002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04" name="Rectangle 9767">
          <a:extLst>
            <a:ext uri="{FF2B5EF4-FFF2-40B4-BE49-F238E27FC236}">
              <a16:creationId xmlns:a16="http://schemas.microsoft.com/office/drawing/2014/main" id="{00000000-0008-0000-0900-00002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07" name="Rectangle 9770">
          <a:extLst>
            <a:ext uri="{FF2B5EF4-FFF2-40B4-BE49-F238E27FC236}">
              <a16:creationId xmlns:a16="http://schemas.microsoft.com/office/drawing/2014/main" id="{00000000-0008-0000-0900-00002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08" name="Rectangle 9771">
          <a:extLst>
            <a:ext uri="{FF2B5EF4-FFF2-40B4-BE49-F238E27FC236}">
              <a16:creationId xmlns:a16="http://schemas.microsoft.com/office/drawing/2014/main" id="{00000000-0008-0000-0900-00002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11" name="Rectangle 9774">
          <a:extLst>
            <a:ext uri="{FF2B5EF4-FFF2-40B4-BE49-F238E27FC236}">
              <a16:creationId xmlns:a16="http://schemas.microsoft.com/office/drawing/2014/main" id="{00000000-0008-0000-0900-00002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12" name="Rectangle 9775">
          <a:extLst>
            <a:ext uri="{FF2B5EF4-FFF2-40B4-BE49-F238E27FC236}">
              <a16:creationId xmlns:a16="http://schemas.microsoft.com/office/drawing/2014/main" id="{00000000-0008-0000-0900-00002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15" name="Rectangle 9778">
          <a:extLst>
            <a:ext uri="{FF2B5EF4-FFF2-40B4-BE49-F238E27FC236}">
              <a16:creationId xmlns:a16="http://schemas.microsoft.com/office/drawing/2014/main" id="{00000000-0008-0000-0900-00002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16" name="Rectangle 9779">
          <a:extLst>
            <a:ext uri="{FF2B5EF4-FFF2-40B4-BE49-F238E27FC236}">
              <a16:creationId xmlns:a16="http://schemas.microsoft.com/office/drawing/2014/main" id="{00000000-0008-0000-0900-00003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19" name="Rectangle 9782">
          <a:extLst>
            <a:ext uri="{FF2B5EF4-FFF2-40B4-BE49-F238E27FC236}">
              <a16:creationId xmlns:a16="http://schemas.microsoft.com/office/drawing/2014/main" id="{00000000-0008-0000-0900-00003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20" name="Rectangle 9783">
          <a:extLst>
            <a:ext uri="{FF2B5EF4-FFF2-40B4-BE49-F238E27FC236}">
              <a16:creationId xmlns:a16="http://schemas.microsoft.com/office/drawing/2014/main" id="{00000000-0008-0000-0900-00003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23" name="Rectangle 9786">
          <a:extLst>
            <a:ext uri="{FF2B5EF4-FFF2-40B4-BE49-F238E27FC236}">
              <a16:creationId xmlns:a16="http://schemas.microsoft.com/office/drawing/2014/main" id="{00000000-0008-0000-0900-00003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24" name="Rectangle 9787">
          <a:extLst>
            <a:ext uri="{FF2B5EF4-FFF2-40B4-BE49-F238E27FC236}">
              <a16:creationId xmlns:a16="http://schemas.microsoft.com/office/drawing/2014/main" id="{00000000-0008-0000-0900-00003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27" name="Rectangle 9790">
          <a:extLst>
            <a:ext uri="{FF2B5EF4-FFF2-40B4-BE49-F238E27FC236}">
              <a16:creationId xmlns:a16="http://schemas.microsoft.com/office/drawing/2014/main" id="{00000000-0008-0000-0900-00003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28" name="Rectangle 9791">
          <a:extLst>
            <a:ext uri="{FF2B5EF4-FFF2-40B4-BE49-F238E27FC236}">
              <a16:creationId xmlns:a16="http://schemas.microsoft.com/office/drawing/2014/main" id="{00000000-0008-0000-0900-00003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31" name="Rectangle 9794">
          <a:extLst>
            <a:ext uri="{FF2B5EF4-FFF2-40B4-BE49-F238E27FC236}">
              <a16:creationId xmlns:a16="http://schemas.microsoft.com/office/drawing/2014/main" id="{00000000-0008-0000-0900-00003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32" name="Rectangle 9795">
          <a:extLst>
            <a:ext uri="{FF2B5EF4-FFF2-40B4-BE49-F238E27FC236}">
              <a16:creationId xmlns:a16="http://schemas.microsoft.com/office/drawing/2014/main" id="{00000000-0008-0000-0900-00004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35" name="Rectangle 9798">
          <a:extLst>
            <a:ext uri="{FF2B5EF4-FFF2-40B4-BE49-F238E27FC236}">
              <a16:creationId xmlns:a16="http://schemas.microsoft.com/office/drawing/2014/main" id="{00000000-0008-0000-0900-00004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36" name="Rectangle 9799">
          <a:extLst>
            <a:ext uri="{FF2B5EF4-FFF2-40B4-BE49-F238E27FC236}">
              <a16:creationId xmlns:a16="http://schemas.microsoft.com/office/drawing/2014/main" id="{00000000-0008-0000-0900-00004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39" name="Rectangle 9802">
          <a:extLst>
            <a:ext uri="{FF2B5EF4-FFF2-40B4-BE49-F238E27FC236}">
              <a16:creationId xmlns:a16="http://schemas.microsoft.com/office/drawing/2014/main" id="{00000000-0008-0000-0900-00004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40" name="Rectangle 9803">
          <a:extLst>
            <a:ext uri="{FF2B5EF4-FFF2-40B4-BE49-F238E27FC236}">
              <a16:creationId xmlns:a16="http://schemas.microsoft.com/office/drawing/2014/main" id="{00000000-0008-0000-0900-00004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43" name="Rectangle 9806">
          <a:extLst>
            <a:ext uri="{FF2B5EF4-FFF2-40B4-BE49-F238E27FC236}">
              <a16:creationId xmlns:a16="http://schemas.microsoft.com/office/drawing/2014/main" id="{00000000-0008-0000-0900-00004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44" name="Rectangle 9807">
          <a:extLst>
            <a:ext uri="{FF2B5EF4-FFF2-40B4-BE49-F238E27FC236}">
              <a16:creationId xmlns:a16="http://schemas.microsoft.com/office/drawing/2014/main" id="{00000000-0008-0000-0900-00004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47" name="Rectangle 9810">
          <a:extLst>
            <a:ext uri="{FF2B5EF4-FFF2-40B4-BE49-F238E27FC236}">
              <a16:creationId xmlns:a16="http://schemas.microsoft.com/office/drawing/2014/main" id="{00000000-0008-0000-0900-00004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48" name="Rectangle 9811">
          <a:extLst>
            <a:ext uri="{FF2B5EF4-FFF2-40B4-BE49-F238E27FC236}">
              <a16:creationId xmlns:a16="http://schemas.microsoft.com/office/drawing/2014/main" id="{00000000-0008-0000-0900-00005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51" name="Rectangle 9814">
          <a:extLst>
            <a:ext uri="{FF2B5EF4-FFF2-40B4-BE49-F238E27FC236}">
              <a16:creationId xmlns:a16="http://schemas.microsoft.com/office/drawing/2014/main" id="{00000000-0008-0000-0900-00005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52" name="Rectangle 9815">
          <a:extLst>
            <a:ext uri="{FF2B5EF4-FFF2-40B4-BE49-F238E27FC236}">
              <a16:creationId xmlns:a16="http://schemas.microsoft.com/office/drawing/2014/main" id="{00000000-0008-0000-0900-00005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55" name="Rectangle 9818">
          <a:extLst>
            <a:ext uri="{FF2B5EF4-FFF2-40B4-BE49-F238E27FC236}">
              <a16:creationId xmlns:a16="http://schemas.microsoft.com/office/drawing/2014/main" id="{00000000-0008-0000-0900-00005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56" name="Rectangle 9819">
          <a:extLst>
            <a:ext uri="{FF2B5EF4-FFF2-40B4-BE49-F238E27FC236}">
              <a16:creationId xmlns:a16="http://schemas.microsoft.com/office/drawing/2014/main" id="{00000000-0008-0000-0900-00005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59" name="Rectangle 9822">
          <a:extLst>
            <a:ext uri="{FF2B5EF4-FFF2-40B4-BE49-F238E27FC236}">
              <a16:creationId xmlns:a16="http://schemas.microsoft.com/office/drawing/2014/main" id="{00000000-0008-0000-0900-00005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60" name="Rectangle 9823">
          <a:extLst>
            <a:ext uri="{FF2B5EF4-FFF2-40B4-BE49-F238E27FC236}">
              <a16:creationId xmlns:a16="http://schemas.microsoft.com/office/drawing/2014/main" id="{00000000-0008-0000-0900-00005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63" name="Rectangle 9826">
          <a:extLst>
            <a:ext uri="{FF2B5EF4-FFF2-40B4-BE49-F238E27FC236}">
              <a16:creationId xmlns:a16="http://schemas.microsoft.com/office/drawing/2014/main" id="{00000000-0008-0000-0900-00005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64" name="Rectangle 9827">
          <a:extLst>
            <a:ext uri="{FF2B5EF4-FFF2-40B4-BE49-F238E27FC236}">
              <a16:creationId xmlns:a16="http://schemas.microsoft.com/office/drawing/2014/main" id="{00000000-0008-0000-0900-00006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67" name="Rectangle 9830">
          <a:extLst>
            <a:ext uri="{FF2B5EF4-FFF2-40B4-BE49-F238E27FC236}">
              <a16:creationId xmlns:a16="http://schemas.microsoft.com/office/drawing/2014/main" id="{00000000-0008-0000-0900-00006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68" name="Rectangle 9831">
          <a:extLst>
            <a:ext uri="{FF2B5EF4-FFF2-40B4-BE49-F238E27FC236}">
              <a16:creationId xmlns:a16="http://schemas.microsoft.com/office/drawing/2014/main" id="{00000000-0008-0000-0900-00006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71" name="Rectangle 9834">
          <a:extLst>
            <a:ext uri="{FF2B5EF4-FFF2-40B4-BE49-F238E27FC236}">
              <a16:creationId xmlns:a16="http://schemas.microsoft.com/office/drawing/2014/main" id="{00000000-0008-0000-0900-00006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72" name="Rectangle 9835">
          <a:extLst>
            <a:ext uri="{FF2B5EF4-FFF2-40B4-BE49-F238E27FC236}">
              <a16:creationId xmlns:a16="http://schemas.microsoft.com/office/drawing/2014/main" id="{00000000-0008-0000-0900-00006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75" name="Rectangle 9838">
          <a:extLst>
            <a:ext uri="{FF2B5EF4-FFF2-40B4-BE49-F238E27FC236}">
              <a16:creationId xmlns:a16="http://schemas.microsoft.com/office/drawing/2014/main" id="{00000000-0008-0000-0900-00006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76" name="Rectangle 9839">
          <a:extLst>
            <a:ext uri="{FF2B5EF4-FFF2-40B4-BE49-F238E27FC236}">
              <a16:creationId xmlns:a16="http://schemas.microsoft.com/office/drawing/2014/main" id="{00000000-0008-0000-0900-00006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79" name="Rectangle 9842">
          <a:extLst>
            <a:ext uri="{FF2B5EF4-FFF2-40B4-BE49-F238E27FC236}">
              <a16:creationId xmlns:a16="http://schemas.microsoft.com/office/drawing/2014/main" id="{00000000-0008-0000-0900-00006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80" name="Rectangle 9843">
          <a:extLst>
            <a:ext uri="{FF2B5EF4-FFF2-40B4-BE49-F238E27FC236}">
              <a16:creationId xmlns:a16="http://schemas.microsoft.com/office/drawing/2014/main" id="{00000000-0008-0000-0900-00007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83" name="Rectangle 9846">
          <a:extLst>
            <a:ext uri="{FF2B5EF4-FFF2-40B4-BE49-F238E27FC236}">
              <a16:creationId xmlns:a16="http://schemas.microsoft.com/office/drawing/2014/main" id="{00000000-0008-0000-0900-00007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84" name="Rectangle 9847">
          <a:extLst>
            <a:ext uri="{FF2B5EF4-FFF2-40B4-BE49-F238E27FC236}">
              <a16:creationId xmlns:a16="http://schemas.microsoft.com/office/drawing/2014/main" id="{00000000-0008-0000-0900-00007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87" name="Rectangle 9850">
          <a:extLst>
            <a:ext uri="{FF2B5EF4-FFF2-40B4-BE49-F238E27FC236}">
              <a16:creationId xmlns:a16="http://schemas.microsoft.com/office/drawing/2014/main" id="{00000000-0008-0000-0900-00007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88" name="Rectangle 9851">
          <a:extLst>
            <a:ext uri="{FF2B5EF4-FFF2-40B4-BE49-F238E27FC236}">
              <a16:creationId xmlns:a16="http://schemas.microsoft.com/office/drawing/2014/main" id="{00000000-0008-0000-0900-00007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91" name="Rectangle 9854">
          <a:extLst>
            <a:ext uri="{FF2B5EF4-FFF2-40B4-BE49-F238E27FC236}">
              <a16:creationId xmlns:a16="http://schemas.microsoft.com/office/drawing/2014/main" id="{00000000-0008-0000-0900-00007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92" name="Rectangle 9855">
          <a:extLst>
            <a:ext uri="{FF2B5EF4-FFF2-40B4-BE49-F238E27FC236}">
              <a16:creationId xmlns:a16="http://schemas.microsoft.com/office/drawing/2014/main" id="{00000000-0008-0000-0900-00007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95" name="Rectangle 9858">
          <a:extLst>
            <a:ext uri="{FF2B5EF4-FFF2-40B4-BE49-F238E27FC236}">
              <a16:creationId xmlns:a16="http://schemas.microsoft.com/office/drawing/2014/main" id="{00000000-0008-0000-0900-00007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96" name="Rectangle 9859">
          <a:extLst>
            <a:ext uri="{FF2B5EF4-FFF2-40B4-BE49-F238E27FC236}">
              <a16:creationId xmlns:a16="http://schemas.microsoft.com/office/drawing/2014/main" id="{00000000-0008-0000-0900-00008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899" name="Rectangle 9862">
          <a:extLst>
            <a:ext uri="{FF2B5EF4-FFF2-40B4-BE49-F238E27FC236}">
              <a16:creationId xmlns:a16="http://schemas.microsoft.com/office/drawing/2014/main" id="{00000000-0008-0000-0900-00008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00" name="Rectangle 9863">
          <a:extLst>
            <a:ext uri="{FF2B5EF4-FFF2-40B4-BE49-F238E27FC236}">
              <a16:creationId xmlns:a16="http://schemas.microsoft.com/office/drawing/2014/main" id="{00000000-0008-0000-0900-00008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03" name="Rectangle 9866">
          <a:extLst>
            <a:ext uri="{FF2B5EF4-FFF2-40B4-BE49-F238E27FC236}">
              <a16:creationId xmlns:a16="http://schemas.microsoft.com/office/drawing/2014/main" id="{00000000-0008-0000-0900-00008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04" name="Rectangle 9867">
          <a:extLst>
            <a:ext uri="{FF2B5EF4-FFF2-40B4-BE49-F238E27FC236}">
              <a16:creationId xmlns:a16="http://schemas.microsoft.com/office/drawing/2014/main" id="{00000000-0008-0000-0900-00008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07" name="Rectangle 9870">
          <a:extLst>
            <a:ext uri="{FF2B5EF4-FFF2-40B4-BE49-F238E27FC236}">
              <a16:creationId xmlns:a16="http://schemas.microsoft.com/office/drawing/2014/main" id="{00000000-0008-0000-0900-00008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08" name="Rectangle 9871">
          <a:extLst>
            <a:ext uri="{FF2B5EF4-FFF2-40B4-BE49-F238E27FC236}">
              <a16:creationId xmlns:a16="http://schemas.microsoft.com/office/drawing/2014/main" id="{00000000-0008-0000-0900-00008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11" name="Rectangle 9874">
          <a:extLst>
            <a:ext uri="{FF2B5EF4-FFF2-40B4-BE49-F238E27FC236}">
              <a16:creationId xmlns:a16="http://schemas.microsoft.com/office/drawing/2014/main" id="{00000000-0008-0000-0900-00008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12" name="Rectangle 9875">
          <a:extLst>
            <a:ext uri="{FF2B5EF4-FFF2-40B4-BE49-F238E27FC236}">
              <a16:creationId xmlns:a16="http://schemas.microsoft.com/office/drawing/2014/main" id="{00000000-0008-0000-0900-00009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15" name="Rectangle 9878">
          <a:extLst>
            <a:ext uri="{FF2B5EF4-FFF2-40B4-BE49-F238E27FC236}">
              <a16:creationId xmlns:a16="http://schemas.microsoft.com/office/drawing/2014/main" id="{00000000-0008-0000-0900-00009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16" name="Rectangle 9879">
          <a:extLst>
            <a:ext uri="{FF2B5EF4-FFF2-40B4-BE49-F238E27FC236}">
              <a16:creationId xmlns:a16="http://schemas.microsoft.com/office/drawing/2014/main" id="{00000000-0008-0000-0900-00009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19" name="Rectangle 9882">
          <a:extLst>
            <a:ext uri="{FF2B5EF4-FFF2-40B4-BE49-F238E27FC236}">
              <a16:creationId xmlns:a16="http://schemas.microsoft.com/office/drawing/2014/main" id="{00000000-0008-0000-0900-00009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20" name="Rectangle 9883">
          <a:extLst>
            <a:ext uri="{FF2B5EF4-FFF2-40B4-BE49-F238E27FC236}">
              <a16:creationId xmlns:a16="http://schemas.microsoft.com/office/drawing/2014/main" id="{00000000-0008-0000-0900-00009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23" name="Rectangle 9886">
          <a:extLst>
            <a:ext uri="{FF2B5EF4-FFF2-40B4-BE49-F238E27FC236}">
              <a16:creationId xmlns:a16="http://schemas.microsoft.com/office/drawing/2014/main" id="{00000000-0008-0000-0900-00009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24" name="Rectangle 9887">
          <a:extLst>
            <a:ext uri="{FF2B5EF4-FFF2-40B4-BE49-F238E27FC236}">
              <a16:creationId xmlns:a16="http://schemas.microsoft.com/office/drawing/2014/main" id="{00000000-0008-0000-0900-00009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27" name="Rectangle 9890">
          <a:extLst>
            <a:ext uri="{FF2B5EF4-FFF2-40B4-BE49-F238E27FC236}">
              <a16:creationId xmlns:a16="http://schemas.microsoft.com/office/drawing/2014/main" id="{00000000-0008-0000-0900-00009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28" name="Rectangle 9891">
          <a:extLst>
            <a:ext uri="{FF2B5EF4-FFF2-40B4-BE49-F238E27FC236}">
              <a16:creationId xmlns:a16="http://schemas.microsoft.com/office/drawing/2014/main" id="{00000000-0008-0000-0900-0000A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31" name="Rectangle 9894">
          <a:extLst>
            <a:ext uri="{FF2B5EF4-FFF2-40B4-BE49-F238E27FC236}">
              <a16:creationId xmlns:a16="http://schemas.microsoft.com/office/drawing/2014/main" id="{00000000-0008-0000-0900-0000A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32" name="Rectangle 9895">
          <a:extLst>
            <a:ext uri="{FF2B5EF4-FFF2-40B4-BE49-F238E27FC236}">
              <a16:creationId xmlns:a16="http://schemas.microsoft.com/office/drawing/2014/main" id="{00000000-0008-0000-0900-0000A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35" name="Rectangle 9898">
          <a:extLst>
            <a:ext uri="{FF2B5EF4-FFF2-40B4-BE49-F238E27FC236}">
              <a16:creationId xmlns:a16="http://schemas.microsoft.com/office/drawing/2014/main" id="{00000000-0008-0000-0900-0000A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36" name="Rectangle 9899">
          <a:extLst>
            <a:ext uri="{FF2B5EF4-FFF2-40B4-BE49-F238E27FC236}">
              <a16:creationId xmlns:a16="http://schemas.microsoft.com/office/drawing/2014/main" id="{00000000-0008-0000-0900-0000A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39" name="Rectangle 9902">
          <a:extLst>
            <a:ext uri="{FF2B5EF4-FFF2-40B4-BE49-F238E27FC236}">
              <a16:creationId xmlns:a16="http://schemas.microsoft.com/office/drawing/2014/main" id="{00000000-0008-0000-0900-0000A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40" name="Rectangle 9903">
          <a:extLst>
            <a:ext uri="{FF2B5EF4-FFF2-40B4-BE49-F238E27FC236}">
              <a16:creationId xmlns:a16="http://schemas.microsoft.com/office/drawing/2014/main" id="{00000000-0008-0000-0900-0000A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43" name="Rectangle 9906">
          <a:extLst>
            <a:ext uri="{FF2B5EF4-FFF2-40B4-BE49-F238E27FC236}">
              <a16:creationId xmlns:a16="http://schemas.microsoft.com/office/drawing/2014/main" id="{00000000-0008-0000-0900-0000A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44" name="Rectangle 9907">
          <a:extLst>
            <a:ext uri="{FF2B5EF4-FFF2-40B4-BE49-F238E27FC236}">
              <a16:creationId xmlns:a16="http://schemas.microsoft.com/office/drawing/2014/main" id="{00000000-0008-0000-0900-0000B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47" name="Rectangle 9910">
          <a:extLst>
            <a:ext uri="{FF2B5EF4-FFF2-40B4-BE49-F238E27FC236}">
              <a16:creationId xmlns:a16="http://schemas.microsoft.com/office/drawing/2014/main" id="{00000000-0008-0000-0900-0000B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48" name="Rectangle 9911">
          <a:extLst>
            <a:ext uri="{FF2B5EF4-FFF2-40B4-BE49-F238E27FC236}">
              <a16:creationId xmlns:a16="http://schemas.microsoft.com/office/drawing/2014/main" id="{00000000-0008-0000-0900-0000B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51" name="Rectangle 9914">
          <a:extLst>
            <a:ext uri="{FF2B5EF4-FFF2-40B4-BE49-F238E27FC236}">
              <a16:creationId xmlns:a16="http://schemas.microsoft.com/office/drawing/2014/main" id="{00000000-0008-0000-0900-0000B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52" name="Rectangle 9915">
          <a:extLst>
            <a:ext uri="{FF2B5EF4-FFF2-40B4-BE49-F238E27FC236}">
              <a16:creationId xmlns:a16="http://schemas.microsoft.com/office/drawing/2014/main" id="{00000000-0008-0000-0900-0000B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55" name="Rectangle 9918">
          <a:extLst>
            <a:ext uri="{FF2B5EF4-FFF2-40B4-BE49-F238E27FC236}">
              <a16:creationId xmlns:a16="http://schemas.microsoft.com/office/drawing/2014/main" id="{00000000-0008-0000-0900-0000B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56" name="Rectangle 9919">
          <a:extLst>
            <a:ext uri="{FF2B5EF4-FFF2-40B4-BE49-F238E27FC236}">
              <a16:creationId xmlns:a16="http://schemas.microsoft.com/office/drawing/2014/main" id="{00000000-0008-0000-0900-0000B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59" name="Rectangle 9922">
          <a:extLst>
            <a:ext uri="{FF2B5EF4-FFF2-40B4-BE49-F238E27FC236}">
              <a16:creationId xmlns:a16="http://schemas.microsoft.com/office/drawing/2014/main" id="{00000000-0008-0000-0900-0000B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60" name="Rectangle 9923">
          <a:extLst>
            <a:ext uri="{FF2B5EF4-FFF2-40B4-BE49-F238E27FC236}">
              <a16:creationId xmlns:a16="http://schemas.microsoft.com/office/drawing/2014/main" id="{00000000-0008-0000-0900-0000C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63" name="Rectangle 9926">
          <a:extLst>
            <a:ext uri="{FF2B5EF4-FFF2-40B4-BE49-F238E27FC236}">
              <a16:creationId xmlns:a16="http://schemas.microsoft.com/office/drawing/2014/main" id="{00000000-0008-0000-0900-0000C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64" name="Rectangle 9927">
          <a:extLst>
            <a:ext uri="{FF2B5EF4-FFF2-40B4-BE49-F238E27FC236}">
              <a16:creationId xmlns:a16="http://schemas.microsoft.com/office/drawing/2014/main" id="{00000000-0008-0000-0900-0000C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67" name="Rectangle 9930">
          <a:extLst>
            <a:ext uri="{FF2B5EF4-FFF2-40B4-BE49-F238E27FC236}">
              <a16:creationId xmlns:a16="http://schemas.microsoft.com/office/drawing/2014/main" id="{00000000-0008-0000-0900-0000C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68" name="Rectangle 9931">
          <a:extLst>
            <a:ext uri="{FF2B5EF4-FFF2-40B4-BE49-F238E27FC236}">
              <a16:creationId xmlns:a16="http://schemas.microsoft.com/office/drawing/2014/main" id="{00000000-0008-0000-0900-0000C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71" name="Rectangle 9934">
          <a:extLst>
            <a:ext uri="{FF2B5EF4-FFF2-40B4-BE49-F238E27FC236}">
              <a16:creationId xmlns:a16="http://schemas.microsoft.com/office/drawing/2014/main" id="{00000000-0008-0000-0900-0000C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72" name="Rectangle 9935">
          <a:extLst>
            <a:ext uri="{FF2B5EF4-FFF2-40B4-BE49-F238E27FC236}">
              <a16:creationId xmlns:a16="http://schemas.microsoft.com/office/drawing/2014/main" id="{00000000-0008-0000-0900-0000C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75" name="Rectangle 9938">
          <a:extLst>
            <a:ext uri="{FF2B5EF4-FFF2-40B4-BE49-F238E27FC236}">
              <a16:creationId xmlns:a16="http://schemas.microsoft.com/office/drawing/2014/main" id="{00000000-0008-0000-0900-0000C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76" name="Rectangle 9939">
          <a:extLst>
            <a:ext uri="{FF2B5EF4-FFF2-40B4-BE49-F238E27FC236}">
              <a16:creationId xmlns:a16="http://schemas.microsoft.com/office/drawing/2014/main" id="{00000000-0008-0000-0900-0000D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79" name="Rectangle 9942">
          <a:extLst>
            <a:ext uri="{FF2B5EF4-FFF2-40B4-BE49-F238E27FC236}">
              <a16:creationId xmlns:a16="http://schemas.microsoft.com/office/drawing/2014/main" id="{00000000-0008-0000-0900-0000D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80" name="Rectangle 9943">
          <a:extLst>
            <a:ext uri="{FF2B5EF4-FFF2-40B4-BE49-F238E27FC236}">
              <a16:creationId xmlns:a16="http://schemas.microsoft.com/office/drawing/2014/main" id="{00000000-0008-0000-0900-0000D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83" name="Rectangle 9946">
          <a:extLst>
            <a:ext uri="{FF2B5EF4-FFF2-40B4-BE49-F238E27FC236}">
              <a16:creationId xmlns:a16="http://schemas.microsoft.com/office/drawing/2014/main" id="{00000000-0008-0000-0900-0000D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84" name="Rectangle 9947">
          <a:extLst>
            <a:ext uri="{FF2B5EF4-FFF2-40B4-BE49-F238E27FC236}">
              <a16:creationId xmlns:a16="http://schemas.microsoft.com/office/drawing/2014/main" id="{00000000-0008-0000-0900-0000D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87" name="Rectangle 9950">
          <a:extLst>
            <a:ext uri="{FF2B5EF4-FFF2-40B4-BE49-F238E27FC236}">
              <a16:creationId xmlns:a16="http://schemas.microsoft.com/office/drawing/2014/main" id="{00000000-0008-0000-0900-0000D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88" name="Rectangle 9951">
          <a:extLst>
            <a:ext uri="{FF2B5EF4-FFF2-40B4-BE49-F238E27FC236}">
              <a16:creationId xmlns:a16="http://schemas.microsoft.com/office/drawing/2014/main" id="{00000000-0008-0000-0900-0000D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91" name="Rectangle 9954">
          <a:extLst>
            <a:ext uri="{FF2B5EF4-FFF2-40B4-BE49-F238E27FC236}">
              <a16:creationId xmlns:a16="http://schemas.microsoft.com/office/drawing/2014/main" id="{00000000-0008-0000-0900-0000D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92" name="Rectangle 9955">
          <a:extLst>
            <a:ext uri="{FF2B5EF4-FFF2-40B4-BE49-F238E27FC236}">
              <a16:creationId xmlns:a16="http://schemas.microsoft.com/office/drawing/2014/main" id="{00000000-0008-0000-0900-0000E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95" name="Rectangle 9958">
          <a:extLst>
            <a:ext uri="{FF2B5EF4-FFF2-40B4-BE49-F238E27FC236}">
              <a16:creationId xmlns:a16="http://schemas.microsoft.com/office/drawing/2014/main" id="{00000000-0008-0000-0900-0000E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96" name="Rectangle 9959">
          <a:extLst>
            <a:ext uri="{FF2B5EF4-FFF2-40B4-BE49-F238E27FC236}">
              <a16:creationId xmlns:a16="http://schemas.microsoft.com/office/drawing/2014/main" id="{00000000-0008-0000-0900-0000E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8999" name="Rectangle 9962">
          <a:extLst>
            <a:ext uri="{FF2B5EF4-FFF2-40B4-BE49-F238E27FC236}">
              <a16:creationId xmlns:a16="http://schemas.microsoft.com/office/drawing/2014/main" id="{00000000-0008-0000-0900-0000E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00" name="Rectangle 9963">
          <a:extLst>
            <a:ext uri="{FF2B5EF4-FFF2-40B4-BE49-F238E27FC236}">
              <a16:creationId xmlns:a16="http://schemas.microsoft.com/office/drawing/2014/main" id="{00000000-0008-0000-0900-0000E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03" name="Rectangle 9966">
          <a:extLst>
            <a:ext uri="{FF2B5EF4-FFF2-40B4-BE49-F238E27FC236}">
              <a16:creationId xmlns:a16="http://schemas.microsoft.com/office/drawing/2014/main" id="{00000000-0008-0000-0900-0000E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04" name="Rectangle 9967">
          <a:extLst>
            <a:ext uri="{FF2B5EF4-FFF2-40B4-BE49-F238E27FC236}">
              <a16:creationId xmlns:a16="http://schemas.microsoft.com/office/drawing/2014/main" id="{00000000-0008-0000-0900-0000E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07" name="Rectangle 9970">
          <a:extLst>
            <a:ext uri="{FF2B5EF4-FFF2-40B4-BE49-F238E27FC236}">
              <a16:creationId xmlns:a16="http://schemas.microsoft.com/office/drawing/2014/main" id="{00000000-0008-0000-0900-0000E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08" name="Rectangle 9971">
          <a:extLst>
            <a:ext uri="{FF2B5EF4-FFF2-40B4-BE49-F238E27FC236}">
              <a16:creationId xmlns:a16="http://schemas.microsoft.com/office/drawing/2014/main" id="{00000000-0008-0000-0900-0000F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11" name="Rectangle 9974">
          <a:extLst>
            <a:ext uri="{FF2B5EF4-FFF2-40B4-BE49-F238E27FC236}">
              <a16:creationId xmlns:a16="http://schemas.microsoft.com/office/drawing/2014/main" id="{00000000-0008-0000-0900-0000F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12" name="Rectangle 9975">
          <a:extLst>
            <a:ext uri="{FF2B5EF4-FFF2-40B4-BE49-F238E27FC236}">
              <a16:creationId xmlns:a16="http://schemas.microsoft.com/office/drawing/2014/main" id="{00000000-0008-0000-0900-0000F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15" name="Rectangle 9978">
          <a:extLst>
            <a:ext uri="{FF2B5EF4-FFF2-40B4-BE49-F238E27FC236}">
              <a16:creationId xmlns:a16="http://schemas.microsoft.com/office/drawing/2014/main" id="{00000000-0008-0000-0900-0000F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16" name="Rectangle 9979">
          <a:extLst>
            <a:ext uri="{FF2B5EF4-FFF2-40B4-BE49-F238E27FC236}">
              <a16:creationId xmlns:a16="http://schemas.microsoft.com/office/drawing/2014/main" id="{00000000-0008-0000-0900-0000F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19" name="Rectangle 9982">
          <a:extLst>
            <a:ext uri="{FF2B5EF4-FFF2-40B4-BE49-F238E27FC236}">
              <a16:creationId xmlns:a16="http://schemas.microsoft.com/office/drawing/2014/main" id="{00000000-0008-0000-0900-0000F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20" name="Rectangle 9983">
          <a:extLst>
            <a:ext uri="{FF2B5EF4-FFF2-40B4-BE49-F238E27FC236}">
              <a16:creationId xmlns:a16="http://schemas.microsoft.com/office/drawing/2014/main" id="{00000000-0008-0000-0900-0000F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23" name="Rectangle 9986">
          <a:extLst>
            <a:ext uri="{FF2B5EF4-FFF2-40B4-BE49-F238E27FC236}">
              <a16:creationId xmlns:a16="http://schemas.microsoft.com/office/drawing/2014/main" id="{00000000-0008-0000-0900-0000F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24" name="Rectangle 9987">
          <a:extLst>
            <a:ext uri="{FF2B5EF4-FFF2-40B4-BE49-F238E27FC236}">
              <a16:creationId xmlns:a16="http://schemas.microsoft.com/office/drawing/2014/main" id="{00000000-0008-0000-0900-00000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27" name="Rectangle 9990">
          <a:extLst>
            <a:ext uri="{FF2B5EF4-FFF2-40B4-BE49-F238E27FC236}">
              <a16:creationId xmlns:a16="http://schemas.microsoft.com/office/drawing/2014/main" id="{00000000-0008-0000-0900-00000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28" name="Rectangle 9991">
          <a:extLst>
            <a:ext uri="{FF2B5EF4-FFF2-40B4-BE49-F238E27FC236}">
              <a16:creationId xmlns:a16="http://schemas.microsoft.com/office/drawing/2014/main" id="{00000000-0008-0000-0900-00000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31" name="Rectangle 9994">
          <a:extLst>
            <a:ext uri="{FF2B5EF4-FFF2-40B4-BE49-F238E27FC236}">
              <a16:creationId xmlns:a16="http://schemas.microsoft.com/office/drawing/2014/main" id="{00000000-0008-0000-0900-00000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32" name="Rectangle 9995">
          <a:extLst>
            <a:ext uri="{FF2B5EF4-FFF2-40B4-BE49-F238E27FC236}">
              <a16:creationId xmlns:a16="http://schemas.microsoft.com/office/drawing/2014/main" id="{00000000-0008-0000-0900-00000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35" name="Rectangle 9998">
          <a:extLst>
            <a:ext uri="{FF2B5EF4-FFF2-40B4-BE49-F238E27FC236}">
              <a16:creationId xmlns:a16="http://schemas.microsoft.com/office/drawing/2014/main" id="{00000000-0008-0000-0900-00000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36" name="Rectangle 9999">
          <a:extLst>
            <a:ext uri="{FF2B5EF4-FFF2-40B4-BE49-F238E27FC236}">
              <a16:creationId xmlns:a16="http://schemas.microsoft.com/office/drawing/2014/main" id="{00000000-0008-0000-0900-00000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39" name="Rectangle 10002">
          <a:extLst>
            <a:ext uri="{FF2B5EF4-FFF2-40B4-BE49-F238E27FC236}">
              <a16:creationId xmlns:a16="http://schemas.microsoft.com/office/drawing/2014/main" id="{00000000-0008-0000-0900-00000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40" name="Rectangle 10003">
          <a:extLst>
            <a:ext uri="{FF2B5EF4-FFF2-40B4-BE49-F238E27FC236}">
              <a16:creationId xmlns:a16="http://schemas.microsoft.com/office/drawing/2014/main" id="{00000000-0008-0000-0900-00001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43" name="Rectangle 10006">
          <a:extLst>
            <a:ext uri="{FF2B5EF4-FFF2-40B4-BE49-F238E27FC236}">
              <a16:creationId xmlns:a16="http://schemas.microsoft.com/office/drawing/2014/main" id="{00000000-0008-0000-0900-00001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44" name="Rectangle 10007">
          <a:extLst>
            <a:ext uri="{FF2B5EF4-FFF2-40B4-BE49-F238E27FC236}">
              <a16:creationId xmlns:a16="http://schemas.microsoft.com/office/drawing/2014/main" id="{00000000-0008-0000-0900-00001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47" name="Rectangle 10010">
          <a:extLst>
            <a:ext uri="{FF2B5EF4-FFF2-40B4-BE49-F238E27FC236}">
              <a16:creationId xmlns:a16="http://schemas.microsoft.com/office/drawing/2014/main" id="{00000000-0008-0000-0900-00001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48" name="Rectangle 10011">
          <a:extLst>
            <a:ext uri="{FF2B5EF4-FFF2-40B4-BE49-F238E27FC236}">
              <a16:creationId xmlns:a16="http://schemas.microsoft.com/office/drawing/2014/main" id="{00000000-0008-0000-0900-00001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51" name="Rectangle 10014">
          <a:extLst>
            <a:ext uri="{FF2B5EF4-FFF2-40B4-BE49-F238E27FC236}">
              <a16:creationId xmlns:a16="http://schemas.microsoft.com/office/drawing/2014/main" id="{00000000-0008-0000-0900-00001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52" name="Rectangle 10015">
          <a:extLst>
            <a:ext uri="{FF2B5EF4-FFF2-40B4-BE49-F238E27FC236}">
              <a16:creationId xmlns:a16="http://schemas.microsoft.com/office/drawing/2014/main" id="{00000000-0008-0000-0900-00001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55" name="Rectangle 10018">
          <a:extLst>
            <a:ext uri="{FF2B5EF4-FFF2-40B4-BE49-F238E27FC236}">
              <a16:creationId xmlns:a16="http://schemas.microsoft.com/office/drawing/2014/main" id="{00000000-0008-0000-0900-00001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56" name="Rectangle 10019">
          <a:extLst>
            <a:ext uri="{FF2B5EF4-FFF2-40B4-BE49-F238E27FC236}">
              <a16:creationId xmlns:a16="http://schemas.microsoft.com/office/drawing/2014/main" id="{00000000-0008-0000-0900-00002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59" name="Rectangle 10022">
          <a:extLst>
            <a:ext uri="{FF2B5EF4-FFF2-40B4-BE49-F238E27FC236}">
              <a16:creationId xmlns:a16="http://schemas.microsoft.com/office/drawing/2014/main" id="{00000000-0008-0000-0900-00002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60" name="Rectangle 10023">
          <a:extLst>
            <a:ext uri="{FF2B5EF4-FFF2-40B4-BE49-F238E27FC236}">
              <a16:creationId xmlns:a16="http://schemas.microsoft.com/office/drawing/2014/main" id="{00000000-0008-0000-0900-00002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63" name="Rectangle 10026">
          <a:extLst>
            <a:ext uri="{FF2B5EF4-FFF2-40B4-BE49-F238E27FC236}">
              <a16:creationId xmlns:a16="http://schemas.microsoft.com/office/drawing/2014/main" id="{00000000-0008-0000-0900-00002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64" name="Rectangle 10027">
          <a:extLst>
            <a:ext uri="{FF2B5EF4-FFF2-40B4-BE49-F238E27FC236}">
              <a16:creationId xmlns:a16="http://schemas.microsoft.com/office/drawing/2014/main" id="{00000000-0008-0000-0900-00002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67" name="Rectangle 10030">
          <a:extLst>
            <a:ext uri="{FF2B5EF4-FFF2-40B4-BE49-F238E27FC236}">
              <a16:creationId xmlns:a16="http://schemas.microsoft.com/office/drawing/2014/main" id="{00000000-0008-0000-0900-00002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68" name="Rectangle 10031">
          <a:extLst>
            <a:ext uri="{FF2B5EF4-FFF2-40B4-BE49-F238E27FC236}">
              <a16:creationId xmlns:a16="http://schemas.microsoft.com/office/drawing/2014/main" id="{00000000-0008-0000-0900-00002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71" name="Rectangle 10034">
          <a:extLst>
            <a:ext uri="{FF2B5EF4-FFF2-40B4-BE49-F238E27FC236}">
              <a16:creationId xmlns:a16="http://schemas.microsoft.com/office/drawing/2014/main" id="{00000000-0008-0000-0900-00002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72" name="Rectangle 10035">
          <a:extLst>
            <a:ext uri="{FF2B5EF4-FFF2-40B4-BE49-F238E27FC236}">
              <a16:creationId xmlns:a16="http://schemas.microsoft.com/office/drawing/2014/main" id="{00000000-0008-0000-0900-00003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75" name="Rectangle 10038">
          <a:extLst>
            <a:ext uri="{FF2B5EF4-FFF2-40B4-BE49-F238E27FC236}">
              <a16:creationId xmlns:a16="http://schemas.microsoft.com/office/drawing/2014/main" id="{00000000-0008-0000-0900-00003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76" name="Rectangle 10039">
          <a:extLst>
            <a:ext uri="{FF2B5EF4-FFF2-40B4-BE49-F238E27FC236}">
              <a16:creationId xmlns:a16="http://schemas.microsoft.com/office/drawing/2014/main" id="{00000000-0008-0000-0900-00003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79" name="Rectangle 10042">
          <a:extLst>
            <a:ext uri="{FF2B5EF4-FFF2-40B4-BE49-F238E27FC236}">
              <a16:creationId xmlns:a16="http://schemas.microsoft.com/office/drawing/2014/main" id="{00000000-0008-0000-0900-00003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80" name="Rectangle 10043">
          <a:extLst>
            <a:ext uri="{FF2B5EF4-FFF2-40B4-BE49-F238E27FC236}">
              <a16:creationId xmlns:a16="http://schemas.microsoft.com/office/drawing/2014/main" id="{00000000-0008-0000-0900-00003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83" name="Rectangle 10046">
          <a:extLst>
            <a:ext uri="{FF2B5EF4-FFF2-40B4-BE49-F238E27FC236}">
              <a16:creationId xmlns:a16="http://schemas.microsoft.com/office/drawing/2014/main" id="{00000000-0008-0000-0900-00003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84" name="Rectangle 10047">
          <a:extLst>
            <a:ext uri="{FF2B5EF4-FFF2-40B4-BE49-F238E27FC236}">
              <a16:creationId xmlns:a16="http://schemas.microsoft.com/office/drawing/2014/main" id="{00000000-0008-0000-0900-00003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87" name="Rectangle 10050">
          <a:extLst>
            <a:ext uri="{FF2B5EF4-FFF2-40B4-BE49-F238E27FC236}">
              <a16:creationId xmlns:a16="http://schemas.microsoft.com/office/drawing/2014/main" id="{00000000-0008-0000-0900-00003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88" name="Rectangle 10051">
          <a:extLst>
            <a:ext uri="{FF2B5EF4-FFF2-40B4-BE49-F238E27FC236}">
              <a16:creationId xmlns:a16="http://schemas.microsoft.com/office/drawing/2014/main" id="{00000000-0008-0000-0900-00004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91" name="Rectangle 10054">
          <a:extLst>
            <a:ext uri="{FF2B5EF4-FFF2-40B4-BE49-F238E27FC236}">
              <a16:creationId xmlns:a16="http://schemas.microsoft.com/office/drawing/2014/main" id="{00000000-0008-0000-0900-00004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92" name="Rectangle 10055">
          <a:extLst>
            <a:ext uri="{FF2B5EF4-FFF2-40B4-BE49-F238E27FC236}">
              <a16:creationId xmlns:a16="http://schemas.microsoft.com/office/drawing/2014/main" id="{00000000-0008-0000-0900-00004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95" name="Rectangle 10058">
          <a:extLst>
            <a:ext uri="{FF2B5EF4-FFF2-40B4-BE49-F238E27FC236}">
              <a16:creationId xmlns:a16="http://schemas.microsoft.com/office/drawing/2014/main" id="{00000000-0008-0000-0900-00004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96" name="Rectangle 10059">
          <a:extLst>
            <a:ext uri="{FF2B5EF4-FFF2-40B4-BE49-F238E27FC236}">
              <a16:creationId xmlns:a16="http://schemas.microsoft.com/office/drawing/2014/main" id="{00000000-0008-0000-0900-00004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099" name="Rectangle 10062">
          <a:extLst>
            <a:ext uri="{FF2B5EF4-FFF2-40B4-BE49-F238E27FC236}">
              <a16:creationId xmlns:a16="http://schemas.microsoft.com/office/drawing/2014/main" id="{00000000-0008-0000-0900-00004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00" name="Rectangle 10063">
          <a:extLst>
            <a:ext uri="{FF2B5EF4-FFF2-40B4-BE49-F238E27FC236}">
              <a16:creationId xmlns:a16="http://schemas.microsoft.com/office/drawing/2014/main" id="{00000000-0008-0000-0900-00004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03" name="Rectangle 10066">
          <a:extLst>
            <a:ext uri="{FF2B5EF4-FFF2-40B4-BE49-F238E27FC236}">
              <a16:creationId xmlns:a16="http://schemas.microsoft.com/office/drawing/2014/main" id="{00000000-0008-0000-0900-00004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04" name="Rectangle 10067">
          <a:extLst>
            <a:ext uri="{FF2B5EF4-FFF2-40B4-BE49-F238E27FC236}">
              <a16:creationId xmlns:a16="http://schemas.microsoft.com/office/drawing/2014/main" id="{00000000-0008-0000-0900-00005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07" name="Rectangle 10070">
          <a:extLst>
            <a:ext uri="{FF2B5EF4-FFF2-40B4-BE49-F238E27FC236}">
              <a16:creationId xmlns:a16="http://schemas.microsoft.com/office/drawing/2014/main" id="{00000000-0008-0000-0900-00005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08" name="Rectangle 10071">
          <a:extLst>
            <a:ext uri="{FF2B5EF4-FFF2-40B4-BE49-F238E27FC236}">
              <a16:creationId xmlns:a16="http://schemas.microsoft.com/office/drawing/2014/main" id="{00000000-0008-0000-0900-00005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11" name="Rectangle 10074">
          <a:extLst>
            <a:ext uri="{FF2B5EF4-FFF2-40B4-BE49-F238E27FC236}">
              <a16:creationId xmlns:a16="http://schemas.microsoft.com/office/drawing/2014/main" id="{00000000-0008-0000-0900-00005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12" name="Rectangle 10075">
          <a:extLst>
            <a:ext uri="{FF2B5EF4-FFF2-40B4-BE49-F238E27FC236}">
              <a16:creationId xmlns:a16="http://schemas.microsoft.com/office/drawing/2014/main" id="{00000000-0008-0000-0900-00005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15" name="Rectangle 10078">
          <a:extLst>
            <a:ext uri="{FF2B5EF4-FFF2-40B4-BE49-F238E27FC236}">
              <a16:creationId xmlns:a16="http://schemas.microsoft.com/office/drawing/2014/main" id="{00000000-0008-0000-0900-00005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16" name="Rectangle 10079">
          <a:extLst>
            <a:ext uri="{FF2B5EF4-FFF2-40B4-BE49-F238E27FC236}">
              <a16:creationId xmlns:a16="http://schemas.microsoft.com/office/drawing/2014/main" id="{00000000-0008-0000-0900-00005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19" name="Rectangle 10082">
          <a:extLst>
            <a:ext uri="{FF2B5EF4-FFF2-40B4-BE49-F238E27FC236}">
              <a16:creationId xmlns:a16="http://schemas.microsoft.com/office/drawing/2014/main" id="{00000000-0008-0000-0900-00005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20" name="Rectangle 10083">
          <a:extLst>
            <a:ext uri="{FF2B5EF4-FFF2-40B4-BE49-F238E27FC236}">
              <a16:creationId xmlns:a16="http://schemas.microsoft.com/office/drawing/2014/main" id="{00000000-0008-0000-0900-00006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23" name="Rectangle 10086">
          <a:extLst>
            <a:ext uri="{FF2B5EF4-FFF2-40B4-BE49-F238E27FC236}">
              <a16:creationId xmlns:a16="http://schemas.microsoft.com/office/drawing/2014/main" id="{00000000-0008-0000-0900-00006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24" name="Rectangle 10087">
          <a:extLst>
            <a:ext uri="{FF2B5EF4-FFF2-40B4-BE49-F238E27FC236}">
              <a16:creationId xmlns:a16="http://schemas.microsoft.com/office/drawing/2014/main" id="{00000000-0008-0000-0900-00006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27" name="Rectangle 10090">
          <a:extLst>
            <a:ext uri="{FF2B5EF4-FFF2-40B4-BE49-F238E27FC236}">
              <a16:creationId xmlns:a16="http://schemas.microsoft.com/office/drawing/2014/main" id="{00000000-0008-0000-0900-00006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28" name="Rectangle 10091">
          <a:extLst>
            <a:ext uri="{FF2B5EF4-FFF2-40B4-BE49-F238E27FC236}">
              <a16:creationId xmlns:a16="http://schemas.microsoft.com/office/drawing/2014/main" id="{00000000-0008-0000-0900-00006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31" name="Rectangle 10094">
          <a:extLst>
            <a:ext uri="{FF2B5EF4-FFF2-40B4-BE49-F238E27FC236}">
              <a16:creationId xmlns:a16="http://schemas.microsoft.com/office/drawing/2014/main" id="{00000000-0008-0000-0900-00006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32" name="Rectangle 10095">
          <a:extLst>
            <a:ext uri="{FF2B5EF4-FFF2-40B4-BE49-F238E27FC236}">
              <a16:creationId xmlns:a16="http://schemas.microsoft.com/office/drawing/2014/main" id="{00000000-0008-0000-0900-00006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35" name="Rectangle 10098">
          <a:extLst>
            <a:ext uri="{FF2B5EF4-FFF2-40B4-BE49-F238E27FC236}">
              <a16:creationId xmlns:a16="http://schemas.microsoft.com/office/drawing/2014/main" id="{00000000-0008-0000-0900-00006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36" name="Rectangle 10099">
          <a:extLst>
            <a:ext uri="{FF2B5EF4-FFF2-40B4-BE49-F238E27FC236}">
              <a16:creationId xmlns:a16="http://schemas.microsoft.com/office/drawing/2014/main" id="{00000000-0008-0000-0900-00007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39" name="Rectangle 10102">
          <a:extLst>
            <a:ext uri="{FF2B5EF4-FFF2-40B4-BE49-F238E27FC236}">
              <a16:creationId xmlns:a16="http://schemas.microsoft.com/office/drawing/2014/main" id="{00000000-0008-0000-0900-00007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40" name="Rectangle 10103">
          <a:extLst>
            <a:ext uri="{FF2B5EF4-FFF2-40B4-BE49-F238E27FC236}">
              <a16:creationId xmlns:a16="http://schemas.microsoft.com/office/drawing/2014/main" id="{00000000-0008-0000-0900-00007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43" name="Rectangle 10106">
          <a:extLst>
            <a:ext uri="{FF2B5EF4-FFF2-40B4-BE49-F238E27FC236}">
              <a16:creationId xmlns:a16="http://schemas.microsoft.com/office/drawing/2014/main" id="{00000000-0008-0000-0900-00007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44" name="Rectangle 10107">
          <a:extLst>
            <a:ext uri="{FF2B5EF4-FFF2-40B4-BE49-F238E27FC236}">
              <a16:creationId xmlns:a16="http://schemas.microsoft.com/office/drawing/2014/main" id="{00000000-0008-0000-0900-00007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47" name="Rectangle 10110">
          <a:extLst>
            <a:ext uri="{FF2B5EF4-FFF2-40B4-BE49-F238E27FC236}">
              <a16:creationId xmlns:a16="http://schemas.microsoft.com/office/drawing/2014/main" id="{00000000-0008-0000-0900-00007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48" name="Rectangle 10111">
          <a:extLst>
            <a:ext uri="{FF2B5EF4-FFF2-40B4-BE49-F238E27FC236}">
              <a16:creationId xmlns:a16="http://schemas.microsoft.com/office/drawing/2014/main" id="{00000000-0008-0000-0900-00007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51" name="Rectangle 10114">
          <a:extLst>
            <a:ext uri="{FF2B5EF4-FFF2-40B4-BE49-F238E27FC236}">
              <a16:creationId xmlns:a16="http://schemas.microsoft.com/office/drawing/2014/main" id="{00000000-0008-0000-0900-00007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52" name="Rectangle 10115">
          <a:extLst>
            <a:ext uri="{FF2B5EF4-FFF2-40B4-BE49-F238E27FC236}">
              <a16:creationId xmlns:a16="http://schemas.microsoft.com/office/drawing/2014/main" id="{00000000-0008-0000-0900-00008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55" name="Rectangle 10118">
          <a:extLst>
            <a:ext uri="{FF2B5EF4-FFF2-40B4-BE49-F238E27FC236}">
              <a16:creationId xmlns:a16="http://schemas.microsoft.com/office/drawing/2014/main" id="{00000000-0008-0000-0900-00008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56" name="Rectangle 10119">
          <a:extLst>
            <a:ext uri="{FF2B5EF4-FFF2-40B4-BE49-F238E27FC236}">
              <a16:creationId xmlns:a16="http://schemas.microsoft.com/office/drawing/2014/main" id="{00000000-0008-0000-0900-00008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59" name="Rectangle 10122">
          <a:extLst>
            <a:ext uri="{FF2B5EF4-FFF2-40B4-BE49-F238E27FC236}">
              <a16:creationId xmlns:a16="http://schemas.microsoft.com/office/drawing/2014/main" id="{00000000-0008-0000-0900-00008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60" name="Rectangle 10123">
          <a:extLst>
            <a:ext uri="{FF2B5EF4-FFF2-40B4-BE49-F238E27FC236}">
              <a16:creationId xmlns:a16="http://schemas.microsoft.com/office/drawing/2014/main" id="{00000000-0008-0000-0900-00008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63" name="Rectangle 10126">
          <a:extLst>
            <a:ext uri="{FF2B5EF4-FFF2-40B4-BE49-F238E27FC236}">
              <a16:creationId xmlns:a16="http://schemas.microsoft.com/office/drawing/2014/main" id="{00000000-0008-0000-0900-00008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64" name="Rectangle 10127">
          <a:extLst>
            <a:ext uri="{FF2B5EF4-FFF2-40B4-BE49-F238E27FC236}">
              <a16:creationId xmlns:a16="http://schemas.microsoft.com/office/drawing/2014/main" id="{00000000-0008-0000-0900-00008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67" name="Rectangle 10130">
          <a:extLst>
            <a:ext uri="{FF2B5EF4-FFF2-40B4-BE49-F238E27FC236}">
              <a16:creationId xmlns:a16="http://schemas.microsoft.com/office/drawing/2014/main" id="{00000000-0008-0000-0900-00008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68" name="Rectangle 10131">
          <a:extLst>
            <a:ext uri="{FF2B5EF4-FFF2-40B4-BE49-F238E27FC236}">
              <a16:creationId xmlns:a16="http://schemas.microsoft.com/office/drawing/2014/main" id="{00000000-0008-0000-0900-00009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71" name="Rectangle 10134">
          <a:extLst>
            <a:ext uri="{FF2B5EF4-FFF2-40B4-BE49-F238E27FC236}">
              <a16:creationId xmlns:a16="http://schemas.microsoft.com/office/drawing/2014/main" id="{00000000-0008-0000-0900-00009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72" name="Rectangle 10135">
          <a:extLst>
            <a:ext uri="{FF2B5EF4-FFF2-40B4-BE49-F238E27FC236}">
              <a16:creationId xmlns:a16="http://schemas.microsoft.com/office/drawing/2014/main" id="{00000000-0008-0000-0900-00009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75" name="Rectangle 10138">
          <a:extLst>
            <a:ext uri="{FF2B5EF4-FFF2-40B4-BE49-F238E27FC236}">
              <a16:creationId xmlns:a16="http://schemas.microsoft.com/office/drawing/2014/main" id="{00000000-0008-0000-0900-00009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76" name="Rectangle 10139">
          <a:extLst>
            <a:ext uri="{FF2B5EF4-FFF2-40B4-BE49-F238E27FC236}">
              <a16:creationId xmlns:a16="http://schemas.microsoft.com/office/drawing/2014/main" id="{00000000-0008-0000-0900-00009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79" name="Rectangle 10142">
          <a:extLst>
            <a:ext uri="{FF2B5EF4-FFF2-40B4-BE49-F238E27FC236}">
              <a16:creationId xmlns:a16="http://schemas.microsoft.com/office/drawing/2014/main" id="{00000000-0008-0000-0900-00009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80" name="Rectangle 10143">
          <a:extLst>
            <a:ext uri="{FF2B5EF4-FFF2-40B4-BE49-F238E27FC236}">
              <a16:creationId xmlns:a16="http://schemas.microsoft.com/office/drawing/2014/main" id="{00000000-0008-0000-0900-00009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83" name="Rectangle 10146">
          <a:extLst>
            <a:ext uri="{FF2B5EF4-FFF2-40B4-BE49-F238E27FC236}">
              <a16:creationId xmlns:a16="http://schemas.microsoft.com/office/drawing/2014/main" id="{00000000-0008-0000-0900-00009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84" name="Rectangle 10147">
          <a:extLst>
            <a:ext uri="{FF2B5EF4-FFF2-40B4-BE49-F238E27FC236}">
              <a16:creationId xmlns:a16="http://schemas.microsoft.com/office/drawing/2014/main" id="{00000000-0008-0000-0900-0000A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87" name="Rectangle 10150">
          <a:extLst>
            <a:ext uri="{FF2B5EF4-FFF2-40B4-BE49-F238E27FC236}">
              <a16:creationId xmlns:a16="http://schemas.microsoft.com/office/drawing/2014/main" id="{00000000-0008-0000-0900-0000A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88" name="Rectangle 10151">
          <a:extLst>
            <a:ext uri="{FF2B5EF4-FFF2-40B4-BE49-F238E27FC236}">
              <a16:creationId xmlns:a16="http://schemas.microsoft.com/office/drawing/2014/main" id="{00000000-0008-0000-0900-0000A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91" name="Rectangle 10154">
          <a:extLst>
            <a:ext uri="{FF2B5EF4-FFF2-40B4-BE49-F238E27FC236}">
              <a16:creationId xmlns:a16="http://schemas.microsoft.com/office/drawing/2014/main" id="{00000000-0008-0000-0900-0000A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92" name="Rectangle 10155">
          <a:extLst>
            <a:ext uri="{FF2B5EF4-FFF2-40B4-BE49-F238E27FC236}">
              <a16:creationId xmlns:a16="http://schemas.microsoft.com/office/drawing/2014/main" id="{00000000-0008-0000-0900-0000A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95" name="Rectangle 10158">
          <a:extLst>
            <a:ext uri="{FF2B5EF4-FFF2-40B4-BE49-F238E27FC236}">
              <a16:creationId xmlns:a16="http://schemas.microsoft.com/office/drawing/2014/main" id="{00000000-0008-0000-0900-0000A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96" name="Rectangle 10159">
          <a:extLst>
            <a:ext uri="{FF2B5EF4-FFF2-40B4-BE49-F238E27FC236}">
              <a16:creationId xmlns:a16="http://schemas.microsoft.com/office/drawing/2014/main" id="{00000000-0008-0000-0900-0000A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199" name="Rectangle 10162">
          <a:extLst>
            <a:ext uri="{FF2B5EF4-FFF2-40B4-BE49-F238E27FC236}">
              <a16:creationId xmlns:a16="http://schemas.microsoft.com/office/drawing/2014/main" id="{00000000-0008-0000-0900-0000A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00" name="Rectangle 10163">
          <a:extLst>
            <a:ext uri="{FF2B5EF4-FFF2-40B4-BE49-F238E27FC236}">
              <a16:creationId xmlns:a16="http://schemas.microsoft.com/office/drawing/2014/main" id="{00000000-0008-0000-0900-0000B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03" name="Rectangle 10166">
          <a:extLst>
            <a:ext uri="{FF2B5EF4-FFF2-40B4-BE49-F238E27FC236}">
              <a16:creationId xmlns:a16="http://schemas.microsoft.com/office/drawing/2014/main" id="{00000000-0008-0000-0900-0000B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04" name="Rectangle 10167">
          <a:extLst>
            <a:ext uri="{FF2B5EF4-FFF2-40B4-BE49-F238E27FC236}">
              <a16:creationId xmlns:a16="http://schemas.microsoft.com/office/drawing/2014/main" id="{00000000-0008-0000-0900-0000B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07" name="Rectangle 10170">
          <a:extLst>
            <a:ext uri="{FF2B5EF4-FFF2-40B4-BE49-F238E27FC236}">
              <a16:creationId xmlns:a16="http://schemas.microsoft.com/office/drawing/2014/main" id="{00000000-0008-0000-0900-0000B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08" name="Rectangle 10171">
          <a:extLst>
            <a:ext uri="{FF2B5EF4-FFF2-40B4-BE49-F238E27FC236}">
              <a16:creationId xmlns:a16="http://schemas.microsoft.com/office/drawing/2014/main" id="{00000000-0008-0000-0900-0000B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11" name="Rectangle 10174">
          <a:extLst>
            <a:ext uri="{FF2B5EF4-FFF2-40B4-BE49-F238E27FC236}">
              <a16:creationId xmlns:a16="http://schemas.microsoft.com/office/drawing/2014/main" id="{00000000-0008-0000-0900-0000B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12" name="Rectangle 10175">
          <a:extLst>
            <a:ext uri="{FF2B5EF4-FFF2-40B4-BE49-F238E27FC236}">
              <a16:creationId xmlns:a16="http://schemas.microsoft.com/office/drawing/2014/main" id="{00000000-0008-0000-0900-0000B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15" name="Rectangle 10178">
          <a:extLst>
            <a:ext uri="{FF2B5EF4-FFF2-40B4-BE49-F238E27FC236}">
              <a16:creationId xmlns:a16="http://schemas.microsoft.com/office/drawing/2014/main" id="{00000000-0008-0000-0900-0000B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16" name="Rectangle 10179">
          <a:extLst>
            <a:ext uri="{FF2B5EF4-FFF2-40B4-BE49-F238E27FC236}">
              <a16:creationId xmlns:a16="http://schemas.microsoft.com/office/drawing/2014/main" id="{00000000-0008-0000-0900-0000C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19" name="Rectangle 10182">
          <a:extLst>
            <a:ext uri="{FF2B5EF4-FFF2-40B4-BE49-F238E27FC236}">
              <a16:creationId xmlns:a16="http://schemas.microsoft.com/office/drawing/2014/main" id="{00000000-0008-0000-0900-0000C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20" name="Rectangle 10183">
          <a:extLst>
            <a:ext uri="{FF2B5EF4-FFF2-40B4-BE49-F238E27FC236}">
              <a16:creationId xmlns:a16="http://schemas.microsoft.com/office/drawing/2014/main" id="{00000000-0008-0000-0900-0000C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23" name="Rectangle 10186">
          <a:extLst>
            <a:ext uri="{FF2B5EF4-FFF2-40B4-BE49-F238E27FC236}">
              <a16:creationId xmlns:a16="http://schemas.microsoft.com/office/drawing/2014/main" id="{00000000-0008-0000-0900-0000C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24" name="Rectangle 10187">
          <a:extLst>
            <a:ext uri="{FF2B5EF4-FFF2-40B4-BE49-F238E27FC236}">
              <a16:creationId xmlns:a16="http://schemas.microsoft.com/office/drawing/2014/main" id="{00000000-0008-0000-0900-0000C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27" name="Rectangle 10190">
          <a:extLst>
            <a:ext uri="{FF2B5EF4-FFF2-40B4-BE49-F238E27FC236}">
              <a16:creationId xmlns:a16="http://schemas.microsoft.com/office/drawing/2014/main" id="{00000000-0008-0000-0900-0000C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28" name="Rectangle 10191">
          <a:extLst>
            <a:ext uri="{FF2B5EF4-FFF2-40B4-BE49-F238E27FC236}">
              <a16:creationId xmlns:a16="http://schemas.microsoft.com/office/drawing/2014/main" id="{00000000-0008-0000-0900-0000C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31" name="Rectangle 10194">
          <a:extLst>
            <a:ext uri="{FF2B5EF4-FFF2-40B4-BE49-F238E27FC236}">
              <a16:creationId xmlns:a16="http://schemas.microsoft.com/office/drawing/2014/main" id="{00000000-0008-0000-0900-0000C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32" name="Rectangle 10195">
          <a:extLst>
            <a:ext uri="{FF2B5EF4-FFF2-40B4-BE49-F238E27FC236}">
              <a16:creationId xmlns:a16="http://schemas.microsoft.com/office/drawing/2014/main" id="{00000000-0008-0000-0900-0000D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35" name="Rectangle 10198">
          <a:extLst>
            <a:ext uri="{FF2B5EF4-FFF2-40B4-BE49-F238E27FC236}">
              <a16:creationId xmlns:a16="http://schemas.microsoft.com/office/drawing/2014/main" id="{00000000-0008-0000-0900-0000D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36" name="Rectangle 10199">
          <a:extLst>
            <a:ext uri="{FF2B5EF4-FFF2-40B4-BE49-F238E27FC236}">
              <a16:creationId xmlns:a16="http://schemas.microsoft.com/office/drawing/2014/main" id="{00000000-0008-0000-0900-0000D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39" name="Rectangle 10202">
          <a:extLst>
            <a:ext uri="{FF2B5EF4-FFF2-40B4-BE49-F238E27FC236}">
              <a16:creationId xmlns:a16="http://schemas.microsoft.com/office/drawing/2014/main" id="{00000000-0008-0000-0900-0000D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40" name="Rectangle 10203">
          <a:extLst>
            <a:ext uri="{FF2B5EF4-FFF2-40B4-BE49-F238E27FC236}">
              <a16:creationId xmlns:a16="http://schemas.microsoft.com/office/drawing/2014/main" id="{00000000-0008-0000-0900-0000D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43" name="Rectangle 10206">
          <a:extLst>
            <a:ext uri="{FF2B5EF4-FFF2-40B4-BE49-F238E27FC236}">
              <a16:creationId xmlns:a16="http://schemas.microsoft.com/office/drawing/2014/main" id="{00000000-0008-0000-0900-0000D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44" name="Rectangle 10207">
          <a:extLst>
            <a:ext uri="{FF2B5EF4-FFF2-40B4-BE49-F238E27FC236}">
              <a16:creationId xmlns:a16="http://schemas.microsoft.com/office/drawing/2014/main" id="{00000000-0008-0000-0900-0000D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47" name="Rectangle 10210">
          <a:extLst>
            <a:ext uri="{FF2B5EF4-FFF2-40B4-BE49-F238E27FC236}">
              <a16:creationId xmlns:a16="http://schemas.microsoft.com/office/drawing/2014/main" id="{00000000-0008-0000-0900-0000D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48" name="Rectangle 10211">
          <a:extLst>
            <a:ext uri="{FF2B5EF4-FFF2-40B4-BE49-F238E27FC236}">
              <a16:creationId xmlns:a16="http://schemas.microsoft.com/office/drawing/2014/main" id="{00000000-0008-0000-0900-0000E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51" name="Rectangle 10214">
          <a:extLst>
            <a:ext uri="{FF2B5EF4-FFF2-40B4-BE49-F238E27FC236}">
              <a16:creationId xmlns:a16="http://schemas.microsoft.com/office/drawing/2014/main" id="{00000000-0008-0000-0900-0000E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52" name="Rectangle 10215">
          <a:extLst>
            <a:ext uri="{FF2B5EF4-FFF2-40B4-BE49-F238E27FC236}">
              <a16:creationId xmlns:a16="http://schemas.microsoft.com/office/drawing/2014/main" id="{00000000-0008-0000-0900-0000E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55" name="Rectangle 10218">
          <a:extLst>
            <a:ext uri="{FF2B5EF4-FFF2-40B4-BE49-F238E27FC236}">
              <a16:creationId xmlns:a16="http://schemas.microsoft.com/office/drawing/2014/main" id="{00000000-0008-0000-0900-0000E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56" name="Rectangle 10219">
          <a:extLst>
            <a:ext uri="{FF2B5EF4-FFF2-40B4-BE49-F238E27FC236}">
              <a16:creationId xmlns:a16="http://schemas.microsoft.com/office/drawing/2014/main" id="{00000000-0008-0000-0900-0000E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59" name="Rectangle 10222">
          <a:extLst>
            <a:ext uri="{FF2B5EF4-FFF2-40B4-BE49-F238E27FC236}">
              <a16:creationId xmlns:a16="http://schemas.microsoft.com/office/drawing/2014/main" id="{00000000-0008-0000-0900-0000E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60" name="Rectangle 10223">
          <a:extLst>
            <a:ext uri="{FF2B5EF4-FFF2-40B4-BE49-F238E27FC236}">
              <a16:creationId xmlns:a16="http://schemas.microsoft.com/office/drawing/2014/main" id="{00000000-0008-0000-0900-0000E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63" name="Rectangle 10226">
          <a:extLst>
            <a:ext uri="{FF2B5EF4-FFF2-40B4-BE49-F238E27FC236}">
              <a16:creationId xmlns:a16="http://schemas.microsoft.com/office/drawing/2014/main" id="{00000000-0008-0000-0900-0000E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64" name="Rectangle 10227">
          <a:extLst>
            <a:ext uri="{FF2B5EF4-FFF2-40B4-BE49-F238E27FC236}">
              <a16:creationId xmlns:a16="http://schemas.microsoft.com/office/drawing/2014/main" id="{00000000-0008-0000-0900-0000F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67" name="Rectangle 10230">
          <a:extLst>
            <a:ext uri="{FF2B5EF4-FFF2-40B4-BE49-F238E27FC236}">
              <a16:creationId xmlns:a16="http://schemas.microsoft.com/office/drawing/2014/main" id="{00000000-0008-0000-0900-0000F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68" name="Rectangle 10231">
          <a:extLst>
            <a:ext uri="{FF2B5EF4-FFF2-40B4-BE49-F238E27FC236}">
              <a16:creationId xmlns:a16="http://schemas.microsoft.com/office/drawing/2014/main" id="{00000000-0008-0000-0900-0000F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71" name="Rectangle 10234">
          <a:extLst>
            <a:ext uri="{FF2B5EF4-FFF2-40B4-BE49-F238E27FC236}">
              <a16:creationId xmlns:a16="http://schemas.microsoft.com/office/drawing/2014/main" id="{00000000-0008-0000-0900-0000F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72" name="Rectangle 10235">
          <a:extLst>
            <a:ext uri="{FF2B5EF4-FFF2-40B4-BE49-F238E27FC236}">
              <a16:creationId xmlns:a16="http://schemas.microsoft.com/office/drawing/2014/main" id="{00000000-0008-0000-0900-0000F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75" name="Rectangle 10238">
          <a:extLst>
            <a:ext uri="{FF2B5EF4-FFF2-40B4-BE49-F238E27FC236}">
              <a16:creationId xmlns:a16="http://schemas.microsoft.com/office/drawing/2014/main" id="{00000000-0008-0000-0900-0000F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76" name="Rectangle 10239">
          <a:extLst>
            <a:ext uri="{FF2B5EF4-FFF2-40B4-BE49-F238E27FC236}">
              <a16:creationId xmlns:a16="http://schemas.microsoft.com/office/drawing/2014/main" id="{00000000-0008-0000-0900-0000F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79" name="Rectangle 10242">
          <a:extLst>
            <a:ext uri="{FF2B5EF4-FFF2-40B4-BE49-F238E27FC236}">
              <a16:creationId xmlns:a16="http://schemas.microsoft.com/office/drawing/2014/main" id="{00000000-0008-0000-0900-0000F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80" name="Rectangle 10243">
          <a:extLst>
            <a:ext uri="{FF2B5EF4-FFF2-40B4-BE49-F238E27FC236}">
              <a16:creationId xmlns:a16="http://schemas.microsoft.com/office/drawing/2014/main" id="{00000000-0008-0000-0900-00000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83" name="Rectangle 10246">
          <a:extLst>
            <a:ext uri="{FF2B5EF4-FFF2-40B4-BE49-F238E27FC236}">
              <a16:creationId xmlns:a16="http://schemas.microsoft.com/office/drawing/2014/main" id="{00000000-0008-0000-0900-00000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84" name="Rectangle 10247">
          <a:extLst>
            <a:ext uri="{FF2B5EF4-FFF2-40B4-BE49-F238E27FC236}">
              <a16:creationId xmlns:a16="http://schemas.microsoft.com/office/drawing/2014/main" id="{00000000-0008-0000-0900-00000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87" name="Rectangle 10250">
          <a:extLst>
            <a:ext uri="{FF2B5EF4-FFF2-40B4-BE49-F238E27FC236}">
              <a16:creationId xmlns:a16="http://schemas.microsoft.com/office/drawing/2014/main" id="{00000000-0008-0000-0900-00000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88" name="Rectangle 10251">
          <a:extLst>
            <a:ext uri="{FF2B5EF4-FFF2-40B4-BE49-F238E27FC236}">
              <a16:creationId xmlns:a16="http://schemas.microsoft.com/office/drawing/2014/main" id="{00000000-0008-0000-0900-00000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91" name="Rectangle 10254">
          <a:extLst>
            <a:ext uri="{FF2B5EF4-FFF2-40B4-BE49-F238E27FC236}">
              <a16:creationId xmlns:a16="http://schemas.microsoft.com/office/drawing/2014/main" id="{00000000-0008-0000-0900-00000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92" name="Rectangle 10255">
          <a:extLst>
            <a:ext uri="{FF2B5EF4-FFF2-40B4-BE49-F238E27FC236}">
              <a16:creationId xmlns:a16="http://schemas.microsoft.com/office/drawing/2014/main" id="{00000000-0008-0000-0900-00000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95" name="Rectangle 10258">
          <a:extLst>
            <a:ext uri="{FF2B5EF4-FFF2-40B4-BE49-F238E27FC236}">
              <a16:creationId xmlns:a16="http://schemas.microsoft.com/office/drawing/2014/main" id="{00000000-0008-0000-0900-00000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96" name="Rectangle 10259">
          <a:extLst>
            <a:ext uri="{FF2B5EF4-FFF2-40B4-BE49-F238E27FC236}">
              <a16:creationId xmlns:a16="http://schemas.microsoft.com/office/drawing/2014/main" id="{00000000-0008-0000-0900-00001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299" name="Rectangle 10262">
          <a:extLst>
            <a:ext uri="{FF2B5EF4-FFF2-40B4-BE49-F238E27FC236}">
              <a16:creationId xmlns:a16="http://schemas.microsoft.com/office/drawing/2014/main" id="{00000000-0008-0000-0900-00001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00" name="Rectangle 10263">
          <a:extLst>
            <a:ext uri="{FF2B5EF4-FFF2-40B4-BE49-F238E27FC236}">
              <a16:creationId xmlns:a16="http://schemas.microsoft.com/office/drawing/2014/main" id="{00000000-0008-0000-0900-00001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03" name="Rectangle 10266">
          <a:extLst>
            <a:ext uri="{FF2B5EF4-FFF2-40B4-BE49-F238E27FC236}">
              <a16:creationId xmlns:a16="http://schemas.microsoft.com/office/drawing/2014/main" id="{00000000-0008-0000-0900-00001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04" name="Rectangle 10267">
          <a:extLst>
            <a:ext uri="{FF2B5EF4-FFF2-40B4-BE49-F238E27FC236}">
              <a16:creationId xmlns:a16="http://schemas.microsoft.com/office/drawing/2014/main" id="{00000000-0008-0000-0900-00001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07" name="Rectangle 10270">
          <a:extLst>
            <a:ext uri="{FF2B5EF4-FFF2-40B4-BE49-F238E27FC236}">
              <a16:creationId xmlns:a16="http://schemas.microsoft.com/office/drawing/2014/main" id="{00000000-0008-0000-0900-00001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08" name="Rectangle 10271">
          <a:extLst>
            <a:ext uri="{FF2B5EF4-FFF2-40B4-BE49-F238E27FC236}">
              <a16:creationId xmlns:a16="http://schemas.microsoft.com/office/drawing/2014/main" id="{00000000-0008-0000-0900-00001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11" name="Rectangle 10274">
          <a:extLst>
            <a:ext uri="{FF2B5EF4-FFF2-40B4-BE49-F238E27FC236}">
              <a16:creationId xmlns:a16="http://schemas.microsoft.com/office/drawing/2014/main" id="{00000000-0008-0000-0900-00001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12" name="Rectangle 10275">
          <a:extLst>
            <a:ext uri="{FF2B5EF4-FFF2-40B4-BE49-F238E27FC236}">
              <a16:creationId xmlns:a16="http://schemas.microsoft.com/office/drawing/2014/main" id="{00000000-0008-0000-0900-00002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15" name="Rectangle 10278">
          <a:extLst>
            <a:ext uri="{FF2B5EF4-FFF2-40B4-BE49-F238E27FC236}">
              <a16:creationId xmlns:a16="http://schemas.microsoft.com/office/drawing/2014/main" id="{00000000-0008-0000-0900-00002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16" name="Rectangle 10279">
          <a:extLst>
            <a:ext uri="{FF2B5EF4-FFF2-40B4-BE49-F238E27FC236}">
              <a16:creationId xmlns:a16="http://schemas.microsoft.com/office/drawing/2014/main" id="{00000000-0008-0000-0900-00002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19" name="Rectangle 10282">
          <a:extLst>
            <a:ext uri="{FF2B5EF4-FFF2-40B4-BE49-F238E27FC236}">
              <a16:creationId xmlns:a16="http://schemas.microsoft.com/office/drawing/2014/main" id="{00000000-0008-0000-0900-00002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20" name="Rectangle 10283">
          <a:extLst>
            <a:ext uri="{FF2B5EF4-FFF2-40B4-BE49-F238E27FC236}">
              <a16:creationId xmlns:a16="http://schemas.microsoft.com/office/drawing/2014/main" id="{00000000-0008-0000-0900-00002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23" name="Rectangle 10286">
          <a:extLst>
            <a:ext uri="{FF2B5EF4-FFF2-40B4-BE49-F238E27FC236}">
              <a16:creationId xmlns:a16="http://schemas.microsoft.com/office/drawing/2014/main" id="{00000000-0008-0000-0900-00002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24" name="Rectangle 10287">
          <a:extLst>
            <a:ext uri="{FF2B5EF4-FFF2-40B4-BE49-F238E27FC236}">
              <a16:creationId xmlns:a16="http://schemas.microsoft.com/office/drawing/2014/main" id="{00000000-0008-0000-0900-00002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27" name="Rectangle 10290">
          <a:extLst>
            <a:ext uri="{FF2B5EF4-FFF2-40B4-BE49-F238E27FC236}">
              <a16:creationId xmlns:a16="http://schemas.microsoft.com/office/drawing/2014/main" id="{00000000-0008-0000-0900-00002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28" name="Rectangle 10291">
          <a:extLst>
            <a:ext uri="{FF2B5EF4-FFF2-40B4-BE49-F238E27FC236}">
              <a16:creationId xmlns:a16="http://schemas.microsoft.com/office/drawing/2014/main" id="{00000000-0008-0000-0900-00003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31" name="Rectangle 10294">
          <a:extLst>
            <a:ext uri="{FF2B5EF4-FFF2-40B4-BE49-F238E27FC236}">
              <a16:creationId xmlns:a16="http://schemas.microsoft.com/office/drawing/2014/main" id="{00000000-0008-0000-0900-00003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32" name="Rectangle 10295">
          <a:extLst>
            <a:ext uri="{FF2B5EF4-FFF2-40B4-BE49-F238E27FC236}">
              <a16:creationId xmlns:a16="http://schemas.microsoft.com/office/drawing/2014/main" id="{00000000-0008-0000-0900-00003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35" name="Rectangle 10298">
          <a:extLst>
            <a:ext uri="{FF2B5EF4-FFF2-40B4-BE49-F238E27FC236}">
              <a16:creationId xmlns:a16="http://schemas.microsoft.com/office/drawing/2014/main" id="{00000000-0008-0000-0900-00003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36" name="Rectangle 10299">
          <a:extLst>
            <a:ext uri="{FF2B5EF4-FFF2-40B4-BE49-F238E27FC236}">
              <a16:creationId xmlns:a16="http://schemas.microsoft.com/office/drawing/2014/main" id="{00000000-0008-0000-0900-00003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39" name="Rectangle 10302">
          <a:extLst>
            <a:ext uri="{FF2B5EF4-FFF2-40B4-BE49-F238E27FC236}">
              <a16:creationId xmlns:a16="http://schemas.microsoft.com/office/drawing/2014/main" id="{00000000-0008-0000-0900-00003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40" name="Rectangle 10303">
          <a:extLst>
            <a:ext uri="{FF2B5EF4-FFF2-40B4-BE49-F238E27FC236}">
              <a16:creationId xmlns:a16="http://schemas.microsoft.com/office/drawing/2014/main" id="{00000000-0008-0000-0900-00003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43" name="Rectangle 10306">
          <a:extLst>
            <a:ext uri="{FF2B5EF4-FFF2-40B4-BE49-F238E27FC236}">
              <a16:creationId xmlns:a16="http://schemas.microsoft.com/office/drawing/2014/main" id="{00000000-0008-0000-0900-00003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44" name="Rectangle 10307">
          <a:extLst>
            <a:ext uri="{FF2B5EF4-FFF2-40B4-BE49-F238E27FC236}">
              <a16:creationId xmlns:a16="http://schemas.microsoft.com/office/drawing/2014/main" id="{00000000-0008-0000-0900-00004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47" name="Rectangle 10310">
          <a:extLst>
            <a:ext uri="{FF2B5EF4-FFF2-40B4-BE49-F238E27FC236}">
              <a16:creationId xmlns:a16="http://schemas.microsoft.com/office/drawing/2014/main" id="{00000000-0008-0000-0900-00004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48" name="Rectangle 10311">
          <a:extLst>
            <a:ext uri="{FF2B5EF4-FFF2-40B4-BE49-F238E27FC236}">
              <a16:creationId xmlns:a16="http://schemas.microsoft.com/office/drawing/2014/main" id="{00000000-0008-0000-0900-00004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51" name="Rectangle 10314">
          <a:extLst>
            <a:ext uri="{FF2B5EF4-FFF2-40B4-BE49-F238E27FC236}">
              <a16:creationId xmlns:a16="http://schemas.microsoft.com/office/drawing/2014/main" id="{00000000-0008-0000-0900-00004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52" name="Rectangle 10315">
          <a:extLst>
            <a:ext uri="{FF2B5EF4-FFF2-40B4-BE49-F238E27FC236}">
              <a16:creationId xmlns:a16="http://schemas.microsoft.com/office/drawing/2014/main" id="{00000000-0008-0000-0900-00004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55" name="Rectangle 10318">
          <a:extLst>
            <a:ext uri="{FF2B5EF4-FFF2-40B4-BE49-F238E27FC236}">
              <a16:creationId xmlns:a16="http://schemas.microsoft.com/office/drawing/2014/main" id="{00000000-0008-0000-0900-00004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56" name="Rectangle 10319">
          <a:extLst>
            <a:ext uri="{FF2B5EF4-FFF2-40B4-BE49-F238E27FC236}">
              <a16:creationId xmlns:a16="http://schemas.microsoft.com/office/drawing/2014/main" id="{00000000-0008-0000-0900-00004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59" name="Rectangle 10322">
          <a:extLst>
            <a:ext uri="{FF2B5EF4-FFF2-40B4-BE49-F238E27FC236}">
              <a16:creationId xmlns:a16="http://schemas.microsoft.com/office/drawing/2014/main" id="{00000000-0008-0000-0900-00004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60" name="Rectangle 10323">
          <a:extLst>
            <a:ext uri="{FF2B5EF4-FFF2-40B4-BE49-F238E27FC236}">
              <a16:creationId xmlns:a16="http://schemas.microsoft.com/office/drawing/2014/main" id="{00000000-0008-0000-0900-00005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63" name="Rectangle 10326">
          <a:extLst>
            <a:ext uri="{FF2B5EF4-FFF2-40B4-BE49-F238E27FC236}">
              <a16:creationId xmlns:a16="http://schemas.microsoft.com/office/drawing/2014/main" id="{00000000-0008-0000-0900-00005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64" name="Rectangle 10327">
          <a:extLst>
            <a:ext uri="{FF2B5EF4-FFF2-40B4-BE49-F238E27FC236}">
              <a16:creationId xmlns:a16="http://schemas.microsoft.com/office/drawing/2014/main" id="{00000000-0008-0000-0900-00005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67" name="Rectangle 10330">
          <a:extLst>
            <a:ext uri="{FF2B5EF4-FFF2-40B4-BE49-F238E27FC236}">
              <a16:creationId xmlns:a16="http://schemas.microsoft.com/office/drawing/2014/main" id="{00000000-0008-0000-0900-00005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68" name="Rectangle 10331">
          <a:extLst>
            <a:ext uri="{FF2B5EF4-FFF2-40B4-BE49-F238E27FC236}">
              <a16:creationId xmlns:a16="http://schemas.microsoft.com/office/drawing/2014/main" id="{00000000-0008-0000-0900-00005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71" name="Rectangle 10334">
          <a:extLst>
            <a:ext uri="{FF2B5EF4-FFF2-40B4-BE49-F238E27FC236}">
              <a16:creationId xmlns:a16="http://schemas.microsoft.com/office/drawing/2014/main" id="{00000000-0008-0000-0900-00005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72" name="Rectangle 10335">
          <a:extLst>
            <a:ext uri="{FF2B5EF4-FFF2-40B4-BE49-F238E27FC236}">
              <a16:creationId xmlns:a16="http://schemas.microsoft.com/office/drawing/2014/main" id="{00000000-0008-0000-0900-00005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75" name="Rectangle 10338">
          <a:extLst>
            <a:ext uri="{FF2B5EF4-FFF2-40B4-BE49-F238E27FC236}">
              <a16:creationId xmlns:a16="http://schemas.microsoft.com/office/drawing/2014/main" id="{00000000-0008-0000-0900-00005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76" name="Rectangle 10339">
          <a:extLst>
            <a:ext uri="{FF2B5EF4-FFF2-40B4-BE49-F238E27FC236}">
              <a16:creationId xmlns:a16="http://schemas.microsoft.com/office/drawing/2014/main" id="{00000000-0008-0000-0900-00006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79" name="Rectangle 10342">
          <a:extLst>
            <a:ext uri="{FF2B5EF4-FFF2-40B4-BE49-F238E27FC236}">
              <a16:creationId xmlns:a16="http://schemas.microsoft.com/office/drawing/2014/main" id="{00000000-0008-0000-0900-00006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80" name="Rectangle 10343">
          <a:extLst>
            <a:ext uri="{FF2B5EF4-FFF2-40B4-BE49-F238E27FC236}">
              <a16:creationId xmlns:a16="http://schemas.microsoft.com/office/drawing/2014/main" id="{00000000-0008-0000-0900-00006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83" name="Rectangle 10346">
          <a:extLst>
            <a:ext uri="{FF2B5EF4-FFF2-40B4-BE49-F238E27FC236}">
              <a16:creationId xmlns:a16="http://schemas.microsoft.com/office/drawing/2014/main" id="{00000000-0008-0000-0900-00006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84" name="Rectangle 10347">
          <a:extLst>
            <a:ext uri="{FF2B5EF4-FFF2-40B4-BE49-F238E27FC236}">
              <a16:creationId xmlns:a16="http://schemas.microsoft.com/office/drawing/2014/main" id="{00000000-0008-0000-0900-00006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87" name="Rectangle 10350">
          <a:extLst>
            <a:ext uri="{FF2B5EF4-FFF2-40B4-BE49-F238E27FC236}">
              <a16:creationId xmlns:a16="http://schemas.microsoft.com/office/drawing/2014/main" id="{00000000-0008-0000-0900-00006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88" name="Rectangle 10351">
          <a:extLst>
            <a:ext uri="{FF2B5EF4-FFF2-40B4-BE49-F238E27FC236}">
              <a16:creationId xmlns:a16="http://schemas.microsoft.com/office/drawing/2014/main" id="{00000000-0008-0000-0900-00006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91" name="Rectangle 10354">
          <a:extLst>
            <a:ext uri="{FF2B5EF4-FFF2-40B4-BE49-F238E27FC236}">
              <a16:creationId xmlns:a16="http://schemas.microsoft.com/office/drawing/2014/main" id="{00000000-0008-0000-0900-00006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92" name="Rectangle 10355">
          <a:extLst>
            <a:ext uri="{FF2B5EF4-FFF2-40B4-BE49-F238E27FC236}">
              <a16:creationId xmlns:a16="http://schemas.microsoft.com/office/drawing/2014/main" id="{00000000-0008-0000-0900-00007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95" name="Rectangle 10358">
          <a:extLst>
            <a:ext uri="{FF2B5EF4-FFF2-40B4-BE49-F238E27FC236}">
              <a16:creationId xmlns:a16="http://schemas.microsoft.com/office/drawing/2014/main" id="{00000000-0008-0000-0900-00007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96" name="Rectangle 10359">
          <a:extLst>
            <a:ext uri="{FF2B5EF4-FFF2-40B4-BE49-F238E27FC236}">
              <a16:creationId xmlns:a16="http://schemas.microsoft.com/office/drawing/2014/main" id="{00000000-0008-0000-0900-00007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399" name="Rectangle 10362">
          <a:extLst>
            <a:ext uri="{FF2B5EF4-FFF2-40B4-BE49-F238E27FC236}">
              <a16:creationId xmlns:a16="http://schemas.microsoft.com/office/drawing/2014/main" id="{00000000-0008-0000-0900-00007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00" name="Rectangle 10363">
          <a:extLst>
            <a:ext uri="{FF2B5EF4-FFF2-40B4-BE49-F238E27FC236}">
              <a16:creationId xmlns:a16="http://schemas.microsoft.com/office/drawing/2014/main" id="{00000000-0008-0000-0900-00007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03" name="Rectangle 10366">
          <a:extLst>
            <a:ext uri="{FF2B5EF4-FFF2-40B4-BE49-F238E27FC236}">
              <a16:creationId xmlns:a16="http://schemas.microsoft.com/office/drawing/2014/main" id="{00000000-0008-0000-0900-00007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04" name="Rectangle 10367">
          <a:extLst>
            <a:ext uri="{FF2B5EF4-FFF2-40B4-BE49-F238E27FC236}">
              <a16:creationId xmlns:a16="http://schemas.microsoft.com/office/drawing/2014/main" id="{00000000-0008-0000-0900-00007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07" name="Rectangle 10370">
          <a:extLst>
            <a:ext uri="{FF2B5EF4-FFF2-40B4-BE49-F238E27FC236}">
              <a16:creationId xmlns:a16="http://schemas.microsoft.com/office/drawing/2014/main" id="{00000000-0008-0000-0900-00007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08" name="Rectangle 10371">
          <a:extLst>
            <a:ext uri="{FF2B5EF4-FFF2-40B4-BE49-F238E27FC236}">
              <a16:creationId xmlns:a16="http://schemas.microsoft.com/office/drawing/2014/main" id="{00000000-0008-0000-0900-00008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11" name="Rectangle 10374">
          <a:extLst>
            <a:ext uri="{FF2B5EF4-FFF2-40B4-BE49-F238E27FC236}">
              <a16:creationId xmlns:a16="http://schemas.microsoft.com/office/drawing/2014/main" id="{00000000-0008-0000-0900-00008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12" name="Rectangle 10375">
          <a:extLst>
            <a:ext uri="{FF2B5EF4-FFF2-40B4-BE49-F238E27FC236}">
              <a16:creationId xmlns:a16="http://schemas.microsoft.com/office/drawing/2014/main" id="{00000000-0008-0000-0900-00008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15" name="Rectangle 10378">
          <a:extLst>
            <a:ext uri="{FF2B5EF4-FFF2-40B4-BE49-F238E27FC236}">
              <a16:creationId xmlns:a16="http://schemas.microsoft.com/office/drawing/2014/main" id="{00000000-0008-0000-0900-00008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16" name="Rectangle 10379">
          <a:extLst>
            <a:ext uri="{FF2B5EF4-FFF2-40B4-BE49-F238E27FC236}">
              <a16:creationId xmlns:a16="http://schemas.microsoft.com/office/drawing/2014/main" id="{00000000-0008-0000-0900-00008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19" name="Rectangle 10382">
          <a:extLst>
            <a:ext uri="{FF2B5EF4-FFF2-40B4-BE49-F238E27FC236}">
              <a16:creationId xmlns:a16="http://schemas.microsoft.com/office/drawing/2014/main" id="{00000000-0008-0000-0900-00008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20" name="Rectangle 10383">
          <a:extLst>
            <a:ext uri="{FF2B5EF4-FFF2-40B4-BE49-F238E27FC236}">
              <a16:creationId xmlns:a16="http://schemas.microsoft.com/office/drawing/2014/main" id="{00000000-0008-0000-0900-00008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23" name="Rectangle 10386">
          <a:extLst>
            <a:ext uri="{FF2B5EF4-FFF2-40B4-BE49-F238E27FC236}">
              <a16:creationId xmlns:a16="http://schemas.microsoft.com/office/drawing/2014/main" id="{00000000-0008-0000-0900-00008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24" name="Rectangle 10387">
          <a:extLst>
            <a:ext uri="{FF2B5EF4-FFF2-40B4-BE49-F238E27FC236}">
              <a16:creationId xmlns:a16="http://schemas.microsoft.com/office/drawing/2014/main" id="{00000000-0008-0000-0900-00009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27" name="Rectangle 10390">
          <a:extLst>
            <a:ext uri="{FF2B5EF4-FFF2-40B4-BE49-F238E27FC236}">
              <a16:creationId xmlns:a16="http://schemas.microsoft.com/office/drawing/2014/main" id="{00000000-0008-0000-0900-00009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28" name="Rectangle 10391">
          <a:extLst>
            <a:ext uri="{FF2B5EF4-FFF2-40B4-BE49-F238E27FC236}">
              <a16:creationId xmlns:a16="http://schemas.microsoft.com/office/drawing/2014/main" id="{00000000-0008-0000-0900-00009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31" name="Rectangle 10394">
          <a:extLst>
            <a:ext uri="{FF2B5EF4-FFF2-40B4-BE49-F238E27FC236}">
              <a16:creationId xmlns:a16="http://schemas.microsoft.com/office/drawing/2014/main" id="{00000000-0008-0000-0900-00009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32" name="Rectangle 10395">
          <a:extLst>
            <a:ext uri="{FF2B5EF4-FFF2-40B4-BE49-F238E27FC236}">
              <a16:creationId xmlns:a16="http://schemas.microsoft.com/office/drawing/2014/main" id="{00000000-0008-0000-0900-00009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35" name="Rectangle 10398">
          <a:extLst>
            <a:ext uri="{FF2B5EF4-FFF2-40B4-BE49-F238E27FC236}">
              <a16:creationId xmlns:a16="http://schemas.microsoft.com/office/drawing/2014/main" id="{00000000-0008-0000-0900-00009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36" name="Rectangle 10399">
          <a:extLst>
            <a:ext uri="{FF2B5EF4-FFF2-40B4-BE49-F238E27FC236}">
              <a16:creationId xmlns:a16="http://schemas.microsoft.com/office/drawing/2014/main" id="{00000000-0008-0000-0900-00009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39" name="Rectangle 10402">
          <a:extLst>
            <a:ext uri="{FF2B5EF4-FFF2-40B4-BE49-F238E27FC236}">
              <a16:creationId xmlns:a16="http://schemas.microsoft.com/office/drawing/2014/main" id="{00000000-0008-0000-0900-00009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40" name="Rectangle 10403">
          <a:extLst>
            <a:ext uri="{FF2B5EF4-FFF2-40B4-BE49-F238E27FC236}">
              <a16:creationId xmlns:a16="http://schemas.microsoft.com/office/drawing/2014/main" id="{00000000-0008-0000-0900-0000A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43" name="Rectangle 10406">
          <a:extLst>
            <a:ext uri="{FF2B5EF4-FFF2-40B4-BE49-F238E27FC236}">
              <a16:creationId xmlns:a16="http://schemas.microsoft.com/office/drawing/2014/main" id="{00000000-0008-0000-0900-0000A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44" name="Rectangle 10407">
          <a:extLst>
            <a:ext uri="{FF2B5EF4-FFF2-40B4-BE49-F238E27FC236}">
              <a16:creationId xmlns:a16="http://schemas.microsoft.com/office/drawing/2014/main" id="{00000000-0008-0000-0900-0000A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47" name="Rectangle 10410">
          <a:extLst>
            <a:ext uri="{FF2B5EF4-FFF2-40B4-BE49-F238E27FC236}">
              <a16:creationId xmlns:a16="http://schemas.microsoft.com/office/drawing/2014/main" id="{00000000-0008-0000-0900-0000A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48" name="Rectangle 10411">
          <a:extLst>
            <a:ext uri="{FF2B5EF4-FFF2-40B4-BE49-F238E27FC236}">
              <a16:creationId xmlns:a16="http://schemas.microsoft.com/office/drawing/2014/main" id="{00000000-0008-0000-0900-0000A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51" name="Rectangle 10414">
          <a:extLst>
            <a:ext uri="{FF2B5EF4-FFF2-40B4-BE49-F238E27FC236}">
              <a16:creationId xmlns:a16="http://schemas.microsoft.com/office/drawing/2014/main" id="{00000000-0008-0000-0900-0000A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52" name="Rectangle 10415">
          <a:extLst>
            <a:ext uri="{FF2B5EF4-FFF2-40B4-BE49-F238E27FC236}">
              <a16:creationId xmlns:a16="http://schemas.microsoft.com/office/drawing/2014/main" id="{00000000-0008-0000-0900-0000A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55" name="Rectangle 10418">
          <a:extLst>
            <a:ext uri="{FF2B5EF4-FFF2-40B4-BE49-F238E27FC236}">
              <a16:creationId xmlns:a16="http://schemas.microsoft.com/office/drawing/2014/main" id="{00000000-0008-0000-0900-0000A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56" name="Rectangle 10419">
          <a:extLst>
            <a:ext uri="{FF2B5EF4-FFF2-40B4-BE49-F238E27FC236}">
              <a16:creationId xmlns:a16="http://schemas.microsoft.com/office/drawing/2014/main" id="{00000000-0008-0000-0900-0000B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59" name="Rectangle 10422">
          <a:extLst>
            <a:ext uri="{FF2B5EF4-FFF2-40B4-BE49-F238E27FC236}">
              <a16:creationId xmlns:a16="http://schemas.microsoft.com/office/drawing/2014/main" id="{00000000-0008-0000-0900-0000B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60" name="Rectangle 10423">
          <a:extLst>
            <a:ext uri="{FF2B5EF4-FFF2-40B4-BE49-F238E27FC236}">
              <a16:creationId xmlns:a16="http://schemas.microsoft.com/office/drawing/2014/main" id="{00000000-0008-0000-0900-0000B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63" name="Rectangle 10426">
          <a:extLst>
            <a:ext uri="{FF2B5EF4-FFF2-40B4-BE49-F238E27FC236}">
              <a16:creationId xmlns:a16="http://schemas.microsoft.com/office/drawing/2014/main" id="{00000000-0008-0000-0900-0000B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64" name="Rectangle 10427">
          <a:extLst>
            <a:ext uri="{FF2B5EF4-FFF2-40B4-BE49-F238E27FC236}">
              <a16:creationId xmlns:a16="http://schemas.microsoft.com/office/drawing/2014/main" id="{00000000-0008-0000-0900-0000B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67" name="Rectangle 10430">
          <a:extLst>
            <a:ext uri="{FF2B5EF4-FFF2-40B4-BE49-F238E27FC236}">
              <a16:creationId xmlns:a16="http://schemas.microsoft.com/office/drawing/2014/main" id="{00000000-0008-0000-0900-0000B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68" name="Rectangle 10431">
          <a:extLst>
            <a:ext uri="{FF2B5EF4-FFF2-40B4-BE49-F238E27FC236}">
              <a16:creationId xmlns:a16="http://schemas.microsoft.com/office/drawing/2014/main" id="{00000000-0008-0000-0900-0000B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71" name="Rectangle 10434">
          <a:extLst>
            <a:ext uri="{FF2B5EF4-FFF2-40B4-BE49-F238E27FC236}">
              <a16:creationId xmlns:a16="http://schemas.microsoft.com/office/drawing/2014/main" id="{00000000-0008-0000-0900-0000B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72" name="Rectangle 10435">
          <a:extLst>
            <a:ext uri="{FF2B5EF4-FFF2-40B4-BE49-F238E27FC236}">
              <a16:creationId xmlns:a16="http://schemas.microsoft.com/office/drawing/2014/main" id="{00000000-0008-0000-0900-0000C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75" name="Rectangle 10438">
          <a:extLst>
            <a:ext uri="{FF2B5EF4-FFF2-40B4-BE49-F238E27FC236}">
              <a16:creationId xmlns:a16="http://schemas.microsoft.com/office/drawing/2014/main" id="{00000000-0008-0000-0900-0000C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76" name="Rectangle 10439">
          <a:extLst>
            <a:ext uri="{FF2B5EF4-FFF2-40B4-BE49-F238E27FC236}">
              <a16:creationId xmlns:a16="http://schemas.microsoft.com/office/drawing/2014/main" id="{00000000-0008-0000-0900-0000C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79" name="Rectangle 10442">
          <a:extLst>
            <a:ext uri="{FF2B5EF4-FFF2-40B4-BE49-F238E27FC236}">
              <a16:creationId xmlns:a16="http://schemas.microsoft.com/office/drawing/2014/main" id="{00000000-0008-0000-0900-0000C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80" name="Rectangle 10443">
          <a:extLst>
            <a:ext uri="{FF2B5EF4-FFF2-40B4-BE49-F238E27FC236}">
              <a16:creationId xmlns:a16="http://schemas.microsoft.com/office/drawing/2014/main" id="{00000000-0008-0000-0900-0000C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83" name="Rectangle 10446">
          <a:extLst>
            <a:ext uri="{FF2B5EF4-FFF2-40B4-BE49-F238E27FC236}">
              <a16:creationId xmlns:a16="http://schemas.microsoft.com/office/drawing/2014/main" id="{00000000-0008-0000-0900-0000C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84" name="Rectangle 10447">
          <a:extLst>
            <a:ext uri="{FF2B5EF4-FFF2-40B4-BE49-F238E27FC236}">
              <a16:creationId xmlns:a16="http://schemas.microsoft.com/office/drawing/2014/main" id="{00000000-0008-0000-0900-0000C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87" name="Rectangle 10450">
          <a:extLst>
            <a:ext uri="{FF2B5EF4-FFF2-40B4-BE49-F238E27FC236}">
              <a16:creationId xmlns:a16="http://schemas.microsoft.com/office/drawing/2014/main" id="{00000000-0008-0000-0900-0000C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88" name="Rectangle 10451">
          <a:extLst>
            <a:ext uri="{FF2B5EF4-FFF2-40B4-BE49-F238E27FC236}">
              <a16:creationId xmlns:a16="http://schemas.microsoft.com/office/drawing/2014/main" id="{00000000-0008-0000-0900-0000D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91" name="Rectangle 10454">
          <a:extLst>
            <a:ext uri="{FF2B5EF4-FFF2-40B4-BE49-F238E27FC236}">
              <a16:creationId xmlns:a16="http://schemas.microsoft.com/office/drawing/2014/main" id="{00000000-0008-0000-0900-0000D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92" name="Rectangle 10455">
          <a:extLst>
            <a:ext uri="{FF2B5EF4-FFF2-40B4-BE49-F238E27FC236}">
              <a16:creationId xmlns:a16="http://schemas.microsoft.com/office/drawing/2014/main" id="{00000000-0008-0000-0900-0000D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95" name="Rectangle 10458">
          <a:extLst>
            <a:ext uri="{FF2B5EF4-FFF2-40B4-BE49-F238E27FC236}">
              <a16:creationId xmlns:a16="http://schemas.microsoft.com/office/drawing/2014/main" id="{00000000-0008-0000-0900-0000D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96" name="Rectangle 10459">
          <a:extLst>
            <a:ext uri="{FF2B5EF4-FFF2-40B4-BE49-F238E27FC236}">
              <a16:creationId xmlns:a16="http://schemas.microsoft.com/office/drawing/2014/main" id="{00000000-0008-0000-0900-0000D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499" name="Rectangle 10462">
          <a:extLst>
            <a:ext uri="{FF2B5EF4-FFF2-40B4-BE49-F238E27FC236}">
              <a16:creationId xmlns:a16="http://schemas.microsoft.com/office/drawing/2014/main" id="{00000000-0008-0000-0900-0000D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00" name="Rectangle 10463">
          <a:extLst>
            <a:ext uri="{FF2B5EF4-FFF2-40B4-BE49-F238E27FC236}">
              <a16:creationId xmlns:a16="http://schemas.microsoft.com/office/drawing/2014/main" id="{00000000-0008-0000-0900-0000D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03" name="Rectangle 10466">
          <a:extLst>
            <a:ext uri="{FF2B5EF4-FFF2-40B4-BE49-F238E27FC236}">
              <a16:creationId xmlns:a16="http://schemas.microsoft.com/office/drawing/2014/main" id="{00000000-0008-0000-0900-0000D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04" name="Rectangle 10467">
          <a:extLst>
            <a:ext uri="{FF2B5EF4-FFF2-40B4-BE49-F238E27FC236}">
              <a16:creationId xmlns:a16="http://schemas.microsoft.com/office/drawing/2014/main" id="{00000000-0008-0000-0900-0000E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07" name="Rectangle 10470">
          <a:extLst>
            <a:ext uri="{FF2B5EF4-FFF2-40B4-BE49-F238E27FC236}">
              <a16:creationId xmlns:a16="http://schemas.microsoft.com/office/drawing/2014/main" id="{00000000-0008-0000-0900-0000E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08" name="Rectangle 10471">
          <a:extLst>
            <a:ext uri="{FF2B5EF4-FFF2-40B4-BE49-F238E27FC236}">
              <a16:creationId xmlns:a16="http://schemas.microsoft.com/office/drawing/2014/main" id="{00000000-0008-0000-0900-0000E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11" name="Rectangle 10474">
          <a:extLst>
            <a:ext uri="{FF2B5EF4-FFF2-40B4-BE49-F238E27FC236}">
              <a16:creationId xmlns:a16="http://schemas.microsoft.com/office/drawing/2014/main" id="{00000000-0008-0000-0900-0000E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12" name="Rectangle 10475">
          <a:extLst>
            <a:ext uri="{FF2B5EF4-FFF2-40B4-BE49-F238E27FC236}">
              <a16:creationId xmlns:a16="http://schemas.microsoft.com/office/drawing/2014/main" id="{00000000-0008-0000-0900-0000E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15" name="Rectangle 10478">
          <a:extLst>
            <a:ext uri="{FF2B5EF4-FFF2-40B4-BE49-F238E27FC236}">
              <a16:creationId xmlns:a16="http://schemas.microsoft.com/office/drawing/2014/main" id="{00000000-0008-0000-0900-0000E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16" name="Rectangle 10479">
          <a:extLst>
            <a:ext uri="{FF2B5EF4-FFF2-40B4-BE49-F238E27FC236}">
              <a16:creationId xmlns:a16="http://schemas.microsoft.com/office/drawing/2014/main" id="{00000000-0008-0000-0900-0000E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19" name="Rectangle 10482">
          <a:extLst>
            <a:ext uri="{FF2B5EF4-FFF2-40B4-BE49-F238E27FC236}">
              <a16:creationId xmlns:a16="http://schemas.microsoft.com/office/drawing/2014/main" id="{00000000-0008-0000-0900-0000E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20" name="Rectangle 10483">
          <a:extLst>
            <a:ext uri="{FF2B5EF4-FFF2-40B4-BE49-F238E27FC236}">
              <a16:creationId xmlns:a16="http://schemas.microsoft.com/office/drawing/2014/main" id="{00000000-0008-0000-0900-0000F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23" name="Rectangle 10486">
          <a:extLst>
            <a:ext uri="{FF2B5EF4-FFF2-40B4-BE49-F238E27FC236}">
              <a16:creationId xmlns:a16="http://schemas.microsoft.com/office/drawing/2014/main" id="{00000000-0008-0000-0900-0000F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24" name="Rectangle 10487">
          <a:extLst>
            <a:ext uri="{FF2B5EF4-FFF2-40B4-BE49-F238E27FC236}">
              <a16:creationId xmlns:a16="http://schemas.microsoft.com/office/drawing/2014/main" id="{00000000-0008-0000-0900-0000F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27" name="Rectangle 10490">
          <a:extLst>
            <a:ext uri="{FF2B5EF4-FFF2-40B4-BE49-F238E27FC236}">
              <a16:creationId xmlns:a16="http://schemas.microsoft.com/office/drawing/2014/main" id="{00000000-0008-0000-0900-0000F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28" name="Rectangle 10491">
          <a:extLst>
            <a:ext uri="{FF2B5EF4-FFF2-40B4-BE49-F238E27FC236}">
              <a16:creationId xmlns:a16="http://schemas.microsoft.com/office/drawing/2014/main" id="{00000000-0008-0000-0900-0000F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31" name="Rectangle 10494">
          <a:extLst>
            <a:ext uri="{FF2B5EF4-FFF2-40B4-BE49-F238E27FC236}">
              <a16:creationId xmlns:a16="http://schemas.microsoft.com/office/drawing/2014/main" id="{00000000-0008-0000-0900-0000F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32" name="Rectangle 10495">
          <a:extLst>
            <a:ext uri="{FF2B5EF4-FFF2-40B4-BE49-F238E27FC236}">
              <a16:creationId xmlns:a16="http://schemas.microsoft.com/office/drawing/2014/main" id="{00000000-0008-0000-0900-0000F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35" name="Rectangle 10498">
          <a:extLst>
            <a:ext uri="{FF2B5EF4-FFF2-40B4-BE49-F238E27FC236}">
              <a16:creationId xmlns:a16="http://schemas.microsoft.com/office/drawing/2014/main" id="{00000000-0008-0000-0900-0000F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36" name="Rectangle 10499">
          <a:extLst>
            <a:ext uri="{FF2B5EF4-FFF2-40B4-BE49-F238E27FC236}">
              <a16:creationId xmlns:a16="http://schemas.microsoft.com/office/drawing/2014/main" id="{00000000-0008-0000-0900-00000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39" name="Rectangle 10502">
          <a:extLst>
            <a:ext uri="{FF2B5EF4-FFF2-40B4-BE49-F238E27FC236}">
              <a16:creationId xmlns:a16="http://schemas.microsoft.com/office/drawing/2014/main" id="{00000000-0008-0000-0900-00000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40" name="Rectangle 10503">
          <a:extLst>
            <a:ext uri="{FF2B5EF4-FFF2-40B4-BE49-F238E27FC236}">
              <a16:creationId xmlns:a16="http://schemas.microsoft.com/office/drawing/2014/main" id="{00000000-0008-0000-0900-00000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43" name="Rectangle 10506">
          <a:extLst>
            <a:ext uri="{FF2B5EF4-FFF2-40B4-BE49-F238E27FC236}">
              <a16:creationId xmlns:a16="http://schemas.microsoft.com/office/drawing/2014/main" id="{00000000-0008-0000-0900-00000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44" name="Rectangle 10507">
          <a:extLst>
            <a:ext uri="{FF2B5EF4-FFF2-40B4-BE49-F238E27FC236}">
              <a16:creationId xmlns:a16="http://schemas.microsoft.com/office/drawing/2014/main" id="{00000000-0008-0000-0900-00000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47" name="Rectangle 10510">
          <a:extLst>
            <a:ext uri="{FF2B5EF4-FFF2-40B4-BE49-F238E27FC236}">
              <a16:creationId xmlns:a16="http://schemas.microsoft.com/office/drawing/2014/main" id="{00000000-0008-0000-0900-00000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48" name="Rectangle 10511">
          <a:extLst>
            <a:ext uri="{FF2B5EF4-FFF2-40B4-BE49-F238E27FC236}">
              <a16:creationId xmlns:a16="http://schemas.microsoft.com/office/drawing/2014/main" id="{00000000-0008-0000-0900-00000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51" name="Rectangle 10514">
          <a:extLst>
            <a:ext uri="{FF2B5EF4-FFF2-40B4-BE49-F238E27FC236}">
              <a16:creationId xmlns:a16="http://schemas.microsoft.com/office/drawing/2014/main" id="{00000000-0008-0000-0900-00000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52" name="Rectangle 10515">
          <a:extLst>
            <a:ext uri="{FF2B5EF4-FFF2-40B4-BE49-F238E27FC236}">
              <a16:creationId xmlns:a16="http://schemas.microsoft.com/office/drawing/2014/main" id="{00000000-0008-0000-0900-00001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55" name="Rectangle 10518">
          <a:extLst>
            <a:ext uri="{FF2B5EF4-FFF2-40B4-BE49-F238E27FC236}">
              <a16:creationId xmlns:a16="http://schemas.microsoft.com/office/drawing/2014/main" id="{00000000-0008-0000-0900-00001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56" name="Rectangle 10519">
          <a:extLst>
            <a:ext uri="{FF2B5EF4-FFF2-40B4-BE49-F238E27FC236}">
              <a16:creationId xmlns:a16="http://schemas.microsoft.com/office/drawing/2014/main" id="{00000000-0008-0000-0900-00001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59" name="Rectangle 10522">
          <a:extLst>
            <a:ext uri="{FF2B5EF4-FFF2-40B4-BE49-F238E27FC236}">
              <a16:creationId xmlns:a16="http://schemas.microsoft.com/office/drawing/2014/main" id="{00000000-0008-0000-0900-00001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60" name="Rectangle 10523">
          <a:extLst>
            <a:ext uri="{FF2B5EF4-FFF2-40B4-BE49-F238E27FC236}">
              <a16:creationId xmlns:a16="http://schemas.microsoft.com/office/drawing/2014/main" id="{00000000-0008-0000-0900-00001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63" name="Rectangle 10526">
          <a:extLst>
            <a:ext uri="{FF2B5EF4-FFF2-40B4-BE49-F238E27FC236}">
              <a16:creationId xmlns:a16="http://schemas.microsoft.com/office/drawing/2014/main" id="{00000000-0008-0000-0900-00001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64" name="Rectangle 10527">
          <a:extLst>
            <a:ext uri="{FF2B5EF4-FFF2-40B4-BE49-F238E27FC236}">
              <a16:creationId xmlns:a16="http://schemas.microsoft.com/office/drawing/2014/main" id="{00000000-0008-0000-0900-00001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67" name="Rectangle 10530">
          <a:extLst>
            <a:ext uri="{FF2B5EF4-FFF2-40B4-BE49-F238E27FC236}">
              <a16:creationId xmlns:a16="http://schemas.microsoft.com/office/drawing/2014/main" id="{00000000-0008-0000-0900-00001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68" name="Rectangle 10531">
          <a:extLst>
            <a:ext uri="{FF2B5EF4-FFF2-40B4-BE49-F238E27FC236}">
              <a16:creationId xmlns:a16="http://schemas.microsoft.com/office/drawing/2014/main" id="{00000000-0008-0000-0900-00002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71" name="Rectangle 10534">
          <a:extLst>
            <a:ext uri="{FF2B5EF4-FFF2-40B4-BE49-F238E27FC236}">
              <a16:creationId xmlns:a16="http://schemas.microsoft.com/office/drawing/2014/main" id="{00000000-0008-0000-0900-00002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72" name="Rectangle 10535">
          <a:extLst>
            <a:ext uri="{FF2B5EF4-FFF2-40B4-BE49-F238E27FC236}">
              <a16:creationId xmlns:a16="http://schemas.microsoft.com/office/drawing/2014/main" id="{00000000-0008-0000-0900-00002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75" name="Rectangle 10538">
          <a:extLst>
            <a:ext uri="{FF2B5EF4-FFF2-40B4-BE49-F238E27FC236}">
              <a16:creationId xmlns:a16="http://schemas.microsoft.com/office/drawing/2014/main" id="{00000000-0008-0000-0900-00002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76" name="Rectangle 10539">
          <a:extLst>
            <a:ext uri="{FF2B5EF4-FFF2-40B4-BE49-F238E27FC236}">
              <a16:creationId xmlns:a16="http://schemas.microsoft.com/office/drawing/2014/main" id="{00000000-0008-0000-0900-00002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79" name="Rectangle 10542">
          <a:extLst>
            <a:ext uri="{FF2B5EF4-FFF2-40B4-BE49-F238E27FC236}">
              <a16:creationId xmlns:a16="http://schemas.microsoft.com/office/drawing/2014/main" id="{00000000-0008-0000-0900-00002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80" name="Rectangle 10543">
          <a:extLst>
            <a:ext uri="{FF2B5EF4-FFF2-40B4-BE49-F238E27FC236}">
              <a16:creationId xmlns:a16="http://schemas.microsoft.com/office/drawing/2014/main" id="{00000000-0008-0000-0900-00002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83" name="Rectangle 10546">
          <a:extLst>
            <a:ext uri="{FF2B5EF4-FFF2-40B4-BE49-F238E27FC236}">
              <a16:creationId xmlns:a16="http://schemas.microsoft.com/office/drawing/2014/main" id="{00000000-0008-0000-0900-00002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84" name="Rectangle 10547">
          <a:extLst>
            <a:ext uri="{FF2B5EF4-FFF2-40B4-BE49-F238E27FC236}">
              <a16:creationId xmlns:a16="http://schemas.microsoft.com/office/drawing/2014/main" id="{00000000-0008-0000-0900-00003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87" name="Rectangle 10550">
          <a:extLst>
            <a:ext uri="{FF2B5EF4-FFF2-40B4-BE49-F238E27FC236}">
              <a16:creationId xmlns:a16="http://schemas.microsoft.com/office/drawing/2014/main" id="{00000000-0008-0000-0900-00003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88" name="Rectangle 10551">
          <a:extLst>
            <a:ext uri="{FF2B5EF4-FFF2-40B4-BE49-F238E27FC236}">
              <a16:creationId xmlns:a16="http://schemas.microsoft.com/office/drawing/2014/main" id="{00000000-0008-0000-0900-00003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91" name="Rectangle 10554">
          <a:extLst>
            <a:ext uri="{FF2B5EF4-FFF2-40B4-BE49-F238E27FC236}">
              <a16:creationId xmlns:a16="http://schemas.microsoft.com/office/drawing/2014/main" id="{00000000-0008-0000-0900-00003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92" name="Rectangle 10555">
          <a:extLst>
            <a:ext uri="{FF2B5EF4-FFF2-40B4-BE49-F238E27FC236}">
              <a16:creationId xmlns:a16="http://schemas.microsoft.com/office/drawing/2014/main" id="{00000000-0008-0000-0900-00003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95" name="Rectangle 10558">
          <a:extLst>
            <a:ext uri="{FF2B5EF4-FFF2-40B4-BE49-F238E27FC236}">
              <a16:creationId xmlns:a16="http://schemas.microsoft.com/office/drawing/2014/main" id="{00000000-0008-0000-0900-00003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96" name="Rectangle 10559">
          <a:extLst>
            <a:ext uri="{FF2B5EF4-FFF2-40B4-BE49-F238E27FC236}">
              <a16:creationId xmlns:a16="http://schemas.microsoft.com/office/drawing/2014/main" id="{00000000-0008-0000-0900-00003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599" name="Rectangle 10562">
          <a:extLst>
            <a:ext uri="{FF2B5EF4-FFF2-40B4-BE49-F238E27FC236}">
              <a16:creationId xmlns:a16="http://schemas.microsoft.com/office/drawing/2014/main" id="{00000000-0008-0000-0900-00003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00" name="Rectangle 10563">
          <a:extLst>
            <a:ext uri="{FF2B5EF4-FFF2-40B4-BE49-F238E27FC236}">
              <a16:creationId xmlns:a16="http://schemas.microsoft.com/office/drawing/2014/main" id="{00000000-0008-0000-0900-00004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03" name="Rectangle 10566">
          <a:extLst>
            <a:ext uri="{FF2B5EF4-FFF2-40B4-BE49-F238E27FC236}">
              <a16:creationId xmlns:a16="http://schemas.microsoft.com/office/drawing/2014/main" id="{00000000-0008-0000-0900-00004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04" name="Rectangle 10567">
          <a:extLst>
            <a:ext uri="{FF2B5EF4-FFF2-40B4-BE49-F238E27FC236}">
              <a16:creationId xmlns:a16="http://schemas.microsoft.com/office/drawing/2014/main" id="{00000000-0008-0000-0900-00004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07" name="Rectangle 10570">
          <a:extLst>
            <a:ext uri="{FF2B5EF4-FFF2-40B4-BE49-F238E27FC236}">
              <a16:creationId xmlns:a16="http://schemas.microsoft.com/office/drawing/2014/main" id="{00000000-0008-0000-0900-00004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08" name="Rectangle 10571">
          <a:extLst>
            <a:ext uri="{FF2B5EF4-FFF2-40B4-BE49-F238E27FC236}">
              <a16:creationId xmlns:a16="http://schemas.microsoft.com/office/drawing/2014/main" id="{00000000-0008-0000-0900-00004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11" name="Rectangle 10574">
          <a:extLst>
            <a:ext uri="{FF2B5EF4-FFF2-40B4-BE49-F238E27FC236}">
              <a16:creationId xmlns:a16="http://schemas.microsoft.com/office/drawing/2014/main" id="{00000000-0008-0000-0900-00004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12" name="Rectangle 10575">
          <a:extLst>
            <a:ext uri="{FF2B5EF4-FFF2-40B4-BE49-F238E27FC236}">
              <a16:creationId xmlns:a16="http://schemas.microsoft.com/office/drawing/2014/main" id="{00000000-0008-0000-0900-00004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15" name="Rectangle 10578">
          <a:extLst>
            <a:ext uri="{FF2B5EF4-FFF2-40B4-BE49-F238E27FC236}">
              <a16:creationId xmlns:a16="http://schemas.microsoft.com/office/drawing/2014/main" id="{00000000-0008-0000-0900-00004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16" name="Rectangle 10579">
          <a:extLst>
            <a:ext uri="{FF2B5EF4-FFF2-40B4-BE49-F238E27FC236}">
              <a16:creationId xmlns:a16="http://schemas.microsoft.com/office/drawing/2014/main" id="{00000000-0008-0000-0900-00005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19" name="Rectangle 10582">
          <a:extLst>
            <a:ext uri="{FF2B5EF4-FFF2-40B4-BE49-F238E27FC236}">
              <a16:creationId xmlns:a16="http://schemas.microsoft.com/office/drawing/2014/main" id="{00000000-0008-0000-0900-00005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20" name="Rectangle 10583">
          <a:extLst>
            <a:ext uri="{FF2B5EF4-FFF2-40B4-BE49-F238E27FC236}">
              <a16:creationId xmlns:a16="http://schemas.microsoft.com/office/drawing/2014/main" id="{00000000-0008-0000-0900-00005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23" name="Rectangle 10586">
          <a:extLst>
            <a:ext uri="{FF2B5EF4-FFF2-40B4-BE49-F238E27FC236}">
              <a16:creationId xmlns:a16="http://schemas.microsoft.com/office/drawing/2014/main" id="{00000000-0008-0000-0900-00005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24" name="Rectangle 10587">
          <a:extLst>
            <a:ext uri="{FF2B5EF4-FFF2-40B4-BE49-F238E27FC236}">
              <a16:creationId xmlns:a16="http://schemas.microsoft.com/office/drawing/2014/main" id="{00000000-0008-0000-0900-00005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27" name="Rectangle 10590">
          <a:extLst>
            <a:ext uri="{FF2B5EF4-FFF2-40B4-BE49-F238E27FC236}">
              <a16:creationId xmlns:a16="http://schemas.microsoft.com/office/drawing/2014/main" id="{00000000-0008-0000-0900-00005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28" name="Rectangle 10591">
          <a:extLst>
            <a:ext uri="{FF2B5EF4-FFF2-40B4-BE49-F238E27FC236}">
              <a16:creationId xmlns:a16="http://schemas.microsoft.com/office/drawing/2014/main" id="{00000000-0008-0000-0900-00005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31" name="Rectangle 10594">
          <a:extLst>
            <a:ext uri="{FF2B5EF4-FFF2-40B4-BE49-F238E27FC236}">
              <a16:creationId xmlns:a16="http://schemas.microsoft.com/office/drawing/2014/main" id="{00000000-0008-0000-0900-00005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32" name="Rectangle 10595">
          <a:extLst>
            <a:ext uri="{FF2B5EF4-FFF2-40B4-BE49-F238E27FC236}">
              <a16:creationId xmlns:a16="http://schemas.microsoft.com/office/drawing/2014/main" id="{00000000-0008-0000-0900-00006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35" name="Rectangle 10598">
          <a:extLst>
            <a:ext uri="{FF2B5EF4-FFF2-40B4-BE49-F238E27FC236}">
              <a16:creationId xmlns:a16="http://schemas.microsoft.com/office/drawing/2014/main" id="{00000000-0008-0000-0900-00006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36" name="Rectangle 10599">
          <a:extLst>
            <a:ext uri="{FF2B5EF4-FFF2-40B4-BE49-F238E27FC236}">
              <a16:creationId xmlns:a16="http://schemas.microsoft.com/office/drawing/2014/main" id="{00000000-0008-0000-0900-00006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39" name="Rectangle 10602">
          <a:extLst>
            <a:ext uri="{FF2B5EF4-FFF2-40B4-BE49-F238E27FC236}">
              <a16:creationId xmlns:a16="http://schemas.microsoft.com/office/drawing/2014/main" id="{00000000-0008-0000-0900-00006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40" name="Rectangle 10603">
          <a:extLst>
            <a:ext uri="{FF2B5EF4-FFF2-40B4-BE49-F238E27FC236}">
              <a16:creationId xmlns:a16="http://schemas.microsoft.com/office/drawing/2014/main" id="{00000000-0008-0000-0900-00006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43" name="Rectangle 10606">
          <a:extLst>
            <a:ext uri="{FF2B5EF4-FFF2-40B4-BE49-F238E27FC236}">
              <a16:creationId xmlns:a16="http://schemas.microsoft.com/office/drawing/2014/main" id="{00000000-0008-0000-0900-00006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44" name="Rectangle 10607">
          <a:extLst>
            <a:ext uri="{FF2B5EF4-FFF2-40B4-BE49-F238E27FC236}">
              <a16:creationId xmlns:a16="http://schemas.microsoft.com/office/drawing/2014/main" id="{00000000-0008-0000-0900-00006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47" name="Rectangle 10610">
          <a:extLst>
            <a:ext uri="{FF2B5EF4-FFF2-40B4-BE49-F238E27FC236}">
              <a16:creationId xmlns:a16="http://schemas.microsoft.com/office/drawing/2014/main" id="{00000000-0008-0000-0900-00006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48" name="Rectangle 10611">
          <a:extLst>
            <a:ext uri="{FF2B5EF4-FFF2-40B4-BE49-F238E27FC236}">
              <a16:creationId xmlns:a16="http://schemas.microsoft.com/office/drawing/2014/main" id="{00000000-0008-0000-0900-00007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51" name="Rectangle 10614">
          <a:extLst>
            <a:ext uri="{FF2B5EF4-FFF2-40B4-BE49-F238E27FC236}">
              <a16:creationId xmlns:a16="http://schemas.microsoft.com/office/drawing/2014/main" id="{00000000-0008-0000-0900-00007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52" name="Rectangle 10615">
          <a:extLst>
            <a:ext uri="{FF2B5EF4-FFF2-40B4-BE49-F238E27FC236}">
              <a16:creationId xmlns:a16="http://schemas.microsoft.com/office/drawing/2014/main" id="{00000000-0008-0000-0900-00007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55" name="Rectangle 10618">
          <a:extLst>
            <a:ext uri="{FF2B5EF4-FFF2-40B4-BE49-F238E27FC236}">
              <a16:creationId xmlns:a16="http://schemas.microsoft.com/office/drawing/2014/main" id="{00000000-0008-0000-0900-00007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56" name="Rectangle 10619">
          <a:extLst>
            <a:ext uri="{FF2B5EF4-FFF2-40B4-BE49-F238E27FC236}">
              <a16:creationId xmlns:a16="http://schemas.microsoft.com/office/drawing/2014/main" id="{00000000-0008-0000-0900-00007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59" name="Rectangle 10622">
          <a:extLst>
            <a:ext uri="{FF2B5EF4-FFF2-40B4-BE49-F238E27FC236}">
              <a16:creationId xmlns:a16="http://schemas.microsoft.com/office/drawing/2014/main" id="{00000000-0008-0000-0900-00007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60" name="Rectangle 10623">
          <a:extLst>
            <a:ext uri="{FF2B5EF4-FFF2-40B4-BE49-F238E27FC236}">
              <a16:creationId xmlns:a16="http://schemas.microsoft.com/office/drawing/2014/main" id="{00000000-0008-0000-0900-00007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63" name="Rectangle 10626">
          <a:extLst>
            <a:ext uri="{FF2B5EF4-FFF2-40B4-BE49-F238E27FC236}">
              <a16:creationId xmlns:a16="http://schemas.microsoft.com/office/drawing/2014/main" id="{00000000-0008-0000-0900-00007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64" name="Rectangle 10627">
          <a:extLst>
            <a:ext uri="{FF2B5EF4-FFF2-40B4-BE49-F238E27FC236}">
              <a16:creationId xmlns:a16="http://schemas.microsoft.com/office/drawing/2014/main" id="{00000000-0008-0000-0900-00008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67" name="Rectangle 10630">
          <a:extLst>
            <a:ext uri="{FF2B5EF4-FFF2-40B4-BE49-F238E27FC236}">
              <a16:creationId xmlns:a16="http://schemas.microsoft.com/office/drawing/2014/main" id="{00000000-0008-0000-0900-00008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68" name="Rectangle 10631">
          <a:extLst>
            <a:ext uri="{FF2B5EF4-FFF2-40B4-BE49-F238E27FC236}">
              <a16:creationId xmlns:a16="http://schemas.microsoft.com/office/drawing/2014/main" id="{00000000-0008-0000-0900-00008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71" name="Rectangle 10634">
          <a:extLst>
            <a:ext uri="{FF2B5EF4-FFF2-40B4-BE49-F238E27FC236}">
              <a16:creationId xmlns:a16="http://schemas.microsoft.com/office/drawing/2014/main" id="{00000000-0008-0000-0900-00008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72" name="Rectangle 10635">
          <a:extLst>
            <a:ext uri="{FF2B5EF4-FFF2-40B4-BE49-F238E27FC236}">
              <a16:creationId xmlns:a16="http://schemas.microsoft.com/office/drawing/2014/main" id="{00000000-0008-0000-0900-00008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75" name="Rectangle 10638">
          <a:extLst>
            <a:ext uri="{FF2B5EF4-FFF2-40B4-BE49-F238E27FC236}">
              <a16:creationId xmlns:a16="http://schemas.microsoft.com/office/drawing/2014/main" id="{00000000-0008-0000-0900-00008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76" name="Rectangle 10639">
          <a:extLst>
            <a:ext uri="{FF2B5EF4-FFF2-40B4-BE49-F238E27FC236}">
              <a16:creationId xmlns:a16="http://schemas.microsoft.com/office/drawing/2014/main" id="{00000000-0008-0000-0900-00008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79" name="Rectangle 10642">
          <a:extLst>
            <a:ext uri="{FF2B5EF4-FFF2-40B4-BE49-F238E27FC236}">
              <a16:creationId xmlns:a16="http://schemas.microsoft.com/office/drawing/2014/main" id="{00000000-0008-0000-0900-00008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80" name="Rectangle 10643">
          <a:extLst>
            <a:ext uri="{FF2B5EF4-FFF2-40B4-BE49-F238E27FC236}">
              <a16:creationId xmlns:a16="http://schemas.microsoft.com/office/drawing/2014/main" id="{00000000-0008-0000-0900-00009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83" name="Rectangle 10646">
          <a:extLst>
            <a:ext uri="{FF2B5EF4-FFF2-40B4-BE49-F238E27FC236}">
              <a16:creationId xmlns:a16="http://schemas.microsoft.com/office/drawing/2014/main" id="{00000000-0008-0000-0900-00009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84" name="Rectangle 10647">
          <a:extLst>
            <a:ext uri="{FF2B5EF4-FFF2-40B4-BE49-F238E27FC236}">
              <a16:creationId xmlns:a16="http://schemas.microsoft.com/office/drawing/2014/main" id="{00000000-0008-0000-0900-00009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87" name="Rectangle 10650">
          <a:extLst>
            <a:ext uri="{FF2B5EF4-FFF2-40B4-BE49-F238E27FC236}">
              <a16:creationId xmlns:a16="http://schemas.microsoft.com/office/drawing/2014/main" id="{00000000-0008-0000-0900-00009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88" name="Rectangle 10651">
          <a:extLst>
            <a:ext uri="{FF2B5EF4-FFF2-40B4-BE49-F238E27FC236}">
              <a16:creationId xmlns:a16="http://schemas.microsoft.com/office/drawing/2014/main" id="{00000000-0008-0000-0900-00009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91" name="Rectangle 10654">
          <a:extLst>
            <a:ext uri="{FF2B5EF4-FFF2-40B4-BE49-F238E27FC236}">
              <a16:creationId xmlns:a16="http://schemas.microsoft.com/office/drawing/2014/main" id="{00000000-0008-0000-0900-00009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92" name="Rectangle 10655">
          <a:extLst>
            <a:ext uri="{FF2B5EF4-FFF2-40B4-BE49-F238E27FC236}">
              <a16:creationId xmlns:a16="http://schemas.microsoft.com/office/drawing/2014/main" id="{00000000-0008-0000-0900-00009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95" name="Rectangle 10658">
          <a:extLst>
            <a:ext uri="{FF2B5EF4-FFF2-40B4-BE49-F238E27FC236}">
              <a16:creationId xmlns:a16="http://schemas.microsoft.com/office/drawing/2014/main" id="{00000000-0008-0000-0900-00009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96" name="Rectangle 10659">
          <a:extLst>
            <a:ext uri="{FF2B5EF4-FFF2-40B4-BE49-F238E27FC236}">
              <a16:creationId xmlns:a16="http://schemas.microsoft.com/office/drawing/2014/main" id="{00000000-0008-0000-0900-0000A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699" name="Rectangle 10662">
          <a:extLst>
            <a:ext uri="{FF2B5EF4-FFF2-40B4-BE49-F238E27FC236}">
              <a16:creationId xmlns:a16="http://schemas.microsoft.com/office/drawing/2014/main" id="{00000000-0008-0000-0900-0000A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00" name="Rectangle 10663">
          <a:extLst>
            <a:ext uri="{FF2B5EF4-FFF2-40B4-BE49-F238E27FC236}">
              <a16:creationId xmlns:a16="http://schemas.microsoft.com/office/drawing/2014/main" id="{00000000-0008-0000-0900-0000A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03" name="Rectangle 10666">
          <a:extLst>
            <a:ext uri="{FF2B5EF4-FFF2-40B4-BE49-F238E27FC236}">
              <a16:creationId xmlns:a16="http://schemas.microsoft.com/office/drawing/2014/main" id="{00000000-0008-0000-0900-0000A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04" name="Rectangle 10667">
          <a:extLst>
            <a:ext uri="{FF2B5EF4-FFF2-40B4-BE49-F238E27FC236}">
              <a16:creationId xmlns:a16="http://schemas.microsoft.com/office/drawing/2014/main" id="{00000000-0008-0000-0900-0000A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07" name="Rectangle 10670">
          <a:extLst>
            <a:ext uri="{FF2B5EF4-FFF2-40B4-BE49-F238E27FC236}">
              <a16:creationId xmlns:a16="http://schemas.microsoft.com/office/drawing/2014/main" id="{00000000-0008-0000-0900-0000A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08" name="Rectangle 10671">
          <a:extLst>
            <a:ext uri="{FF2B5EF4-FFF2-40B4-BE49-F238E27FC236}">
              <a16:creationId xmlns:a16="http://schemas.microsoft.com/office/drawing/2014/main" id="{00000000-0008-0000-0900-0000A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11" name="Rectangle 10674">
          <a:extLst>
            <a:ext uri="{FF2B5EF4-FFF2-40B4-BE49-F238E27FC236}">
              <a16:creationId xmlns:a16="http://schemas.microsoft.com/office/drawing/2014/main" id="{00000000-0008-0000-0900-0000A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12" name="Rectangle 10675">
          <a:extLst>
            <a:ext uri="{FF2B5EF4-FFF2-40B4-BE49-F238E27FC236}">
              <a16:creationId xmlns:a16="http://schemas.microsoft.com/office/drawing/2014/main" id="{00000000-0008-0000-0900-0000B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15" name="Rectangle 10678">
          <a:extLst>
            <a:ext uri="{FF2B5EF4-FFF2-40B4-BE49-F238E27FC236}">
              <a16:creationId xmlns:a16="http://schemas.microsoft.com/office/drawing/2014/main" id="{00000000-0008-0000-0900-0000B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16" name="Rectangle 10679">
          <a:extLst>
            <a:ext uri="{FF2B5EF4-FFF2-40B4-BE49-F238E27FC236}">
              <a16:creationId xmlns:a16="http://schemas.microsoft.com/office/drawing/2014/main" id="{00000000-0008-0000-0900-0000B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19" name="Rectangle 10682">
          <a:extLst>
            <a:ext uri="{FF2B5EF4-FFF2-40B4-BE49-F238E27FC236}">
              <a16:creationId xmlns:a16="http://schemas.microsoft.com/office/drawing/2014/main" id="{00000000-0008-0000-0900-0000B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20" name="Rectangle 10683">
          <a:extLst>
            <a:ext uri="{FF2B5EF4-FFF2-40B4-BE49-F238E27FC236}">
              <a16:creationId xmlns:a16="http://schemas.microsoft.com/office/drawing/2014/main" id="{00000000-0008-0000-0900-0000B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23" name="Rectangle 10686">
          <a:extLst>
            <a:ext uri="{FF2B5EF4-FFF2-40B4-BE49-F238E27FC236}">
              <a16:creationId xmlns:a16="http://schemas.microsoft.com/office/drawing/2014/main" id="{00000000-0008-0000-0900-0000B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24" name="Rectangle 10687">
          <a:extLst>
            <a:ext uri="{FF2B5EF4-FFF2-40B4-BE49-F238E27FC236}">
              <a16:creationId xmlns:a16="http://schemas.microsoft.com/office/drawing/2014/main" id="{00000000-0008-0000-0900-0000B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27" name="Rectangle 10690">
          <a:extLst>
            <a:ext uri="{FF2B5EF4-FFF2-40B4-BE49-F238E27FC236}">
              <a16:creationId xmlns:a16="http://schemas.microsoft.com/office/drawing/2014/main" id="{00000000-0008-0000-0900-0000B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28" name="Rectangle 10691">
          <a:extLst>
            <a:ext uri="{FF2B5EF4-FFF2-40B4-BE49-F238E27FC236}">
              <a16:creationId xmlns:a16="http://schemas.microsoft.com/office/drawing/2014/main" id="{00000000-0008-0000-0900-0000C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31" name="Rectangle 10694">
          <a:extLst>
            <a:ext uri="{FF2B5EF4-FFF2-40B4-BE49-F238E27FC236}">
              <a16:creationId xmlns:a16="http://schemas.microsoft.com/office/drawing/2014/main" id="{00000000-0008-0000-0900-0000C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32" name="Rectangle 10695">
          <a:extLst>
            <a:ext uri="{FF2B5EF4-FFF2-40B4-BE49-F238E27FC236}">
              <a16:creationId xmlns:a16="http://schemas.microsoft.com/office/drawing/2014/main" id="{00000000-0008-0000-0900-0000C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35" name="Rectangle 10698">
          <a:extLst>
            <a:ext uri="{FF2B5EF4-FFF2-40B4-BE49-F238E27FC236}">
              <a16:creationId xmlns:a16="http://schemas.microsoft.com/office/drawing/2014/main" id="{00000000-0008-0000-0900-0000C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36" name="Rectangle 10699">
          <a:extLst>
            <a:ext uri="{FF2B5EF4-FFF2-40B4-BE49-F238E27FC236}">
              <a16:creationId xmlns:a16="http://schemas.microsoft.com/office/drawing/2014/main" id="{00000000-0008-0000-0900-0000C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39" name="Rectangle 10702">
          <a:extLst>
            <a:ext uri="{FF2B5EF4-FFF2-40B4-BE49-F238E27FC236}">
              <a16:creationId xmlns:a16="http://schemas.microsoft.com/office/drawing/2014/main" id="{00000000-0008-0000-0900-0000C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40" name="Rectangle 10703">
          <a:extLst>
            <a:ext uri="{FF2B5EF4-FFF2-40B4-BE49-F238E27FC236}">
              <a16:creationId xmlns:a16="http://schemas.microsoft.com/office/drawing/2014/main" id="{00000000-0008-0000-0900-0000C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43" name="Rectangle 10706">
          <a:extLst>
            <a:ext uri="{FF2B5EF4-FFF2-40B4-BE49-F238E27FC236}">
              <a16:creationId xmlns:a16="http://schemas.microsoft.com/office/drawing/2014/main" id="{00000000-0008-0000-0900-0000C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44" name="Rectangle 10707">
          <a:extLst>
            <a:ext uri="{FF2B5EF4-FFF2-40B4-BE49-F238E27FC236}">
              <a16:creationId xmlns:a16="http://schemas.microsoft.com/office/drawing/2014/main" id="{00000000-0008-0000-0900-0000D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47" name="Rectangle 10710">
          <a:extLst>
            <a:ext uri="{FF2B5EF4-FFF2-40B4-BE49-F238E27FC236}">
              <a16:creationId xmlns:a16="http://schemas.microsoft.com/office/drawing/2014/main" id="{00000000-0008-0000-0900-0000D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48" name="Rectangle 10711">
          <a:extLst>
            <a:ext uri="{FF2B5EF4-FFF2-40B4-BE49-F238E27FC236}">
              <a16:creationId xmlns:a16="http://schemas.microsoft.com/office/drawing/2014/main" id="{00000000-0008-0000-0900-0000D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51" name="Rectangle 10714">
          <a:extLst>
            <a:ext uri="{FF2B5EF4-FFF2-40B4-BE49-F238E27FC236}">
              <a16:creationId xmlns:a16="http://schemas.microsoft.com/office/drawing/2014/main" id="{00000000-0008-0000-0900-0000D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52" name="Rectangle 10715">
          <a:extLst>
            <a:ext uri="{FF2B5EF4-FFF2-40B4-BE49-F238E27FC236}">
              <a16:creationId xmlns:a16="http://schemas.microsoft.com/office/drawing/2014/main" id="{00000000-0008-0000-0900-0000D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55" name="Rectangle 10718">
          <a:extLst>
            <a:ext uri="{FF2B5EF4-FFF2-40B4-BE49-F238E27FC236}">
              <a16:creationId xmlns:a16="http://schemas.microsoft.com/office/drawing/2014/main" id="{00000000-0008-0000-0900-0000D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56" name="Rectangle 10719">
          <a:extLst>
            <a:ext uri="{FF2B5EF4-FFF2-40B4-BE49-F238E27FC236}">
              <a16:creationId xmlns:a16="http://schemas.microsoft.com/office/drawing/2014/main" id="{00000000-0008-0000-0900-0000D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59" name="Rectangle 10722">
          <a:extLst>
            <a:ext uri="{FF2B5EF4-FFF2-40B4-BE49-F238E27FC236}">
              <a16:creationId xmlns:a16="http://schemas.microsoft.com/office/drawing/2014/main" id="{00000000-0008-0000-0900-0000D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60" name="Rectangle 10723">
          <a:extLst>
            <a:ext uri="{FF2B5EF4-FFF2-40B4-BE49-F238E27FC236}">
              <a16:creationId xmlns:a16="http://schemas.microsoft.com/office/drawing/2014/main" id="{00000000-0008-0000-0900-0000E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63" name="Rectangle 10726">
          <a:extLst>
            <a:ext uri="{FF2B5EF4-FFF2-40B4-BE49-F238E27FC236}">
              <a16:creationId xmlns:a16="http://schemas.microsoft.com/office/drawing/2014/main" id="{00000000-0008-0000-0900-0000E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64" name="Rectangle 10727">
          <a:extLst>
            <a:ext uri="{FF2B5EF4-FFF2-40B4-BE49-F238E27FC236}">
              <a16:creationId xmlns:a16="http://schemas.microsoft.com/office/drawing/2014/main" id="{00000000-0008-0000-0900-0000E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67" name="Rectangle 10730">
          <a:extLst>
            <a:ext uri="{FF2B5EF4-FFF2-40B4-BE49-F238E27FC236}">
              <a16:creationId xmlns:a16="http://schemas.microsoft.com/office/drawing/2014/main" id="{00000000-0008-0000-0900-0000E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68" name="Rectangle 10731">
          <a:extLst>
            <a:ext uri="{FF2B5EF4-FFF2-40B4-BE49-F238E27FC236}">
              <a16:creationId xmlns:a16="http://schemas.microsoft.com/office/drawing/2014/main" id="{00000000-0008-0000-0900-0000E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71" name="Rectangle 10734">
          <a:extLst>
            <a:ext uri="{FF2B5EF4-FFF2-40B4-BE49-F238E27FC236}">
              <a16:creationId xmlns:a16="http://schemas.microsoft.com/office/drawing/2014/main" id="{00000000-0008-0000-0900-0000E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72" name="Rectangle 10735">
          <a:extLst>
            <a:ext uri="{FF2B5EF4-FFF2-40B4-BE49-F238E27FC236}">
              <a16:creationId xmlns:a16="http://schemas.microsoft.com/office/drawing/2014/main" id="{00000000-0008-0000-0900-0000E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75" name="Rectangle 10738">
          <a:extLst>
            <a:ext uri="{FF2B5EF4-FFF2-40B4-BE49-F238E27FC236}">
              <a16:creationId xmlns:a16="http://schemas.microsoft.com/office/drawing/2014/main" id="{00000000-0008-0000-0900-0000E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76" name="Rectangle 10739">
          <a:extLst>
            <a:ext uri="{FF2B5EF4-FFF2-40B4-BE49-F238E27FC236}">
              <a16:creationId xmlns:a16="http://schemas.microsoft.com/office/drawing/2014/main" id="{00000000-0008-0000-0900-0000F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79" name="Rectangle 10742">
          <a:extLst>
            <a:ext uri="{FF2B5EF4-FFF2-40B4-BE49-F238E27FC236}">
              <a16:creationId xmlns:a16="http://schemas.microsoft.com/office/drawing/2014/main" id="{00000000-0008-0000-0900-0000F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80" name="Rectangle 10743">
          <a:extLst>
            <a:ext uri="{FF2B5EF4-FFF2-40B4-BE49-F238E27FC236}">
              <a16:creationId xmlns:a16="http://schemas.microsoft.com/office/drawing/2014/main" id="{00000000-0008-0000-0900-0000F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83" name="Rectangle 10746">
          <a:extLst>
            <a:ext uri="{FF2B5EF4-FFF2-40B4-BE49-F238E27FC236}">
              <a16:creationId xmlns:a16="http://schemas.microsoft.com/office/drawing/2014/main" id="{00000000-0008-0000-0900-0000F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84" name="Rectangle 10747">
          <a:extLst>
            <a:ext uri="{FF2B5EF4-FFF2-40B4-BE49-F238E27FC236}">
              <a16:creationId xmlns:a16="http://schemas.microsoft.com/office/drawing/2014/main" id="{00000000-0008-0000-0900-0000F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87" name="Rectangle 10750">
          <a:extLst>
            <a:ext uri="{FF2B5EF4-FFF2-40B4-BE49-F238E27FC236}">
              <a16:creationId xmlns:a16="http://schemas.microsoft.com/office/drawing/2014/main" id="{00000000-0008-0000-0900-0000F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88" name="Rectangle 10751">
          <a:extLst>
            <a:ext uri="{FF2B5EF4-FFF2-40B4-BE49-F238E27FC236}">
              <a16:creationId xmlns:a16="http://schemas.microsoft.com/office/drawing/2014/main" id="{00000000-0008-0000-0900-0000F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91" name="Rectangle 10754">
          <a:extLst>
            <a:ext uri="{FF2B5EF4-FFF2-40B4-BE49-F238E27FC236}">
              <a16:creationId xmlns:a16="http://schemas.microsoft.com/office/drawing/2014/main" id="{00000000-0008-0000-0900-0000F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92" name="Rectangle 10755">
          <a:extLst>
            <a:ext uri="{FF2B5EF4-FFF2-40B4-BE49-F238E27FC236}">
              <a16:creationId xmlns:a16="http://schemas.microsoft.com/office/drawing/2014/main" id="{00000000-0008-0000-0900-00000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95" name="Rectangle 10758">
          <a:extLst>
            <a:ext uri="{FF2B5EF4-FFF2-40B4-BE49-F238E27FC236}">
              <a16:creationId xmlns:a16="http://schemas.microsoft.com/office/drawing/2014/main" id="{00000000-0008-0000-0900-00000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96" name="Rectangle 10759">
          <a:extLst>
            <a:ext uri="{FF2B5EF4-FFF2-40B4-BE49-F238E27FC236}">
              <a16:creationId xmlns:a16="http://schemas.microsoft.com/office/drawing/2014/main" id="{00000000-0008-0000-0900-00000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799" name="Rectangle 10762">
          <a:extLst>
            <a:ext uri="{FF2B5EF4-FFF2-40B4-BE49-F238E27FC236}">
              <a16:creationId xmlns:a16="http://schemas.microsoft.com/office/drawing/2014/main" id="{00000000-0008-0000-0900-00000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00" name="Rectangle 10763">
          <a:extLst>
            <a:ext uri="{FF2B5EF4-FFF2-40B4-BE49-F238E27FC236}">
              <a16:creationId xmlns:a16="http://schemas.microsoft.com/office/drawing/2014/main" id="{00000000-0008-0000-0900-00000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03" name="Rectangle 10766">
          <a:extLst>
            <a:ext uri="{FF2B5EF4-FFF2-40B4-BE49-F238E27FC236}">
              <a16:creationId xmlns:a16="http://schemas.microsoft.com/office/drawing/2014/main" id="{00000000-0008-0000-0900-00000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04" name="Rectangle 10767">
          <a:extLst>
            <a:ext uri="{FF2B5EF4-FFF2-40B4-BE49-F238E27FC236}">
              <a16:creationId xmlns:a16="http://schemas.microsoft.com/office/drawing/2014/main" id="{00000000-0008-0000-0900-00000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07" name="Rectangle 10770">
          <a:extLst>
            <a:ext uri="{FF2B5EF4-FFF2-40B4-BE49-F238E27FC236}">
              <a16:creationId xmlns:a16="http://schemas.microsoft.com/office/drawing/2014/main" id="{00000000-0008-0000-0900-00000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08" name="Rectangle 10771">
          <a:extLst>
            <a:ext uri="{FF2B5EF4-FFF2-40B4-BE49-F238E27FC236}">
              <a16:creationId xmlns:a16="http://schemas.microsoft.com/office/drawing/2014/main" id="{00000000-0008-0000-0900-00001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11" name="Rectangle 10774">
          <a:extLst>
            <a:ext uri="{FF2B5EF4-FFF2-40B4-BE49-F238E27FC236}">
              <a16:creationId xmlns:a16="http://schemas.microsoft.com/office/drawing/2014/main" id="{00000000-0008-0000-0900-00001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12" name="Rectangle 10775">
          <a:extLst>
            <a:ext uri="{FF2B5EF4-FFF2-40B4-BE49-F238E27FC236}">
              <a16:creationId xmlns:a16="http://schemas.microsoft.com/office/drawing/2014/main" id="{00000000-0008-0000-0900-00001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15" name="Rectangle 10778">
          <a:extLst>
            <a:ext uri="{FF2B5EF4-FFF2-40B4-BE49-F238E27FC236}">
              <a16:creationId xmlns:a16="http://schemas.microsoft.com/office/drawing/2014/main" id="{00000000-0008-0000-0900-00001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16" name="Rectangle 10779">
          <a:extLst>
            <a:ext uri="{FF2B5EF4-FFF2-40B4-BE49-F238E27FC236}">
              <a16:creationId xmlns:a16="http://schemas.microsoft.com/office/drawing/2014/main" id="{00000000-0008-0000-0900-00001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19" name="Rectangle 10782">
          <a:extLst>
            <a:ext uri="{FF2B5EF4-FFF2-40B4-BE49-F238E27FC236}">
              <a16:creationId xmlns:a16="http://schemas.microsoft.com/office/drawing/2014/main" id="{00000000-0008-0000-0900-00001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20" name="Rectangle 10783">
          <a:extLst>
            <a:ext uri="{FF2B5EF4-FFF2-40B4-BE49-F238E27FC236}">
              <a16:creationId xmlns:a16="http://schemas.microsoft.com/office/drawing/2014/main" id="{00000000-0008-0000-0900-00001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23" name="Rectangle 10786">
          <a:extLst>
            <a:ext uri="{FF2B5EF4-FFF2-40B4-BE49-F238E27FC236}">
              <a16:creationId xmlns:a16="http://schemas.microsoft.com/office/drawing/2014/main" id="{00000000-0008-0000-0900-00001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24" name="Rectangle 10787">
          <a:extLst>
            <a:ext uri="{FF2B5EF4-FFF2-40B4-BE49-F238E27FC236}">
              <a16:creationId xmlns:a16="http://schemas.microsoft.com/office/drawing/2014/main" id="{00000000-0008-0000-0900-00002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27" name="Rectangle 10790">
          <a:extLst>
            <a:ext uri="{FF2B5EF4-FFF2-40B4-BE49-F238E27FC236}">
              <a16:creationId xmlns:a16="http://schemas.microsoft.com/office/drawing/2014/main" id="{00000000-0008-0000-0900-00002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28" name="Rectangle 10791">
          <a:extLst>
            <a:ext uri="{FF2B5EF4-FFF2-40B4-BE49-F238E27FC236}">
              <a16:creationId xmlns:a16="http://schemas.microsoft.com/office/drawing/2014/main" id="{00000000-0008-0000-0900-00002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31" name="Rectangle 10794">
          <a:extLst>
            <a:ext uri="{FF2B5EF4-FFF2-40B4-BE49-F238E27FC236}">
              <a16:creationId xmlns:a16="http://schemas.microsoft.com/office/drawing/2014/main" id="{00000000-0008-0000-0900-00002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32" name="Rectangle 10795">
          <a:extLst>
            <a:ext uri="{FF2B5EF4-FFF2-40B4-BE49-F238E27FC236}">
              <a16:creationId xmlns:a16="http://schemas.microsoft.com/office/drawing/2014/main" id="{00000000-0008-0000-0900-00002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35" name="Rectangle 10798">
          <a:extLst>
            <a:ext uri="{FF2B5EF4-FFF2-40B4-BE49-F238E27FC236}">
              <a16:creationId xmlns:a16="http://schemas.microsoft.com/office/drawing/2014/main" id="{00000000-0008-0000-0900-00002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36" name="Rectangle 10799">
          <a:extLst>
            <a:ext uri="{FF2B5EF4-FFF2-40B4-BE49-F238E27FC236}">
              <a16:creationId xmlns:a16="http://schemas.microsoft.com/office/drawing/2014/main" id="{00000000-0008-0000-0900-00002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39" name="Rectangle 10802">
          <a:extLst>
            <a:ext uri="{FF2B5EF4-FFF2-40B4-BE49-F238E27FC236}">
              <a16:creationId xmlns:a16="http://schemas.microsoft.com/office/drawing/2014/main" id="{00000000-0008-0000-0900-00002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40" name="Rectangle 10803">
          <a:extLst>
            <a:ext uri="{FF2B5EF4-FFF2-40B4-BE49-F238E27FC236}">
              <a16:creationId xmlns:a16="http://schemas.microsoft.com/office/drawing/2014/main" id="{00000000-0008-0000-0900-00003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43" name="Rectangle 10806">
          <a:extLst>
            <a:ext uri="{FF2B5EF4-FFF2-40B4-BE49-F238E27FC236}">
              <a16:creationId xmlns:a16="http://schemas.microsoft.com/office/drawing/2014/main" id="{00000000-0008-0000-0900-00003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44" name="Rectangle 10807">
          <a:extLst>
            <a:ext uri="{FF2B5EF4-FFF2-40B4-BE49-F238E27FC236}">
              <a16:creationId xmlns:a16="http://schemas.microsoft.com/office/drawing/2014/main" id="{00000000-0008-0000-0900-00003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47" name="Rectangle 10810">
          <a:extLst>
            <a:ext uri="{FF2B5EF4-FFF2-40B4-BE49-F238E27FC236}">
              <a16:creationId xmlns:a16="http://schemas.microsoft.com/office/drawing/2014/main" id="{00000000-0008-0000-0900-00003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48" name="Rectangle 10811">
          <a:extLst>
            <a:ext uri="{FF2B5EF4-FFF2-40B4-BE49-F238E27FC236}">
              <a16:creationId xmlns:a16="http://schemas.microsoft.com/office/drawing/2014/main" id="{00000000-0008-0000-0900-00003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51" name="Rectangle 10814">
          <a:extLst>
            <a:ext uri="{FF2B5EF4-FFF2-40B4-BE49-F238E27FC236}">
              <a16:creationId xmlns:a16="http://schemas.microsoft.com/office/drawing/2014/main" id="{00000000-0008-0000-0900-00003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52" name="Rectangle 10815">
          <a:extLst>
            <a:ext uri="{FF2B5EF4-FFF2-40B4-BE49-F238E27FC236}">
              <a16:creationId xmlns:a16="http://schemas.microsoft.com/office/drawing/2014/main" id="{00000000-0008-0000-0900-00003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55" name="Rectangle 10818">
          <a:extLst>
            <a:ext uri="{FF2B5EF4-FFF2-40B4-BE49-F238E27FC236}">
              <a16:creationId xmlns:a16="http://schemas.microsoft.com/office/drawing/2014/main" id="{00000000-0008-0000-0900-00003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56" name="Rectangle 10819">
          <a:extLst>
            <a:ext uri="{FF2B5EF4-FFF2-40B4-BE49-F238E27FC236}">
              <a16:creationId xmlns:a16="http://schemas.microsoft.com/office/drawing/2014/main" id="{00000000-0008-0000-0900-00004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59" name="Rectangle 10822">
          <a:extLst>
            <a:ext uri="{FF2B5EF4-FFF2-40B4-BE49-F238E27FC236}">
              <a16:creationId xmlns:a16="http://schemas.microsoft.com/office/drawing/2014/main" id="{00000000-0008-0000-0900-00004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60" name="Rectangle 10823">
          <a:extLst>
            <a:ext uri="{FF2B5EF4-FFF2-40B4-BE49-F238E27FC236}">
              <a16:creationId xmlns:a16="http://schemas.microsoft.com/office/drawing/2014/main" id="{00000000-0008-0000-0900-00004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63" name="Rectangle 10826">
          <a:extLst>
            <a:ext uri="{FF2B5EF4-FFF2-40B4-BE49-F238E27FC236}">
              <a16:creationId xmlns:a16="http://schemas.microsoft.com/office/drawing/2014/main" id="{00000000-0008-0000-0900-00004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64" name="Rectangle 10827">
          <a:extLst>
            <a:ext uri="{FF2B5EF4-FFF2-40B4-BE49-F238E27FC236}">
              <a16:creationId xmlns:a16="http://schemas.microsoft.com/office/drawing/2014/main" id="{00000000-0008-0000-0900-00004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67" name="Rectangle 10830">
          <a:extLst>
            <a:ext uri="{FF2B5EF4-FFF2-40B4-BE49-F238E27FC236}">
              <a16:creationId xmlns:a16="http://schemas.microsoft.com/office/drawing/2014/main" id="{00000000-0008-0000-0900-00004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68" name="Rectangle 10831">
          <a:extLst>
            <a:ext uri="{FF2B5EF4-FFF2-40B4-BE49-F238E27FC236}">
              <a16:creationId xmlns:a16="http://schemas.microsoft.com/office/drawing/2014/main" id="{00000000-0008-0000-0900-00004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71" name="Rectangle 10834">
          <a:extLst>
            <a:ext uri="{FF2B5EF4-FFF2-40B4-BE49-F238E27FC236}">
              <a16:creationId xmlns:a16="http://schemas.microsoft.com/office/drawing/2014/main" id="{00000000-0008-0000-0900-00004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72" name="Rectangle 10835">
          <a:extLst>
            <a:ext uri="{FF2B5EF4-FFF2-40B4-BE49-F238E27FC236}">
              <a16:creationId xmlns:a16="http://schemas.microsoft.com/office/drawing/2014/main" id="{00000000-0008-0000-0900-00005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75" name="Rectangle 10838">
          <a:extLst>
            <a:ext uri="{FF2B5EF4-FFF2-40B4-BE49-F238E27FC236}">
              <a16:creationId xmlns:a16="http://schemas.microsoft.com/office/drawing/2014/main" id="{00000000-0008-0000-0900-00005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76" name="Rectangle 10839">
          <a:extLst>
            <a:ext uri="{FF2B5EF4-FFF2-40B4-BE49-F238E27FC236}">
              <a16:creationId xmlns:a16="http://schemas.microsoft.com/office/drawing/2014/main" id="{00000000-0008-0000-0900-00005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79" name="Rectangle 10842">
          <a:extLst>
            <a:ext uri="{FF2B5EF4-FFF2-40B4-BE49-F238E27FC236}">
              <a16:creationId xmlns:a16="http://schemas.microsoft.com/office/drawing/2014/main" id="{00000000-0008-0000-0900-00005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80" name="Rectangle 10843">
          <a:extLst>
            <a:ext uri="{FF2B5EF4-FFF2-40B4-BE49-F238E27FC236}">
              <a16:creationId xmlns:a16="http://schemas.microsoft.com/office/drawing/2014/main" id="{00000000-0008-0000-0900-00005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83" name="Rectangle 10846">
          <a:extLst>
            <a:ext uri="{FF2B5EF4-FFF2-40B4-BE49-F238E27FC236}">
              <a16:creationId xmlns:a16="http://schemas.microsoft.com/office/drawing/2014/main" id="{00000000-0008-0000-0900-00005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84" name="Rectangle 10847">
          <a:extLst>
            <a:ext uri="{FF2B5EF4-FFF2-40B4-BE49-F238E27FC236}">
              <a16:creationId xmlns:a16="http://schemas.microsoft.com/office/drawing/2014/main" id="{00000000-0008-0000-0900-00005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87" name="Rectangle 10850">
          <a:extLst>
            <a:ext uri="{FF2B5EF4-FFF2-40B4-BE49-F238E27FC236}">
              <a16:creationId xmlns:a16="http://schemas.microsoft.com/office/drawing/2014/main" id="{00000000-0008-0000-0900-00005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88" name="Rectangle 10851">
          <a:extLst>
            <a:ext uri="{FF2B5EF4-FFF2-40B4-BE49-F238E27FC236}">
              <a16:creationId xmlns:a16="http://schemas.microsoft.com/office/drawing/2014/main" id="{00000000-0008-0000-0900-00006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91" name="Rectangle 10854">
          <a:extLst>
            <a:ext uri="{FF2B5EF4-FFF2-40B4-BE49-F238E27FC236}">
              <a16:creationId xmlns:a16="http://schemas.microsoft.com/office/drawing/2014/main" id="{00000000-0008-0000-0900-00006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92" name="Rectangle 10855">
          <a:extLst>
            <a:ext uri="{FF2B5EF4-FFF2-40B4-BE49-F238E27FC236}">
              <a16:creationId xmlns:a16="http://schemas.microsoft.com/office/drawing/2014/main" id="{00000000-0008-0000-0900-00006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95" name="Rectangle 10858">
          <a:extLst>
            <a:ext uri="{FF2B5EF4-FFF2-40B4-BE49-F238E27FC236}">
              <a16:creationId xmlns:a16="http://schemas.microsoft.com/office/drawing/2014/main" id="{00000000-0008-0000-0900-00006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96" name="Rectangle 10859">
          <a:extLst>
            <a:ext uri="{FF2B5EF4-FFF2-40B4-BE49-F238E27FC236}">
              <a16:creationId xmlns:a16="http://schemas.microsoft.com/office/drawing/2014/main" id="{00000000-0008-0000-0900-00006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899" name="Rectangle 10862">
          <a:extLst>
            <a:ext uri="{FF2B5EF4-FFF2-40B4-BE49-F238E27FC236}">
              <a16:creationId xmlns:a16="http://schemas.microsoft.com/office/drawing/2014/main" id="{00000000-0008-0000-0900-00006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00" name="Rectangle 10863">
          <a:extLst>
            <a:ext uri="{FF2B5EF4-FFF2-40B4-BE49-F238E27FC236}">
              <a16:creationId xmlns:a16="http://schemas.microsoft.com/office/drawing/2014/main" id="{00000000-0008-0000-0900-00006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03" name="Rectangle 10866">
          <a:extLst>
            <a:ext uri="{FF2B5EF4-FFF2-40B4-BE49-F238E27FC236}">
              <a16:creationId xmlns:a16="http://schemas.microsoft.com/office/drawing/2014/main" id="{00000000-0008-0000-0900-00006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04" name="Rectangle 10867">
          <a:extLst>
            <a:ext uri="{FF2B5EF4-FFF2-40B4-BE49-F238E27FC236}">
              <a16:creationId xmlns:a16="http://schemas.microsoft.com/office/drawing/2014/main" id="{00000000-0008-0000-0900-00007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07" name="Rectangle 10870">
          <a:extLst>
            <a:ext uri="{FF2B5EF4-FFF2-40B4-BE49-F238E27FC236}">
              <a16:creationId xmlns:a16="http://schemas.microsoft.com/office/drawing/2014/main" id="{00000000-0008-0000-0900-00007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08" name="Rectangle 10871">
          <a:extLst>
            <a:ext uri="{FF2B5EF4-FFF2-40B4-BE49-F238E27FC236}">
              <a16:creationId xmlns:a16="http://schemas.microsoft.com/office/drawing/2014/main" id="{00000000-0008-0000-0900-00007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11" name="Rectangle 10874">
          <a:extLst>
            <a:ext uri="{FF2B5EF4-FFF2-40B4-BE49-F238E27FC236}">
              <a16:creationId xmlns:a16="http://schemas.microsoft.com/office/drawing/2014/main" id="{00000000-0008-0000-0900-00007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12" name="Rectangle 10875">
          <a:extLst>
            <a:ext uri="{FF2B5EF4-FFF2-40B4-BE49-F238E27FC236}">
              <a16:creationId xmlns:a16="http://schemas.microsoft.com/office/drawing/2014/main" id="{00000000-0008-0000-0900-00007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15" name="Rectangle 10878">
          <a:extLst>
            <a:ext uri="{FF2B5EF4-FFF2-40B4-BE49-F238E27FC236}">
              <a16:creationId xmlns:a16="http://schemas.microsoft.com/office/drawing/2014/main" id="{00000000-0008-0000-0900-00007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16" name="Rectangle 10879">
          <a:extLst>
            <a:ext uri="{FF2B5EF4-FFF2-40B4-BE49-F238E27FC236}">
              <a16:creationId xmlns:a16="http://schemas.microsoft.com/office/drawing/2014/main" id="{00000000-0008-0000-0900-00007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19" name="Rectangle 10882">
          <a:extLst>
            <a:ext uri="{FF2B5EF4-FFF2-40B4-BE49-F238E27FC236}">
              <a16:creationId xmlns:a16="http://schemas.microsoft.com/office/drawing/2014/main" id="{00000000-0008-0000-0900-00007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20" name="Rectangle 10883">
          <a:extLst>
            <a:ext uri="{FF2B5EF4-FFF2-40B4-BE49-F238E27FC236}">
              <a16:creationId xmlns:a16="http://schemas.microsoft.com/office/drawing/2014/main" id="{00000000-0008-0000-0900-00008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23" name="Rectangle 10886">
          <a:extLst>
            <a:ext uri="{FF2B5EF4-FFF2-40B4-BE49-F238E27FC236}">
              <a16:creationId xmlns:a16="http://schemas.microsoft.com/office/drawing/2014/main" id="{00000000-0008-0000-0900-00008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24" name="Rectangle 10887">
          <a:extLst>
            <a:ext uri="{FF2B5EF4-FFF2-40B4-BE49-F238E27FC236}">
              <a16:creationId xmlns:a16="http://schemas.microsoft.com/office/drawing/2014/main" id="{00000000-0008-0000-0900-00008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27" name="Rectangle 10890">
          <a:extLst>
            <a:ext uri="{FF2B5EF4-FFF2-40B4-BE49-F238E27FC236}">
              <a16:creationId xmlns:a16="http://schemas.microsoft.com/office/drawing/2014/main" id="{00000000-0008-0000-0900-00008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28" name="Rectangle 10891">
          <a:extLst>
            <a:ext uri="{FF2B5EF4-FFF2-40B4-BE49-F238E27FC236}">
              <a16:creationId xmlns:a16="http://schemas.microsoft.com/office/drawing/2014/main" id="{00000000-0008-0000-0900-00008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31" name="Rectangle 10894">
          <a:extLst>
            <a:ext uri="{FF2B5EF4-FFF2-40B4-BE49-F238E27FC236}">
              <a16:creationId xmlns:a16="http://schemas.microsoft.com/office/drawing/2014/main" id="{00000000-0008-0000-0900-00008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32" name="Rectangle 10895">
          <a:extLst>
            <a:ext uri="{FF2B5EF4-FFF2-40B4-BE49-F238E27FC236}">
              <a16:creationId xmlns:a16="http://schemas.microsoft.com/office/drawing/2014/main" id="{00000000-0008-0000-0900-00008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35" name="Rectangle 10898">
          <a:extLst>
            <a:ext uri="{FF2B5EF4-FFF2-40B4-BE49-F238E27FC236}">
              <a16:creationId xmlns:a16="http://schemas.microsoft.com/office/drawing/2014/main" id="{00000000-0008-0000-0900-00008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36" name="Rectangle 10899">
          <a:extLst>
            <a:ext uri="{FF2B5EF4-FFF2-40B4-BE49-F238E27FC236}">
              <a16:creationId xmlns:a16="http://schemas.microsoft.com/office/drawing/2014/main" id="{00000000-0008-0000-0900-00009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39" name="Rectangle 10902">
          <a:extLst>
            <a:ext uri="{FF2B5EF4-FFF2-40B4-BE49-F238E27FC236}">
              <a16:creationId xmlns:a16="http://schemas.microsoft.com/office/drawing/2014/main" id="{00000000-0008-0000-0900-00009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40" name="Rectangle 10903">
          <a:extLst>
            <a:ext uri="{FF2B5EF4-FFF2-40B4-BE49-F238E27FC236}">
              <a16:creationId xmlns:a16="http://schemas.microsoft.com/office/drawing/2014/main" id="{00000000-0008-0000-0900-00009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43" name="Rectangle 10906">
          <a:extLst>
            <a:ext uri="{FF2B5EF4-FFF2-40B4-BE49-F238E27FC236}">
              <a16:creationId xmlns:a16="http://schemas.microsoft.com/office/drawing/2014/main" id="{00000000-0008-0000-0900-00009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44" name="Rectangle 10907">
          <a:extLst>
            <a:ext uri="{FF2B5EF4-FFF2-40B4-BE49-F238E27FC236}">
              <a16:creationId xmlns:a16="http://schemas.microsoft.com/office/drawing/2014/main" id="{00000000-0008-0000-0900-00009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47" name="Rectangle 10910">
          <a:extLst>
            <a:ext uri="{FF2B5EF4-FFF2-40B4-BE49-F238E27FC236}">
              <a16:creationId xmlns:a16="http://schemas.microsoft.com/office/drawing/2014/main" id="{00000000-0008-0000-0900-00009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48" name="Rectangle 10911">
          <a:extLst>
            <a:ext uri="{FF2B5EF4-FFF2-40B4-BE49-F238E27FC236}">
              <a16:creationId xmlns:a16="http://schemas.microsoft.com/office/drawing/2014/main" id="{00000000-0008-0000-0900-00009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51" name="Rectangle 10914">
          <a:extLst>
            <a:ext uri="{FF2B5EF4-FFF2-40B4-BE49-F238E27FC236}">
              <a16:creationId xmlns:a16="http://schemas.microsoft.com/office/drawing/2014/main" id="{00000000-0008-0000-0900-00009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52" name="Rectangle 10915">
          <a:extLst>
            <a:ext uri="{FF2B5EF4-FFF2-40B4-BE49-F238E27FC236}">
              <a16:creationId xmlns:a16="http://schemas.microsoft.com/office/drawing/2014/main" id="{00000000-0008-0000-0900-0000A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55" name="Rectangle 10918">
          <a:extLst>
            <a:ext uri="{FF2B5EF4-FFF2-40B4-BE49-F238E27FC236}">
              <a16:creationId xmlns:a16="http://schemas.microsoft.com/office/drawing/2014/main" id="{00000000-0008-0000-0900-0000A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56" name="Rectangle 10919">
          <a:extLst>
            <a:ext uri="{FF2B5EF4-FFF2-40B4-BE49-F238E27FC236}">
              <a16:creationId xmlns:a16="http://schemas.microsoft.com/office/drawing/2014/main" id="{00000000-0008-0000-0900-0000A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59" name="Rectangle 10922">
          <a:extLst>
            <a:ext uri="{FF2B5EF4-FFF2-40B4-BE49-F238E27FC236}">
              <a16:creationId xmlns:a16="http://schemas.microsoft.com/office/drawing/2014/main" id="{00000000-0008-0000-0900-0000A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60" name="Rectangle 10923">
          <a:extLst>
            <a:ext uri="{FF2B5EF4-FFF2-40B4-BE49-F238E27FC236}">
              <a16:creationId xmlns:a16="http://schemas.microsoft.com/office/drawing/2014/main" id="{00000000-0008-0000-0900-0000A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63" name="Rectangle 10926">
          <a:extLst>
            <a:ext uri="{FF2B5EF4-FFF2-40B4-BE49-F238E27FC236}">
              <a16:creationId xmlns:a16="http://schemas.microsoft.com/office/drawing/2014/main" id="{00000000-0008-0000-0900-0000A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64" name="Rectangle 10927">
          <a:extLst>
            <a:ext uri="{FF2B5EF4-FFF2-40B4-BE49-F238E27FC236}">
              <a16:creationId xmlns:a16="http://schemas.microsoft.com/office/drawing/2014/main" id="{00000000-0008-0000-0900-0000A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67" name="Rectangle 10930">
          <a:extLst>
            <a:ext uri="{FF2B5EF4-FFF2-40B4-BE49-F238E27FC236}">
              <a16:creationId xmlns:a16="http://schemas.microsoft.com/office/drawing/2014/main" id="{00000000-0008-0000-0900-0000A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68" name="Rectangle 10931">
          <a:extLst>
            <a:ext uri="{FF2B5EF4-FFF2-40B4-BE49-F238E27FC236}">
              <a16:creationId xmlns:a16="http://schemas.microsoft.com/office/drawing/2014/main" id="{00000000-0008-0000-0900-0000B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71" name="Rectangle 10934">
          <a:extLst>
            <a:ext uri="{FF2B5EF4-FFF2-40B4-BE49-F238E27FC236}">
              <a16:creationId xmlns:a16="http://schemas.microsoft.com/office/drawing/2014/main" id="{00000000-0008-0000-0900-0000B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72" name="Rectangle 10935">
          <a:extLst>
            <a:ext uri="{FF2B5EF4-FFF2-40B4-BE49-F238E27FC236}">
              <a16:creationId xmlns:a16="http://schemas.microsoft.com/office/drawing/2014/main" id="{00000000-0008-0000-0900-0000B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75" name="Rectangle 10938">
          <a:extLst>
            <a:ext uri="{FF2B5EF4-FFF2-40B4-BE49-F238E27FC236}">
              <a16:creationId xmlns:a16="http://schemas.microsoft.com/office/drawing/2014/main" id="{00000000-0008-0000-0900-0000B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76" name="Rectangle 10939">
          <a:extLst>
            <a:ext uri="{FF2B5EF4-FFF2-40B4-BE49-F238E27FC236}">
              <a16:creationId xmlns:a16="http://schemas.microsoft.com/office/drawing/2014/main" id="{00000000-0008-0000-0900-0000B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79" name="Rectangle 10942">
          <a:extLst>
            <a:ext uri="{FF2B5EF4-FFF2-40B4-BE49-F238E27FC236}">
              <a16:creationId xmlns:a16="http://schemas.microsoft.com/office/drawing/2014/main" id="{00000000-0008-0000-0900-0000B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80" name="Rectangle 10943">
          <a:extLst>
            <a:ext uri="{FF2B5EF4-FFF2-40B4-BE49-F238E27FC236}">
              <a16:creationId xmlns:a16="http://schemas.microsoft.com/office/drawing/2014/main" id="{00000000-0008-0000-0900-0000B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83" name="Rectangle 10946">
          <a:extLst>
            <a:ext uri="{FF2B5EF4-FFF2-40B4-BE49-F238E27FC236}">
              <a16:creationId xmlns:a16="http://schemas.microsoft.com/office/drawing/2014/main" id="{00000000-0008-0000-0900-0000B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84" name="Rectangle 10947">
          <a:extLst>
            <a:ext uri="{FF2B5EF4-FFF2-40B4-BE49-F238E27FC236}">
              <a16:creationId xmlns:a16="http://schemas.microsoft.com/office/drawing/2014/main" id="{00000000-0008-0000-0900-0000C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87" name="Rectangle 10950">
          <a:extLst>
            <a:ext uri="{FF2B5EF4-FFF2-40B4-BE49-F238E27FC236}">
              <a16:creationId xmlns:a16="http://schemas.microsoft.com/office/drawing/2014/main" id="{00000000-0008-0000-0900-0000C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88" name="Rectangle 10951">
          <a:extLst>
            <a:ext uri="{FF2B5EF4-FFF2-40B4-BE49-F238E27FC236}">
              <a16:creationId xmlns:a16="http://schemas.microsoft.com/office/drawing/2014/main" id="{00000000-0008-0000-0900-0000C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91" name="Rectangle 10954">
          <a:extLst>
            <a:ext uri="{FF2B5EF4-FFF2-40B4-BE49-F238E27FC236}">
              <a16:creationId xmlns:a16="http://schemas.microsoft.com/office/drawing/2014/main" id="{00000000-0008-0000-0900-0000C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92" name="Rectangle 10955">
          <a:extLst>
            <a:ext uri="{FF2B5EF4-FFF2-40B4-BE49-F238E27FC236}">
              <a16:creationId xmlns:a16="http://schemas.microsoft.com/office/drawing/2014/main" id="{00000000-0008-0000-0900-0000C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95" name="Rectangle 10958">
          <a:extLst>
            <a:ext uri="{FF2B5EF4-FFF2-40B4-BE49-F238E27FC236}">
              <a16:creationId xmlns:a16="http://schemas.microsoft.com/office/drawing/2014/main" id="{00000000-0008-0000-0900-0000C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96" name="Rectangle 10959">
          <a:extLst>
            <a:ext uri="{FF2B5EF4-FFF2-40B4-BE49-F238E27FC236}">
              <a16:creationId xmlns:a16="http://schemas.microsoft.com/office/drawing/2014/main" id="{00000000-0008-0000-0900-0000C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89999" name="Rectangle 10962">
          <a:extLst>
            <a:ext uri="{FF2B5EF4-FFF2-40B4-BE49-F238E27FC236}">
              <a16:creationId xmlns:a16="http://schemas.microsoft.com/office/drawing/2014/main" id="{00000000-0008-0000-0900-0000C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00" name="Rectangle 10963">
          <a:extLst>
            <a:ext uri="{FF2B5EF4-FFF2-40B4-BE49-F238E27FC236}">
              <a16:creationId xmlns:a16="http://schemas.microsoft.com/office/drawing/2014/main" id="{00000000-0008-0000-0900-0000D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03" name="Rectangle 10966">
          <a:extLst>
            <a:ext uri="{FF2B5EF4-FFF2-40B4-BE49-F238E27FC236}">
              <a16:creationId xmlns:a16="http://schemas.microsoft.com/office/drawing/2014/main" id="{00000000-0008-0000-0900-0000D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04" name="Rectangle 10967">
          <a:extLst>
            <a:ext uri="{FF2B5EF4-FFF2-40B4-BE49-F238E27FC236}">
              <a16:creationId xmlns:a16="http://schemas.microsoft.com/office/drawing/2014/main" id="{00000000-0008-0000-0900-0000D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07" name="Rectangle 10970">
          <a:extLst>
            <a:ext uri="{FF2B5EF4-FFF2-40B4-BE49-F238E27FC236}">
              <a16:creationId xmlns:a16="http://schemas.microsoft.com/office/drawing/2014/main" id="{00000000-0008-0000-0900-0000D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08" name="Rectangle 10971">
          <a:extLst>
            <a:ext uri="{FF2B5EF4-FFF2-40B4-BE49-F238E27FC236}">
              <a16:creationId xmlns:a16="http://schemas.microsoft.com/office/drawing/2014/main" id="{00000000-0008-0000-0900-0000D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11" name="Rectangle 10974">
          <a:extLst>
            <a:ext uri="{FF2B5EF4-FFF2-40B4-BE49-F238E27FC236}">
              <a16:creationId xmlns:a16="http://schemas.microsoft.com/office/drawing/2014/main" id="{00000000-0008-0000-0900-0000D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12" name="Rectangle 10975">
          <a:extLst>
            <a:ext uri="{FF2B5EF4-FFF2-40B4-BE49-F238E27FC236}">
              <a16:creationId xmlns:a16="http://schemas.microsoft.com/office/drawing/2014/main" id="{00000000-0008-0000-0900-0000D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15" name="Rectangle 10978">
          <a:extLst>
            <a:ext uri="{FF2B5EF4-FFF2-40B4-BE49-F238E27FC236}">
              <a16:creationId xmlns:a16="http://schemas.microsoft.com/office/drawing/2014/main" id="{00000000-0008-0000-0900-0000D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16" name="Rectangle 10979">
          <a:extLst>
            <a:ext uri="{FF2B5EF4-FFF2-40B4-BE49-F238E27FC236}">
              <a16:creationId xmlns:a16="http://schemas.microsoft.com/office/drawing/2014/main" id="{00000000-0008-0000-0900-0000E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19" name="Rectangle 10982">
          <a:extLst>
            <a:ext uri="{FF2B5EF4-FFF2-40B4-BE49-F238E27FC236}">
              <a16:creationId xmlns:a16="http://schemas.microsoft.com/office/drawing/2014/main" id="{00000000-0008-0000-0900-0000E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20" name="Rectangle 10983">
          <a:extLst>
            <a:ext uri="{FF2B5EF4-FFF2-40B4-BE49-F238E27FC236}">
              <a16:creationId xmlns:a16="http://schemas.microsoft.com/office/drawing/2014/main" id="{00000000-0008-0000-0900-0000E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23" name="Rectangle 10986">
          <a:extLst>
            <a:ext uri="{FF2B5EF4-FFF2-40B4-BE49-F238E27FC236}">
              <a16:creationId xmlns:a16="http://schemas.microsoft.com/office/drawing/2014/main" id="{00000000-0008-0000-0900-0000E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24" name="Rectangle 10987">
          <a:extLst>
            <a:ext uri="{FF2B5EF4-FFF2-40B4-BE49-F238E27FC236}">
              <a16:creationId xmlns:a16="http://schemas.microsoft.com/office/drawing/2014/main" id="{00000000-0008-0000-0900-0000E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27" name="Rectangle 10990">
          <a:extLst>
            <a:ext uri="{FF2B5EF4-FFF2-40B4-BE49-F238E27FC236}">
              <a16:creationId xmlns:a16="http://schemas.microsoft.com/office/drawing/2014/main" id="{00000000-0008-0000-0900-0000E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28" name="Rectangle 10991">
          <a:extLst>
            <a:ext uri="{FF2B5EF4-FFF2-40B4-BE49-F238E27FC236}">
              <a16:creationId xmlns:a16="http://schemas.microsoft.com/office/drawing/2014/main" id="{00000000-0008-0000-0900-0000E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31" name="Rectangle 10994">
          <a:extLst>
            <a:ext uri="{FF2B5EF4-FFF2-40B4-BE49-F238E27FC236}">
              <a16:creationId xmlns:a16="http://schemas.microsoft.com/office/drawing/2014/main" id="{00000000-0008-0000-0900-0000E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32" name="Rectangle 10995">
          <a:extLst>
            <a:ext uri="{FF2B5EF4-FFF2-40B4-BE49-F238E27FC236}">
              <a16:creationId xmlns:a16="http://schemas.microsoft.com/office/drawing/2014/main" id="{00000000-0008-0000-0900-0000F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35" name="Rectangle 10998">
          <a:extLst>
            <a:ext uri="{FF2B5EF4-FFF2-40B4-BE49-F238E27FC236}">
              <a16:creationId xmlns:a16="http://schemas.microsoft.com/office/drawing/2014/main" id="{00000000-0008-0000-0900-0000F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36" name="Rectangle 10999">
          <a:extLst>
            <a:ext uri="{FF2B5EF4-FFF2-40B4-BE49-F238E27FC236}">
              <a16:creationId xmlns:a16="http://schemas.microsoft.com/office/drawing/2014/main" id="{00000000-0008-0000-0900-0000F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39" name="Rectangle 11002">
          <a:extLst>
            <a:ext uri="{FF2B5EF4-FFF2-40B4-BE49-F238E27FC236}">
              <a16:creationId xmlns:a16="http://schemas.microsoft.com/office/drawing/2014/main" id="{00000000-0008-0000-0900-0000F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40" name="Rectangle 11003">
          <a:extLst>
            <a:ext uri="{FF2B5EF4-FFF2-40B4-BE49-F238E27FC236}">
              <a16:creationId xmlns:a16="http://schemas.microsoft.com/office/drawing/2014/main" id="{00000000-0008-0000-0900-0000F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43" name="Rectangle 11006">
          <a:extLst>
            <a:ext uri="{FF2B5EF4-FFF2-40B4-BE49-F238E27FC236}">
              <a16:creationId xmlns:a16="http://schemas.microsoft.com/office/drawing/2014/main" id="{00000000-0008-0000-0900-0000F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44" name="Rectangle 11007">
          <a:extLst>
            <a:ext uri="{FF2B5EF4-FFF2-40B4-BE49-F238E27FC236}">
              <a16:creationId xmlns:a16="http://schemas.microsoft.com/office/drawing/2014/main" id="{00000000-0008-0000-0900-0000F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47" name="Rectangle 11010">
          <a:extLst>
            <a:ext uri="{FF2B5EF4-FFF2-40B4-BE49-F238E27FC236}">
              <a16:creationId xmlns:a16="http://schemas.microsoft.com/office/drawing/2014/main" id="{00000000-0008-0000-0900-0000F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48" name="Rectangle 11011">
          <a:extLst>
            <a:ext uri="{FF2B5EF4-FFF2-40B4-BE49-F238E27FC236}">
              <a16:creationId xmlns:a16="http://schemas.microsoft.com/office/drawing/2014/main" id="{00000000-0008-0000-0900-00000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51" name="Rectangle 11014">
          <a:extLst>
            <a:ext uri="{FF2B5EF4-FFF2-40B4-BE49-F238E27FC236}">
              <a16:creationId xmlns:a16="http://schemas.microsoft.com/office/drawing/2014/main" id="{00000000-0008-0000-0900-00000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52" name="Rectangle 11015">
          <a:extLst>
            <a:ext uri="{FF2B5EF4-FFF2-40B4-BE49-F238E27FC236}">
              <a16:creationId xmlns:a16="http://schemas.microsoft.com/office/drawing/2014/main" id="{00000000-0008-0000-0900-00000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55" name="Rectangle 11018">
          <a:extLst>
            <a:ext uri="{FF2B5EF4-FFF2-40B4-BE49-F238E27FC236}">
              <a16:creationId xmlns:a16="http://schemas.microsoft.com/office/drawing/2014/main" id="{00000000-0008-0000-0900-00000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56" name="Rectangle 11019">
          <a:extLst>
            <a:ext uri="{FF2B5EF4-FFF2-40B4-BE49-F238E27FC236}">
              <a16:creationId xmlns:a16="http://schemas.microsoft.com/office/drawing/2014/main" id="{00000000-0008-0000-0900-00000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59" name="Rectangle 11022">
          <a:extLst>
            <a:ext uri="{FF2B5EF4-FFF2-40B4-BE49-F238E27FC236}">
              <a16:creationId xmlns:a16="http://schemas.microsoft.com/office/drawing/2014/main" id="{00000000-0008-0000-0900-00000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60" name="Rectangle 11023">
          <a:extLst>
            <a:ext uri="{FF2B5EF4-FFF2-40B4-BE49-F238E27FC236}">
              <a16:creationId xmlns:a16="http://schemas.microsoft.com/office/drawing/2014/main" id="{00000000-0008-0000-0900-00000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63" name="Rectangle 11026">
          <a:extLst>
            <a:ext uri="{FF2B5EF4-FFF2-40B4-BE49-F238E27FC236}">
              <a16:creationId xmlns:a16="http://schemas.microsoft.com/office/drawing/2014/main" id="{00000000-0008-0000-0900-00000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64" name="Rectangle 11027">
          <a:extLst>
            <a:ext uri="{FF2B5EF4-FFF2-40B4-BE49-F238E27FC236}">
              <a16:creationId xmlns:a16="http://schemas.microsoft.com/office/drawing/2014/main" id="{00000000-0008-0000-0900-00001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67" name="Rectangle 11030">
          <a:extLst>
            <a:ext uri="{FF2B5EF4-FFF2-40B4-BE49-F238E27FC236}">
              <a16:creationId xmlns:a16="http://schemas.microsoft.com/office/drawing/2014/main" id="{00000000-0008-0000-0900-00001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68" name="Rectangle 11031">
          <a:extLst>
            <a:ext uri="{FF2B5EF4-FFF2-40B4-BE49-F238E27FC236}">
              <a16:creationId xmlns:a16="http://schemas.microsoft.com/office/drawing/2014/main" id="{00000000-0008-0000-0900-00001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71" name="Rectangle 11034">
          <a:extLst>
            <a:ext uri="{FF2B5EF4-FFF2-40B4-BE49-F238E27FC236}">
              <a16:creationId xmlns:a16="http://schemas.microsoft.com/office/drawing/2014/main" id="{00000000-0008-0000-0900-00001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72" name="Rectangle 11035">
          <a:extLst>
            <a:ext uri="{FF2B5EF4-FFF2-40B4-BE49-F238E27FC236}">
              <a16:creationId xmlns:a16="http://schemas.microsoft.com/office/drawing/2014/main" id="{00000000-0008-0000-0900-00001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75" name="Rectangle 11038">
          <a:extLst>
            <a:ext uri="{FF2B5EF4-FFF2-40B4-BE49-F238E27FC236}">
              <a16:creationId xmlns:a16="http://schemas.microsoft.com/office/drawing/2014/main" id="{00000000-0008-0000-0900-00001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76" name="Rectangle 11039">
          <a:extLst>
            <a:ext uri="{FF2B5EF4-FFF2-40B4-BE49-F238E27FC236}">
              <a16:creationId xmlns:a16="http://schemas.microsoft.com/office/drawing/2014/main" id="{00000000-0008-0000-0900-00001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79" name="Rectangle 11042">
          <a:extLst>
            <a:ext uri="{FF2B5EF4-FFF2-40B4-BE49-F238E27FC236}">
              <a16:creationId xmlns:a16="http://schemas.microsoft.com/office/drawing/2014/main" id="{00000000-0008-0000-0900-00001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80" name="Rectangle 11043">
          <a:extLst>
            <a:ext uri="{FF2B5EF4-FFF2-40B4-BE49-F238E27FC236}">
              <a16:creationId xmlns:a16="http://schemas.microsoft.com/office/drawing/2014/main" id="{00000000-0008-0000-0900-00002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83" name="Rectangle 11046">
          <a:extLst>
            <a:ext uri="{FF2B5EF4-FFF2-40B4-BE49-F238E27FC236}">
              <a16:creationId xmlns:a16="http://schemas.microsoft.com/office/drawing/2014/main" id="{00000000-0008-0000-0900-00002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84" name="Rectangle 11047">
          <a:extLst>
            <a:ext uri="{FF2B5EF4-FFF2-40B4-BE49-F238E27FC236}">
              <a16:creationId xmlns:a16="http://schemas.microsoft.com/office/drawing/2014/main" id="{00000000-0008-0000-0900-00002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87" name="Rectangle 11050">
          <a:extLst>
            <a:ext uri="{FF2B5EF4-FFF2-40B4-BE49-F238E27FC236}">
              <a16:creationId xmlns:a16="http://schemas.microsoft.com/office/drawing/2014/main" id="{00000000-0008-0000-0900-00002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88" name="Rectangle 11051">
          <a:extLst>
            <a:ext uri="{FF2B5EF4-FFF2-40B4-BE49-F238E27FC236}">
              <a16:creationId xmlns:a16="http://schemas.microsoft.com/office/drawing/2014/main" id="{00000000-0008-0000-0900-00002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91" name="Rectangle 11054">
          <a:extLst>
            <a:ext uri="{FF2B5EF4-FFF2-40B4-BE49-F238E27FC236}">
              <a16:creationId xmlns:a16="http://schemas.microsoft.com/office/drawing/2014/main" id="{00000000-0008-0000-0900-00002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92" name="Rectangle 11055">
          <a:extLst>
            <a:ext uri="{FF2B5EF4-FFF2-40B4-BE49-F238E27FC236}">
              <a16:creationId xmlns:a16="http://schemas.microsoft.com/office/drawing/2014/main" id="{00000000-0008-0000-0900-00002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95" name="Rectangle 11058">
          <a:extLst>
            <a:ext uri="{FF2B5EF4-FFF2-40B4-BE49-F238E27FC236}">
              <a16:creationId xmlns:a16="http://schemas.microsoft.com/office/drawing/2014/main" id="{00000000-0008-0000-0900-00002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96" name="Rectangle 11059">
          <a:extLst>
            <a:ext uri="{FF2B5EF4-FFF2-40B4-BE49-F238E27FC236}">
              <a16:creationId xmlns:a16="http://schemas.microsoft.com/office/drawing/2014/main" id="{00000000-0008-0000-0900-00003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099" name="Rectangle 11062">
          <a:extLst>
            <a:ext uri="{FF2B5EF4-FFF2-40B4-BE49-F238E27FC236}">
              <a16:creationId xmlns:a16="http://schemas.microsoft.com/office/drawing/2014/main" id="{00000000-0008-0000-0900-00003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00" name="Rectangle 11063">
          <a:extLst>
            <a:ext uri="{FF2B5EF4-FFF2-40B4-BE49-F238E27FC236}">
              <a16:creationId xmlns:a16="http://schemas.microsoft.com/office/drawing/2014/main" id="{00000000-0008-0000-0900-00003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03" name="Rectangle 11066">
          <a:extLst>
            <a:ext uri="{FF2B5EF4-FFF2-40B4-BE49-F238E27FC236}">
              <a16:creationId xmlns:a16="http://schemas.microsoft.com/office/drawing/2014/main" id="{00000000-0008-0000-0900-00003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04" name="Rectangle 11067">
          <a:extLst>
            <a:ext uri="{FF2B5EF4-FFF2-40B4-BE49-F238E27FC236}">
              <a16:creationId xmlns:a16="http://schemas.microsoft.com/office/drawing/2014/main" id="{00000000-0008-0000-0900-00003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07" name="Rectangle 11070">
          <a:extLst>
            <a:ext uri="{FF2B5EF4-FFF2-40B4-BE49-F238E27FC236}">
              <a16:creationId xmlns:a16="http://schemas.microsoft.com/office/drawing/2014/main" id="{00000000-0008-0000-0900-00003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08" name="Rectangle 11071">
          <a:extLst>
            <a:ext uri="{FF2B5EF4-FFF2-40B4-BE49-F238E27FC236}">
              <a16:creationId xmlns:a16="http://schemas.microsoft.com/office/drawing/2014/main" id="{00000000-0008-0000-0900-00003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11" name="Rectangle 11074">
          <a:extLst>
            <a:ext uri="{FF2B5EF4-FFF2-40B4-BE49-F238E27FC236}">
              <a16:creationId xmlns:a16="http://schemas.microsoft.com/office/drawing/2014/main" id="{00000000-0008-0000-0900-00003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12" name="Rectangle 11075">
          <a:extLst>
            <a:ext uri="{FF2B5EF4-FFF2-40B4-BE49-F238E27FC236}">
              <a16:creationId xmlns:a16="http://schemas.microsoft.com/office/drawing/2014/main" id="{00000000-0008-0000-0900-00004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15" name="Rectangle 11078">
          <a:extLst>
            <a:ext uri="{FF2B5EF4-FFF2-40B4-BE49-F238E27FC236}">
              <a16:creationId xmlns:a16="http://schemas.microsoft.com/office/drawing/2014/main" id="{00000000-0008-0000-0900-00004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16" name="Rectangle 11079">
          <a:extLst>
            <a:ext uri="{FF2B5EF4-FFF2-40B4-BE49-F238E27FC236}">
              <a16:creationId xmlns:a16="http://schemas.microsoft.com/office/drawing/2014/main" id="{00000000-0008-0000-0900-00004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19" name="Rectangle 11082">
          <a:extLst>
            <a:ext uri="{FF2B5EF4-FFF2-40B4-BE49-F238E27FC236}">
              <a16:creationId xmlns:a16="http://schemas.microsoft.com/office/drawing/2014/main" id="{00000000-0008-0000-0900-00004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20" name="Rectangle 11083">
          <a:extLst>
            <a:ext uri="{FF2B5EF4-FFF2-40B4-BE49-F238E27FC236}">
              <a16:creationId xmlns:a16="http://schemas.microsoft.com/office/drawing/2014/main" id="{00000000-0008-0000-0900-00004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23" name="Rectangle 11086">
          <a:extLst>
            <a:ext uri="{FF2B5EF4-FFF2-40B4-BE49-F238E27FC236}">
              <a16:creationId xmlns:a16="http://schemas.microsoft.com/office/drawing/2014/main" id="{00000000-0008-0000-0900-00004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24" name="Rectangle 11087">
          <a:extLst>
            <a:ext uri="{FF2B5EF4-FFF2-40B4-BE49-F238E27FC236}">
              <a16:creationId xmlns:a16="http://schemas.microsoft.com/office/drawing/2014/main" id="{00000000-0008-0000-0900-00004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27" name="Rectangle 11090">
          <a:extLst>
            <a:ext uri="{FF2B5EF4-FFF2-40B4-BE49-F238E27FC236}">
              <a16:creationId xmlns:a16="http://schemas.microsoft.com/office/drawing/2014/main" id="{00000000-0008-0000-0900-00004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28" name="Rectangle 11091">
          <a:extLst>
            <a:ext uri="{FF2B5EF4-FFF2-40B4-BE49-F238E27FC236}">
              <a16:creationId xmlns:a16="http://schemas.microsoft.com/office/drawing/2014/main" id="{00000000-0008-0000-0900-00005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31" name="Rectangle 11094">
          <a:extLst>
            <a:ext uri="{FF2B5EF4-FFF2-40B4-BE49-F238E27FC236}">
              <a16:creationId xmlns:a16="http://schemas.microsoft.com/office/drawing/2014/main" id="{00000000-0008-0000-0900-00005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32" name="Rectangle 11095">
          <a:extLst>
            <a:ext uri="{FF2B5EF4-FFF2-40B4-BE49-F238E27FC236}">
              <a16:creationId xmlns:a16="http://schemas.microsoft.com/office/drawing/2014/main" id="{00000000-0008-0000-0900-00005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35" name="Rectangle 11098">
          <a:extLst>
            <a:ext uri="{FF2B5EF4-FFF2-40B4-BE49-F238E27FC236}">
              <a16:creationId xmlns:a16="http://schemas.microsoft.com/office/drawing/2014/main" id="{00000000-0008-0000-0900-00005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36" name="Rectangle 11099">
          <a:extLst>
            <a:ext uri="{FF2B5EF4-FFF2-40B4-BE49-F238E27FC236}">
              <a16:creationId xmlns:a16="http://schemas.microsoft.com/office/drawing/2014/main" id="{00000000-0008-0000-0900-00005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39" name="Rectangle 11102">
          <a:extLst>
            <a:ext uri="{FF2B5EF4-FFF2-40B4-BE49-F238E27FC236}">
              <a16:creationId xmlns:a16="http://schemas.microsoft.com/office/drawing/2014/main" id="{00000000-0008-0000-0900-00005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40" name="Rectangle 11103">
          <a:extLst>
            <a:ext uri="{FF2B5EF4-FFF2-40B4-BE49-F238E27FC236}">
              <a16:creationId xmlns:a16="http://schemas.microsoft.com/office/drawing/2014/main" id="{00000000-0008-0000-0900-00005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43" name="Rectangle 11106">
          <a:extLst>
            <a:ext uri="{FF2B5EF4-FFF2-40B4-BE49-F238E27FC236}">
              <a16:creationId xmlns:a16="http://schemas.microsoft.com/office/drawing/2014/main" id="{00000000-0008-0000-0900-00005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44" name="Rectangle 11107">
          <a:extLst>
            <a:ext uri="{FF2B5EF4-FFF2-40B4-BE49-F238E27FC236}">
              <a16:creationId xmlns:a16="http://schemas.microsoft.com/office/drawing/2014/main" id="{00000000-0008-0000-0900-00006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47" name="Rectangle 11110">
          <a:extLst>
            <a:ext uri="{FF2B5EF4-FFF2-40B4-BE49-F238E27FC236}">
              <a16:creationId xmlns:a16="http://schemas.microsoft.com/office/drawing/2014/main" id="{00000000-0008-0000-0900-00006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48" name="Rectangle 11111">
          <a:extLst>
            <a:ext uri="{FF2B5EF4-FFF2-40B4-BE49-F238E27FC236}">
              <a16:creationId xmlns:a16="http://schemas.microsoft.com/office/drawing/2014/main" id="{00000000-0008-0000-0900-00006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51" name="Rectangle 11114">
          <a:extLst>
            <a:ext uri="{FF2B5EF4-FFF2-40B4-BE49-F238E27FC236}">
              <a16:creationId xmlns:a16="http://schemas.microsoft.com/office/drawing/2014/main" id="{00000000-0008-0000-0900-00006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52" name="Rectangle 11115">
          <a:extLst>
            <a:ext uri="{FF2B5EF4-FFF2-40B4-BE49-F238E27FC236}">
              <a16:creationId xmlns:a16="http://schemas.microsoft.com/office/drawing/2014/main" id="{00000000-0008-0000-0900-00006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55" name="Rectangle 11118">
          <a:extLst>
            <a:ext uri="{FF2B5EF4-FFF2-40B4-BE49-F238E27FC236}">
              <a16:creationId xmlns:a16="http://schemas.microsoft.com/office/drawing/2014/main" id="{00000000-0008-0000-0900-00006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56" name="Rectangle 11119">
          <a:extLst>
            <a:ext uri="{FF2B5EF4-FFF2-40B4-BE49-F238E27FC236}">
              <a16:creationId xmlns:a16="http://schemas.microsoft.com/office/drawing/2014/main" id="{00000000-0008-0000-0900-00006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59" name="Rectangle 11122">
          <a:extLst>
            <a:ext uri="{FF2B5EF4-FFF2-40B4-BE49-F238E27FC236}">
              <a16:creationId xmlns:a16="http://schemas.microsoft.com/office/drawing/2014/main" id="{00000000-0008-0000-0900-00006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60" name="Rectangle 11123">
          <a:extLst>
            <a:ext uri="{FF2B5EF4-FFF2-40B4-BE49-F238E27FC236}">
              <a16:creationId xmlns:a16="http://schemas.microsoft.com/office/drawing/2014/main" id="{00000000-0008-0000-0900-00007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63" name="Rectangle 11126">
          <a:extLst>
            <a:ext uri="{FF2B5EF4-FFF2-40B4-BE49-F238E27FC236}">
              <a16:creationId xmlns:a16="http://schemas.microsoft.com/office/drawing/2014/main" id="{00000000-0008-0000-0900-00007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64" name="Rectangle 11127">
          <a:extLst>
            <a:ext uri="{FF2B5EF4-FFF2-40B4-BE49-F238E27FC236}">
              <a16:creationId xmlns:a16="http://schemas.microsoft.com/office/drawing/2014/main" id="{00000000-0008-0000-0900-00007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67" name="Rectangle 11130">
          <a:extLst>
            <a:ext uri="{FF2B5EF4-FFF2-40B4-BE49-F238E27FC236}">
              <a16:creationId xmlns:a16="http://schemas.microsoft.com/office/drawing/2014/main" id="{00000000-0008-0000-0900-00007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68" name="Rectangle 11131">
          <a:extLst>
            <a:ext uri="{FF2B5EF4-FFF2-40B4-BE49-F238E27FC236}">
              <a16:creationId xmlns:a16="http://schemas.microsoft.com/office/drawing/2014/main" id="{00000000-0008-0000-0900-00007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71" name="Rectangle 11134">
          <a:extLst>
            <a:ext uri="{FF2B5EF4-FFF2-40B4-BE49-F238E27FC236}">
              <a16:creationId xmlns:a16="http://schemas.microsoft.com/office/drawing/2014/main" id="{00000000-0008-0000-0900-00007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72" name="Rectangle 11135">
          <a:extLst>
            <a:ext uri="{FF2B5EF4-FFF2-40B4-BE49-F238E27FC236}">
              <a16:creationId xmlns:a16="http://schemas.microsoft.com/office/drawing/2014/main" id="{00000000-0008-0000-0900-00007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75" name="Rectangle 11138">
          <a:extLst>
            <a:ext uri="{FF2B5EF4-FFF2-40B4-BE49-F238E27FC236}">
              <a16:creationId xmlns:a16="http://schemas.microsoft.com/office/drawing/2014/main" id="{00000000-0008-0000-0900-00007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76" name="Rectangle 11139">
          <a:extLst>
            <a:ext uri="{FF2B5EF4-FFF2-40B4-BE49-F238E27FC236}">
              <a16:creationId xmlns:a16="http://schemas.microsoft.com/office/drawing/2014/main" id="{00000000-0008-0000-0900-00008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79" name="Rectangle 11142">
          <a:extLst>
            <a:ext uri="{FF2B5EF4-FFF2-40B4-BE49-F238E27FC236}">
              <a16:creationId xmlns:a16="http://schemas.microsoft.com/office/drawing/2014/main" id="{00000000-0008-0000-0900-00008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80" name="Rectangle 11143">
          <a:extLst>
            <a:ext uri="{FF2B5EF4-FFF2-40B4-BE49-F238E27FC236}">
              <a16:creationId xmlns:a16="http://schemas.microsoft.com/office/drawing/2014/main" id="{00000000-0008-0000-0900-00008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83" name="Rectangle 11146">
          <a:extLst>
            <a:ext uri="{FF2B5EF4-FFF2-40B4-BE49-F238E27FC236}">
              <a16:creationId xmlns:a16="http://schemas.microsoft.com/office/drawing/2014/main" id="{00000000-0008-0000-0900-00008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84" name="Rectangle 11147">
          <a:extLst>
            <a:ext uri="{FF2B5EF4-FFF2-40B4-BE49-F238E27FC236}">
              <a16:creationId xmlns:a16="http://schemas.microsoft.com/office/drawing/2014/main" id="{00000000-0008-0000-0900-00008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87" name="Rectangle 11150">
          <a:extLst>
            <a:ext uri="{FF2B5EF4-FFF2-40B4-BE49-F238E27FC236}">
              <a16:creationId xmlns:a16="http://schemas.microsoft.com/office/drawing/2014/main" id="{00000000-0008-0000-0900-00008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88" name="Rectangle 11151">
          <a:extLst>
            <a:ext uri="{FF2B5EF4-FFF2-40B4-BE49-F238E27FC236}">
              <a16:creationId xmlns:a16="http://schemas.microsoft.com/office/drawing/2014/main" id="{00000000-0008-0000-0900-00008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91" name="Rectangle 11154">
          <a:extLst>
            <a:ext uri="{FF2B5EF4-FFF2-40B4-BE49-F238E27FC236}">
              <a16:creationId xmlns:a16="http://schemas.microsoft.com/office/drawing/2014/main" id="{00000000-0008-0000-0900-00008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92" name="Rectangle 11155">
          <a:extLst>
            <a:ext uri="{FF2B5EF4-FFF2-40B4-BE49-F238E27FC236}">
              <a16:creationId xmlns:a16="http://schemas.microsoft.com/office/drawing/2014/main" id="{00000000-0008-0000-0900-00009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95" name="Rectangle 11158">
          <a:extLst>
            <a:ext uri="{FF2B5EF4-FFF2-40B4-BE49-F238E27FC236}">
              <a16:creationId xmlns:a16="http://schemas.microsoft.com/office/drawing/2014/main" id="{00000000-0008-0000-0900-00009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96" name="Rectangle 11159">
          <a:extLst>
            <a:ext uri="{FF2B5EF4-FFF2-40B4-BE49-F238E27FC236}">
              <a16:creationId xmlns:a16="http://schemas.microsoft.com/office/drawing/2014/main" id="{00000000-0008-0000-0900-00009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199" name="Rectangle 11162">
          <a:extLst>
            <a:ext uri="{FF2B5EF4-FFF2-40B4-BE49-F238E27FC236}">
              <a16:creationId xmlns:a16="http://schemas.microsoft.com/office/drawing/2014/main" id="{00000000-0008-0000-0900-00009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00" name="Rectangle 11163">
          <a:extLst>
            <a:ext uri="{FF2B5EF4-FFF2-40B4-BE49-F238E27FC236}">
              <a16:creationId xmlns:a16="http://schemas.microsoft.com/office/drawing/2014/main" id="{00000000-0008-0000-0900-00009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03" name="Rectangle 11166">
          <a:extLst>
            <a:ext uri="{FF2B5EF4-FFF2-40B4-BE49-F238E27FC236}">
              <a16:creationId xmlns:a16="http://schemas.microsoft.com/office/drawing/2014/main" id="{00000000-0008-0000-0900-00009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04" name="Rectangle 11167">
          <a:extLst>
            <a:ext uri="{FF2B5EF4-FFF2-40B4-BE49-F238E27FC236}">
              <a16:creationId xmlns:a16="http://schemas.microsoft.com/office/drawing/2014/main" id="{00000000-0008-0000-0900-00009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07" name="Rectangle 11170">
          <a:extLst>
            <a:ext uri="{FF2B5EF4-FFF2-40B4-BE49-F238E27FC236}">
              <a16:creationId xmlns:a16="http://schemas.microsoft.com/office/drawing/2014/main" id="{00000000-0008-0000-0900-00009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08" name="Rectangle 11171">
          <a:extLst>
            <a:ext uri="{FF2B5EF4-FFF2-40B4-BE49-F238E27FC236}">
              <a16:creationId xmlns:a16="http://schemas.microsoft.com/office/drawing/2014/main" id="{00000000-0008-0000-0900-0000A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11" name="Rectangle 11174">
          <a:extLst>
            <a:ext uri="{FF2B5EF4-FFF2-40B4-BE49-F238E27FC236}">
              <a16:creationId xmlns:a16="http://schemas.microsoft.com/office/drawing/2014/main" id="{00000000-0008-0000-0900-0000A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12" name="Rectangle 11175">
          <a:extLst>
            <a:ext uri="{FF2B5EF4-FFF2-40B4-BE49-F238E27FC236}">
              <a16:creationId xmlns:a16="http://schemas.microsoft.com/office/drawing/2014/main" id="{00000000-0008-0000-0900-0000A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15" name="Rectangle 11178">
          <a:extLst>
            <a:ext uri="{FF2B5EF4-FFF2-40B4-BE49-F238E27FC236}">
              <a16:creationId xmlns:a16="http://schemas.microsoft.com/office/drawing/2014/main" id="{00000000-0008-0000-0900-0000A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16" name="Rectangle 11179">
          <a:extLst>
            <a:ext uri="{FF2B5EF4-FFF2-40B4-BE49-F238E27FC236}">
              <a16:creationId xmlns:a16="http://schemas.microsoft.com/office/drawing/2014/main" id="{00000000-0008-0000-0900-0000A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19" name="Rectangle 11182">
          <a:extLst>
            <a:ext uri="{FF2B5EF4-FFF2-40B4-BE49-F238E27FC236}">
              <a16:creationId xmlns:a16="http://schemas.microsoft.com/office/drawing/2014/main" id="{00000000-0008-0000-0900-0000A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20" name="Rectangle 11183">
          <a:extLst>
            <a:ext uri="{FF2B5EF4-FFF2-40B4-BE49-F238E27FC236}">
              <a16:creationId xmlns:a16="http://schemas.microsoft.com/office/drawing/2014/main" id="{00000000-0008-0000-0900-0000A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23" name="Rectangle 11186">
          <a:extLst>
            <a:ext uri="{FF2B5EF4-FFF2-40B4-BE49-F238E27FC236}">
              <a16:creationId xmlns:a16="http://schemas.microsoft.com/office/drawing/2014/main" id="{00000000-0008-0000-0900-0000A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24" name="Rectangle 11187">
          <a:extLst>
            <a:ext uri="{FF2B5EF4-FFF2-40B4-BE49-F238E27FC236}">
              <a16:creationId xmlns:a16="http://schemas.microsoft.com/office/drawing/2014/main" id="{00000000-0008-0000-0900-0000B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27" name="Rectangle 11190">
          <a:extLst>
            <a:ext uri="{FF2B5EF4-FFF2-40B4-BE49-F238E27FC236}">
              <a16:creationId xmlns:a16="http://schemas.microsoft.com/office/drawing/2014/main" id="{00000000-0008-0000-0900-0000B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28" name="Rectangle 11191">
          <a:extLst>
            <a:ext uri="{FF2B5EF4-FFF2-40B4-BE49-F238E27FC236}">
              <a16:creationId xmlns:a16="http://schemas.microsoft.com/office/drawing/2014/main" id="{00000000-0008-0000-0900-0000B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31" name="Rectangle 11194">
          <a:extLst>
            <a:ext uri="{FF2B5EF4-FFF2-40B4-BE49-F238E27FC236}">
              <a16:creationId xmlns:a16="http://schemas.microsoft.com/office/drawing/2014/main" id="{00000000-0008-0000-0900-0000B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32" name="Rectangle 11195">
          <a:extLst>
            <a:ext uri="{FF2B5EF4-FFF2-40B4-BE49-F238E27FC236}">
              <a16:creationId xmlns:a16="http://schemas.microsoft.com/office/drawing/2014/main" id="{00000000-0008-0000-0900-0000B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35" name="Rectangle 11198">
          <a:extLst>
            <a:ext uri="{FF2B5EF4-FFF2-40B4-BE49-F238E27FC236}">
              <a16:creationId xmlns:a16="http://schemas.microsoft.com/office/drawing/2014/main" id="{00000000-0008-0000-0900-0000B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36" name="Rectangle 11199">
          <a:extLst>
            <a:ext uri="{FF2B5EF4-FFF2-40B4-BE49-F238E27FC236}">
              <a16:creationId xmlns:a16="http://schemas.microsoft.com/office/drawing/2014/main" id="{00000000-0008-0000-0900-0000B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39" name="Rectangle 11202">
          <a:extLst>
            <a:ext uri="{FF2B5EF4-FFF2-40B4-BE49-F238E27FC236}">
              <a16:creationId xmlns:a16="http://schemas.microsoft.com/office/drawing/2014/main" id="{00000000-0008-0000-0900-0000B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40" name="Rectangle 11203">
          <a:extLst>
            <a:ext uri="{FF2B5EF4-FFF2-40B4-BE49-F238E27FC236}">
              <a16:creationId xmlns:a16="http://schemas.microsoft.com/office/drawing/2014/main" id="{00000000-0008-0000-0900-0000C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43" name="Rectangle 11206">
          <a:extLst>
            <a:ext uri="{FF2B5EF4-FFF2-40B4-BE49-F238E27FC236}">
              <a16:creationId xmlns:a16="http://schemas.microsoft.com/office/drawing/2014/main" id="{00000000-0008-0000-0900-0000C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44" name="Rectangle 11207">
          <a:extLst>
            <a:ext uri="{FF2B5EF4-FFF2-40B4-BE49-F238E27FC236}">
              <a16:creationId xmlns:a16="http://schemas.microsoft.com/office/drawing/2014/main" id="{00000000-0008-0000-0900-0000C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47" name="Rectangle 11210">
          <a:extLst>
            <a:ext uri="{FF2B5EF4-FFF2-40B4-BE49-F238E27FC236}">
              <a16:creationId xmlns:a16="http://schemas.microsoft.com/office/drawing/2014/main" id="{00000000-0008-0000-0900-0000C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48" name="Rectangle 11211">
          <a:extLst>
            <a:ext uri="{FF2B5EF4-FFF2-40B4-BE49-F238E27FC236}">
              <a16:creationId xmlns:a16="http://schemas.microsoft.com/office/drawing/2014/main" id="{00000000-0008-0000-0900-0000C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51" name="Rectangle 11214">
          <a:extLst>
            <a:ext uri="{FF2B5EF4-FFF2-40B4-BE49-F238E27FC236}">
              <a16:creationId xmlns:a16="http://schemas.microsoft.com/office/drawing/2014/main" id="{00000000-0008-0000-0900-0000C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52" name="Rectangle 11215">
          <a:extLst>
            <a:ext uri="{FF2B5EF4-FFF2-40B4-BE49-F238E27FC236}">
              <a16:creationId xmlns:a16="http://schemas.microsoft.com/office/drawing/2014/main" id="{00000000-0008-0000-0900-0000C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55" name="Rectangle 11218">
          <a:extLst>
            <a:ext uri="{FF2B5EF4-FFF2-40B4-BE49-F238E27FC236}">
              <a16:creationId xmlns:a16="http://schemas.microsoft.com/office/drawing/2014/main" id="{00000000-0008-0000-0900-0000C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56" name="Rectangle 11219">
          <a:extLst>
            <a:ext uri="{FF2B5EF4-FFF2-40B4-BE49-F238E27FC236}">
              <a16:creationId xmlns:a16="http://schemas.microsoft.com/office/drawing/2014/main" id="{00000000-0008-0000-0900-0000D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59" name="Rectangle 11222">
          <a:extLst>
            <a:ext uri="{FF2B5EF4-FFF2-40B4-BE49-F238E27FC236}">
              <a16:creationId xmlns:a16="http://schemas.microsoft.com/office/drawing/2014/main" id="{00000000-0008-0000-0900-0000D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60" name="Rectangle 11223">
          <a:extLst>
            <a:ext uri="{FF2B5EF4-FFF2-40B4-BE49-F238E27FC236}">
              <a16:creationId xmlns:a16="http://schemas.microsoft.com/office/drawing/2014/main" id="{00000000-0008-0000-0900-0000D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63" name="Rectangle 11226">
          <a:extLst>
            <a:ext uri="{FF2B5EF4-FFF2-40B4-BE49-F238E27FC236}">
              <a16:creationId xmlns:a16="http://schemas.microsoft.com/office/drawing/2014/main" id="{00000000-0008-0000-0900-0000D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64" name="Rectangle 11227">
          <a:extLst>
            <a:ext uri="{FF2B5EF4-FFF2-40B4-BE49-F238E27FC236}">
              <a16:creationId xmlns:a16="http://schemas.microsoft.com/office/drawing/2014/main" id="{00000000-0008-0000-0900-0000D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67" name="Rectangle 11230">
          <a:extLst>
            <a:ext uri="{FF2B5EF4-FFF2-40B4-BE49-F238E27FC236}">
              <a16:creationId xmlns:a16="http://schemas.microsoft.com/office/drawing/2014/main" id="{00000000-0008-0000-0900-0000D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68" name="Rectangle 11231">
          <a:extLst>
            <a:ext uri="{FF2B5EF4-FFF2-40B4-BE49-F238E27FC236}">
              <a16:creationId xmlns:a16="http://schemas.microsoft.com/office/drawing/2014/main" id="{00000000-0008-0000-0900-0000D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71" name="Rectangle 11234">
          <a:extLst>
            <a:ext uri="{FF2B5EF4-FFF2-40B4-BE49-F238E27FC236}">
              <a16:creationId xmlns:a16="http://schemas.microsoft.com/office/drawing/2014/main" id="{00000000-0008-0000-0900-0000D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72" name="Rectangle 11235">
          <a:extLst>
            <a:ext uri="{FF2B5EF4-FFF2-40B4-BE49-F238E27FC236}">
              <a16:creationId xmlns:a16="http://schemas.microsoft.com/office/drawing/2014/main" id="{00000000-0008-0000-0900-0000E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75" name="Rectangle 11238">
          <a:extLst>
            <a:ext uri="{FF2B5EF4-FFF2-40B4-BE49-F238E27FC236}">
              <a16:creationId xmlns:a16="http://schemas.microsoft.com/office/drawing/2014/main" id="{00000000-0008-0000-0900-0000E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76" name="Rectangle 11239">
          <a:extLst>
            <a:ext uri="{FF2B5EF4-FFF2-40B4-BE49-F238E27FC236}">
              <a16:creationId xmlns:a16="http://schemas.microsoft.com/office/drawing/2014/main" id="{00000000-0008-0000-0900-0000E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79" name="Rectangle 11242">
          <a:extLst>
            <a:ext uri="{FF2B5EF4-FFF2-40B4-BE49-F238E27FC236}">
              <a16:creationId xmlns:a16="http://schemas.microsoft.com/office/drawing/2014/main" id="{00000000-0008-0000-0900-0000E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80" name="Rectangle 11243">
          <a:extLst>
            <a:ext uri="{FF2B5EF4-FFF2-40B4-BE49-F238E27FC236}">
              <a16:creationId xmlns:a16="http://schemas.microsoft.com/office/drawing/2014/main" id="{00000000-0008-0000-0900-0000E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83" name="Rectangle 11246">
          <a:extLst>
            <a:ext uri="{FF2B5EF4-FFF2-40B4-BE49-F238E27FC236}">
              <a16:creationId xmlns:a16="http://schemas.microsoft.com/office/drawing/2014/main" id="{00000000-0008-0000-0900-0000E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84" name="Rectangle 11247">
          <a:extLst>
            <a:ext uri="{FF2B5EF4-FFF2-40B4-BE49-F238E27FC236}">
              <a16:creationId xmlns:a16="http://schemas.microsoft.com/office/drawing/2014/main" id="{00000000-0008-0000-0900-0000E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87" name="Rectangle 11250">
          <a:extLst>
            <a:ext uri="{FF2B5EF4-FFF2-40B4-BE49-F238E27FC236}">
              <a16:creationId xmlns:a16="http://schemas.microsoft.com/office/drawing/2014/main" id="{00000000-0008-0000-0900-0000E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88" name="Rectangle 11251">
          <a:extLst>
            <a:ext uri="{FF2B5EF4-FFF2-40B4-BE49-F238E27FC236}">
              <a16:creationId xmlns:a16="http://schemas.microsoft.com/office/drawing/2014/main" id="{00000000-0008-0000-0900-0000F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91" name="Rectangle 11254">
          <a:extLst>
            <a:ext uri="{FF2B5EF4-FFF2-40B4-BE49-F238E27FC236}">
              <a16:creationId xmlns:a16="http://schemas.microsoft.com/office/drawing/2014/main" id="{00000000-0008-0000-0900-0000F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92" name="Rectangle 11255">
          <a:extLst>
            <a:ext uri="{FF2B5EF4-FFF2-40B4-BE49-F238E27FC236}">
              <a16:creationId xmlns:a16="http://schemas.microsoft.com/office/drawing/2014/main" id="{00000000-0008-0000-0900-0000F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95" name="Rectangle 11258">
          <a:extLst>
            <a:ext uri="{FF2B5EF4-FFF2-40B4-BE49-F238E27FC236}">
              <a16:creationId xmlns:a16="http://schemas.microsoft.com/office/drawing/2014/main" id="{00000000-0008-0000-0900-0000F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96" name="Rectangle 11259">
          <a:extLst>
            <a:ext uri="{FF2B5EF4-FFF2-40B4-BE49-F238E27FC236}">
              <a16:creationId xmlns:a16="http://schemas.microsoft.com/office/drawing/2014/main" id="{00000000-0008-0000-0900-0000F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299" name="Rectangle 11262">
          <a:extLst>
            <a:ext uri="{FF2B5EF4-FFF2-40B4-BE49-F238E27FC236}">
              <a16:creationId xmlns:a16="http://schemas.microsoft.com/office/drawing/2014/main" id="{00000000-0008-0000-0900-0000F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00" name="Rectangle 11263">
          <a:extLst>
            <a:ext uri="{FF2B5EF4-FFF2-40B4-BE49-F238E27FC236}">
              <a16:creationId xmlns:a16="http://schemas.microsoft.com/office/drawing/2014/main" id="{00000000-0008-0000-0900-0000F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03" name="Rectangle 11266">
          <a:extLst>
            <a:ext uri="{FF2B5EF4-FFF2-40B4-BE49-F238E27FC236}">
              <a16:creationId xmlns:a16="http://schemas.microsoft.com/office/drawing/2014/main" id="{00000000-0008-0000-0900-0000F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04" name="Rectangle 11267">
          <a:extLst>
            <a:ext uri="{FF2B5EF4-FFF2-40B4-BE49-F238E27FC236}">
              <a16:creationId xmlns:a16="http://schemas.microsoft.com/office/drawing/2014/main" id="{00000000-0008-0000-0900-00000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07" name="Rectangle 11270">
          <a:extLst>
            <a:ext uri="{FF2B5EF4-FFF2-40B4-BE49-F238E27FC236}">
              <a16:creationId xmlns:a16="http://schemas.microsoft.com/office/drawing/2014/main" id="{00000000-0008-0000-0900-00000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08" name="Rectangle 11271">
          <a:extLst>
            <a:ext uri="{FF2B5EF4-FFF2-40B4-BE49-F238E27FC236}">
              <a16:creationId xmlns:a16="http://schemas.microsoft.com/office/drawing/2014/main" id="{00000000-0008-0000-0900-00000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11" name="Rectangle 11274">
          <a:extLst>
            <a:ext uri="{FF2B5EF4-FFF2-40B4-BE49-F238E27FC236}">
              <a16:creationId xmlns:a16="http://schemas.microsoft.com/office/drawing/2014/main" id="{00000000-0008-0000-0900-00000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12" name="Rectangle 11275">
          <a:extLst>
            <a:ext uri="{FF2B5EF4-FFF2-40B4-BE49-F238E27FC236}">
              <a16:creationId xmlns:a16="http://schemas.microsoft.com/office/drawing/2014/main" id="{00000000-0008-0000-0900-00000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15" name="Rectangle 11278">
          <a:extLst>
            <a:ext uri="{FF2B5EF4-FFF2-40B4-BE49-F238E27FC236}">
              <a16:creationId xmlns:a16="http://schemas.microsoft.com/office/drawing/2014/main" id="{00000000-0008-0000-0900-00000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16" name="Rectangle 11279">
          <a:extLst>
            <a:ext uri="{FF2B5EF4-FFF2-40B4-BE49-F238E27FC236}">
              <a16:creationId xmlns:a16="http://schemas.microsoft.com/office/drawing/2014/main" id="{00000000-0008-0000-0900-00000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19" name="Rectangle 11282">
          <a:extLst>
            <a:ext uri="{FF2B5EF4-FFF2-40B4-BE49-F238E27FC236}">
              <a16:creationId xmlns:a16="http://schemas.microsoft.com/office/drawing/2014/main" id="{00000000-0008-0000-0900-00000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20" name="Rectangle 11283">
          <a:extLst>
            <a:ext uri="{FF2B5EF4-FFF2-40B4-BE49-F238E27FC236}">
              <a16:creationId xmlns:a16="http://schemas.microsoft.com/office/drawing/2014/main" id="{00000000-0008-0000-0900-00001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23" name="Rectangle 11286">
          <a:extLst>
            <a:ext uri="{FF2B5EF4-FFF2-40B4-BE49-F238E27FC236}">
              <a16:creationId xmlns:a16="http://schemas.microsoft.com/office/drawing/2014/main" id="{00000000-0008-0000-0900-00001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24" name="Rectangle 11287">
          <a:extLst>
            <a:ext uri="{FF2B5EF4-FFF2-40B4-BE49-F238E27FC236}">
              <a16:creationId xmlns:a16="http://schemas.microsoft.com/office/drawing/2014/main" id="{00000000-0008-0000-0900-00001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27" name="Rectangle 11290">
          <a:extLst>
            <a:ext uri="{FF2B5EF4-FFF2-40B4-BE49-F238E27FC236}">
              <a16:creationId xmlns:a16="http://schemas.microsoft.com/office/drawing/2014/main" id="{00000000-0008-0000-0900-00001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28" name="Rectangle 11291">
          <a:extLst>
            <a:ext uri="{FF2B5EF4-FFF2-40B4-BE49-F238E27FC236}">
              <a16:creationId xmlns:a16="http://schemas.microsoft.com/office/drawing/2014/main" id="{00000000-0008-0000-0900-00001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31" name="Rectangle 11294">
          <a:extLst>
            <a:ext uri="{FF2B5EF4-FFF2-40B4-BE49-F238E27FC236}">
              <a16:creationId xmlns:a16="http://schemas.microsoft.com/office/drawing/2014/main" id="{00000000-0008-0000-0900-00001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32" name="Rectangle 11295">
          <a:extLst>
            <a:ext uri="{FF2B5EF4-FFF2-40B4-BE49-F238E27FC236}">
              <a16:creationId xmlns:a16="http://schemas.microsoft.com/office/drawing/2014/main" id="{00000000-0008-0000-0900-00001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35" name="Rectangle 11298">
          <a:extLst>
            <a:ext uri="{FF2B5EF4-FFF2-40B4-BE49-F238E27FC236}">
              <a16:creationId xmlns:a16="http://schemas.microsoft.com/office/drawing/2014/main" id="{00000000-0008-0000-0900-00001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36" name="Rectangle 11299">
          <a:extLst>
            <a:ext uri="{FF2B5EF4-FFF2-40B4-BE49-F238E27FC236}">
              <a16:creationId xmlns:a16="http://schemas.microsoft.com/office/drawing/2014/main" id="{00000000-0008-0000-0900-00002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39" name="Rectangle 11302">
          <a:extLst>
            <a:ext uri="{FF2B5EF4-FFF2-40B4-BE49-F238E27FC236}">
              <a16:creationId xmlns:a16="http://schemas.microsoft.com/office/drawing/2014/main" id="{00000000-0008-0000-0900-00002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40" name="Rectangle 11303">
          <a:extLst>
            <a:ext uri="{FF2B5EF4-FFF2-40B4-BE49-F238E27FC236}">
              <a16:creationId xmlns:a16="http://schemas.microsoft.com/office/drawing/2014/main" id="{00000000-0008-0000-0900-00002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43" name="Rectangle 11306">
          <a:extLst>
            <a:ext uri="{FF2B5EF4-FFF2-40B4-BE49-F238E27FC236}">
              <a16:creationId xmlns:a16="http://schemas.microsoft.com/office/drawing/2014/main" id="{00000000-0008-0000-0900-00002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44" name="Rectangle 11307">
          <a:extLst>
            <a:ext uri="{FF2B5EF4-FFF2-40B4-BE49-F238E27FC236}">
              <a16:creationId xmlns:a16="http://schemas.microsoft.com/office/drawing/2014/main" id="{00000000-0008-0000-0900-00002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47" name="Rectangle 11310">
          <a:extLst>
            <a:ext uri="{FF2B5EF4-FFF2-40B4-BE49-F238E27FC236}">
              <a16:creationId xmlns:a16="http://schemas.microsoft.com/office/drawing/2014/main" id="{00000000-0008-0000-0900-00002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48" name="Rectangle 11311">
          <a:extLst>
            <a:ext uri="{FF2B5EF4-FFF2-40B4-BE49-F238E27FC236}">
              <a16:creationId xmlns:a16="http://schemas.microsoft.com/office/drawing/2014/main" id="{00000000-0008-0000-0900-00002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51" name="Rectangle 11314">
          <a:extLst>
            <a:ext uri="{FF2B5EF4-FFF2-40B4-BE49-F238E27FC236}">
              <a16:creationId xmlns:a16="http://schemas.microsoft.com/office/drawing/2014/main" id="{00000000-0008-0000-0900-00002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52" name="Rectangle 11315">
          <a:extLst>
            <a:ext uri="{FF2B5EF4-FFF2-40B4-BE49-F238E27FC236}">
              <a16:creationId xmlns:a16="http://schemas.microsoft.com/office/drawing/2014/main" id="{00000000-0008-0000-0900-00003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55" name="Rectangle 11318">
          <a:extLst>
            <a:ext uri="{FF2B5EF4-FFF2-40B4-BE49-F238E27FC236}">
              <a16:creationId xmlns:a16="http://schemas.microsoft.com/office/drawing/2014/main" id="{00000000-0008-0000-0900-00003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56" name="Rectangle 11319">
          <a:extLst>
            <a:ext uri="{FF2B5EF4-FFF2-40B4-BE49-F238E27FC236}">
              <a16:creationId xmlns:a16="http://schemas.microsoft.com/office/drawing/2014/main" id="{00000000-0008-0000-0900-00003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59" name="Rectangle 11322">
          <a:extLst>
            <a:ext uri="{FF2B5EF4-FFF2-40B4-BE49-F238E27FC236}">
              <a16:creationId xmlns:a16="http://schemas.microsoft.com/office/drawing/2014/main" id="{00000000-0008-0000-0900-00003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60" name="Rectangle 11323">
          <a:extLst>
            <a:ext uri="{FF2B5EF4-FFF2-40B4-BE49-F238E27FC236}">
              <a16:creationId xmlns:a16="http://schemas.microsoft.com/office/drawing/2014/main" id="{00000000-0008-0000-0900-00003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63" name="Rectangle 11326">
          <a:extLst>
            <a:ext uri="{FF2B5EF4-FFF2-40B4-BE49-F238E27FC236}">
              <a16:creationId xmlns:a16="http://schemas.microsoft.com/office/drawing/2014/main" id="{00000000-0008-0000-0900-00003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64" name="Rectangle 11327">
          <a:extLst>
            <a:ext uri="{FF2B5EF4-FFF2-40B4-BE49-F238E27FC236}">
              <a16:creationId xmlns:a16="http://schemas.microsoft.com/office/drawing/2014/main" id="{00000000-0008-0000-0900-00003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67" name="Rectangle 11330">
          <a:extLst>
            <a:ext uri="{FF2B5EF4-FFF2-40B4-BE49-F238E27FC236}">
              <a16:creationId xmlns:a16="http://schemas.microsoft.com/office/drawing/2014/main" id="{00000000-0008-0000-0900-00003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68" name="Rectangle 11331">
          <a:extLst>
            <a:ext uri="{FF2B5EF4-FFF2-40B4-BE49-F238E27FC236}">
              <a16:creationId xmlns:a16="http://schemas.microsoft.com/office/drawing/2014/main" id="{00000000-0008-0000-0900-00004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71" name="Rectangle 11334">
          <a:extLst>
            <a:ext uri="{FF2B5EF4-FFF2-40B4-BE49-F238E27FC236}">
              <a16:creationId xmlns:a16="http://schemas.microsoft.com/office/drawing/2014/main" id="{00000000-0008-0000-0900-00004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72" name="Rectangle 11335">
          <a:extLst>
            <a:ext uri="{FF2B5EF4-FFF2-40B4-BE49-F238E27FC236}">
              <a16:creationId xmlns:a16="http://schemas.microsoft.com/office/drawing/2014/main" id="{00000000-0008-0000-0900-00004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75" name="Rectangle 11338">
          <a:extLst>
            <a:ext uri="{FF2B5EF4-FFF2-40B4-BE49-F238E27FC236}">
              <a16:creationId xmlns:a16="http://schemas.microsoft.com/office/drawing/2014/main" id="{00000000-0008-0000-0900-00004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76" name="Rectangle 11339">
          <a:extLst>
            <a:ext uri="{FF2B5EF4-FFF2-40B4-BE49-F238E27FC236}">
              <a16:creationId xmlns:a16="http://schemas.microsoft.com/office/drawing/2014/main" id="{00000000-0008-0000-0900-00004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79" name="Rectangle 11342">
          <a:extLst>
            <a:ext uri="{FF2B5EF4-FFF2-40B4-BE49-F238E27FC236}">
              <a16:creationId xmlns:a16="http://schemas.microsoft.com/office/drawing/2014/main" id="{00000000-0008-0000-0900-00004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80" name="Rectangle 11343">
          <a:extLst>
            <a:ext uri="{FF2B5EF4-FFF2-40B4-BE49-F238E27FC236}">
              <a16:creationId xmlns:a16="http://schemas.microsoft.com/office/drawing/2014/main" id="{00000000-0008-0000-0900-00004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83" name="Rectangle 11346">
          <a:extLst>
            <a:ext uri="{FF2B5EF4-FFF2-40B4-BE49-F238E27FC236}">
              <a16:creationId xmlns:a16="http://schemas.microsoft.com/office/drawing/2014/main" id="{00000000-0008-0000-0900-00004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84" name="Rectangle 11347">
          <a:extLst>
            <a:ext uri="{FF2B5EF4-FFF2-40B4-BE49-F238E27FC236}">
              <a16:creationId xmlns:a16="http://schemas.microsoft.com/office/drawing/2014/main" id="{00000000-0008-0000-0900-00005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87" name="Rectangle 11350">
          <a:extLst>
            <a:ext uri="{FF2B5EF4-FFF2-40B4-BE49-F238E27FC236}">
              <a16:creationId xmlns:a16="http://schemas.microsoft.com/office/drawing/2014/main" id="{00000000-0008-0000-0900-00005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88" name="Rectangle 11351">
          <a:extLst>
            <a:ext uri="{FF2B5EF4-FFF2-40B4-BE49-F238E27FC236}">
              <a16:creationId xmlns:a16="http://schemas.microsoft.com/office/drawing/2014/main" id="{00000000-0008-0000-0900-00005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91" name="Rectangle 11354">
          <a:extLst>
            <a:ext uri="{FF2B5EF4-FFF2-40B4-BE49-F238E27FC236}">
              <a16:creationId xmlns:a16="http://schemas.microsoft.com/office/drawing/2014/main" id="{00000000-0008-0000-0900-00005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92" name="Rectangle 11355">
          <a:extLst>
            <a:ext uri="{FF2B5EF4-FFF2-40B4-BE49-F238E27FC236}">
              <a16:creationId xmlns:a16="http://schemas.microsoft.com/office/drawing/2014/main" id="{00000000-0008-0000-0900-00005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95" name="Rectangle 11358">
          <a:extLst>
            <a:ext uri="{FF2B5EF4-FFF2-40B4-BE49-F238E27FC236}">
              <a16:creationId xmlns:a16="http://schemas.microsoft.com/office/drawing/2014/main" id="{00000000-0008-0000-0900-00005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96" name="Rectangle 11359">
          <a:extLst>
            <a:ext uri="{FF2B5EF4-FFF2-40B4-BE49-F238E27FC236}">
              <a16:creationId xmlns:a16="http://schemas.microsoft.com/office/drawing/2014/main" id="{00000000-0008-0000-0900-00005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399" name="Rectangle 11362">
          <a:extLst>
            <a:ext uri="{FF2B5EF4-FFF2-40B4-BE49-F238E27FC236}">
              <a16:creationId xmlns:a16="http://schemas.microsoft.com/office/drawing/2014/main" id="{00000000-0008-0000-0900-00005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0" name="Rectangle 11363">
          <a:extLst>
            <a:ext uri="{FF2B5EF4-FFF2-40B4-BE49-F238E27FC236}">
              <a16:creationId xmlns:a16="http://schemas.microsoft.com/office/drawing/2014/main" id="{00000000-0008-0000-0900-00006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3" name="Rectangle 11366">
          <a:extLst>
            <a:ext uri="{FF2B5EF4-FFF2-40B4-BE49-F238E27FC236}">
              <a16:creationId xmlns:a16="http://schemas.microsoft.com/office/drawing/2014/main" id="{00000000-0008-0000-0900-00006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4" name="Rectangle 11367">
          <a:extLst>
            <a:ext uri="{FF2B5EF4-FFF2-40B4-BE49-F238E27FC236}">
              <a16:creationId xmlns:a16="http://schemas.microsoft.com/office/drawing/2014/main" id="{00000000-0008-0000-0900-00006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5" name="Rectangle 11368">
          <a:extLst>
            <a:ext uri="{FF2B5EF4-FFF2-40B4-BE49-F238E27FC236}">
              <a16:creationId xmlns:a16="http://schemas.microsoft.com/office/drawing/2014/main" id="{00000000-0008-0000-0900-000065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6" name="Rectangle 11369">
          <a:extLst>
            <a:ext uri="{FF2B5EF4-FFF2-40B4-BE49-F238E27FC236}">
              <a16:creationId xmlns:a16="http://schemas.microsoft.com/office/drawing/2014/main" id="{00000000-0008-0000-0900-000066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09" name="Rectangle 11372">
          <a:extLst>
            <a:ext uri="{FF2B5EF4-FFF2-40B4-BE49-F238E27FC236}">
              <a16:creationId xmlns:a16="http://schemas.microsoft.com/office/drawing/2014/main" id="{00000000-0008-0000-0900-000069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10" name="Rectangle 11373">
          <a:extLst>
            <a:ext uri="{FF2B5EF4-FFF2-40B4-BE49-F238E27FC236}">
              <a16:creationId xmlns:a16="http://schemas.microsoft.com/office/drawing/2014/main" id="{00000000-0008-0000-0900-00006A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13" name="Rectangle 11376">
          <a:extLst>
            <a:ext uri="{FF2B5EF4-FFF2-40B4-BE49-F238E27FC236}">
              <a16:creationId xmlns:a16="http://schemas.microsoft.com/office/drawing/2014/main" id="{00000000-0008-0000-0900-00006D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14" name="Rectangle 11377">
          <a:extLst>
            <a:ext uri="{FF2B5EF4-FFF2-40B4-BE49-F238E27FC236}">
              <a16:creationId xmlns:a16="http://schemas.microsoft.com/office/drawing/2014/main" id="{00000000-0008-0000-0900-00006E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17" name="Rectangle 11380">
          <a:extLst>
            <a:ext uri="{FF2B5EF4-FFF2-40B4-BE49-F238E27FC236}">
              <a16:creationId xmlns:a16="http://schemas.microsoft.com/office/drawing/2014/main" id="{00000000-0008-0000-0900-000071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18" name="Rectangle 11381">
          <a:extLst>
            <a:ext uri="{FF2B5EF4-FFF2-40B4-BE49-F238E27FC236}">
              <a16:creationId xmlns:a16="http://schemas.microsoft.com/office/drawing/2014/main" id="{00000000-0008-0000-0900-000072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1" name="Rectangle 11384">
          <a:extLst>
            <a:ext uri="{FF2B5EF4-FFF2-40B4-BE49-F238E27FC236}">
              <a16:creationId xmlns:a16="http://schemas.microsoft.com/office/drawing/2014/main" id="{00000000-0008-0000-0900-000075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2" name="Rectangle 11385">
          <a:extLst>
            <a:ext uri="{FF2B5EF4-FFF2-40B4-BE49-F238E27FC236}">
              <a16:creationId xmlns:a16="http://schemas.microsoft.com/office/drawing/2014/main" id="{00000000-0008-0000-0900-000076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5" name="Rectangle 11388">
          <a:extLst>
            <a:ext uri="{FF2B5EF4-FFF2-40B4-BE49-F238E27FC236}">
              <a16:creationId xmlns:a16="http://schemas.microsoft.com/office/drawing/2014/main" id="{00000000-0008-0000-0900-000079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6" name="Rectangle 11389">
          <a:extLst>
            <a:ext uri="{FF2B5EF4-FFF2-40B4-BE49-F238E27FC236}">
              <a16:creationId xmlns:a16="http://schemas.microsoft.com/office/drawing/2014/main" id="{00000000-0008-0000-0900-00007A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7" name="Rectangle 11390">
          <a:extLst>
            <a:ext uri="{FF2B5EF4-FFF2-40B4-BE49-F238E27FC236}">
              <a16:creationId xmlns:a16="http://schemas.microsoft.com/office/drawing/2014/main" id="{00000000-0008-0000-0900-00007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28" name="Rectangle 11391">
          <a:extLst>
            <a:ext uri="{FF2B5EF4-FFF2-40B4-BE49-F238E27FC236}">
              <a16:creationId xmlns:a16="http://schemas.microsoft.com/office/drawing/2014/main" id="{00000000-0008-0000-0900-00007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31" name="Rectangle 11394">
          <a:extLst>
            <a:ext uri="{FF2B5EF4-FFF2-40B4-BE49-F238E27FC236}">
              <a16:creationId xmlns:a16="http://schemas.microsoft.com/office/drawing/2014/main" id="{00000000-0008-0000-0900-00007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32" name="Rectangle 11395">
          <a:extLst>
            <a:ext uri="{FF2B5EF4-FFF2-40B4-BE49-F238E27FC236}">
              <a16:creationId xmlns:a16="http://schemas.microsoft.com/office/drawing/2014/main" id="{00000000-0008-0000-0900-00008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35" name="Rectangle 11398">
          <a:extLst>
            <a:ext uri="{FF2B5EF4-FFF2-40B4-BE49-F238E27FC236}">
              <a16:creationId xmlns:a16="http://schemas.microsoft.com/office/drawing/2014/main" id="{00000000-0008-0000-0900-00008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36" name="Rectangle 11399">
          <a:extLst>
            <a:ext uri="{FF2B5EF4-FFF2-40B4-BE49-F238E27FC236}">
              <a16:creationId xmlns:a16="http://schemas.microsoft.com/office/drawing/2014/main" id="{00000000-0008-0000-0900-00008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39" name="Rectangle 11402">
          <a:extLst>
            <a:ext uri="{FF2B5EF4-FFF2-40B4-BE49-F238E27FC236}">
              <a16:creationId xmlns:a16="http://schemas.microsoft.com/office/drawing/2014/main" id="{00000000-0008-0000-0900-00008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40" name="Rectangle 11403">
          <a:extLst>
            <a:ext uri="{FF2B5EF4-FFF2-40B4-BE49-F238E27FC236}">
              <a16:creationId xmlns:a16="http://schemas.microsoft.com/office/drawing/2014/main" id="{00000000-0008-0000-0900-00008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43" name="Rectangle 11406">
          <a:extLst>
            <a:ext uri="{FF2B5EF4-FFF2-40B4-BE49-F238E27FC236}">
              <a16:creationId xmlns:a16="http://schemas.microsoft.com/office/drawing/2014/main" id="{00000000-0008-0000-0900-00008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44" name="Rectangle 11407">
          <a:extLst>
            <a:ext uri="{FF2B5EF4-FFF2-40B4-BE49-F238E27FC236}">
              <a16:creationId xmlns:a16="http://schemas.microsoft.com/office/drawing/2014/main" id="{00000000-0008-0000-0900-00008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47" name="Rectangle 11410">
          <a:extLst>
            <a:ext uri="{FF2B5EF4-FFF2-40B4-BE49-F238E27FC236}">
              <a16:creationId xmlns:a16="http://schemas.microsoft.com/office/drawing/2014/main" id="{00000000-0008-0000-0900-00008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48" name="Rectangle 11411">
          <a:extLst>
            <a:ext uri="{FF2B5EF4-FFF2-40B4-BE49-F238E27FC236}">
              <a16:creationId xmlns:a16="http://schemas.microsoft.com/office/drawing/2014/main" id="{00000000-0008-0000-0900-00009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51" name="Rectangle 11414">
          <a:extLst>
            <a:ext uri="{FF2B5EF4-FFF2-40B4-BE49-F238E27FC236}">
              <a16:creationId xmlns:a16="http://schemas.microsoft.com/office/drawing/2014/main" id="{00000000-0008-0000-0900-00009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52" name="Rectangle 11415">
          <a:extLst>
            <a:ext uri="{FF2B5EF4-FFF2-40B4-BE49-F238E27FC236}">
              <a16:creationId xmlns:a16="http://schemas.microsoft.com/office/drawing/2014/main" id="{00000000-0008-0000-0900-00009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55" name="Rectangle 11418">
          <a:extLst>
            <a:ext uri="{FF2B5EF4-FFF2-40B4-BE49-F238E27FC236}">
              <a16:creationId xmlns:a16="http://schemas.microsoft.com/office/drawing/2014/main" id="{00000000-0008-0000-0900-00009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56" name="Rectangle 11419">
          <a:extLst>
            <a:ext uri="{FF2B5EF4-FFF2-40B4-BE49-F238E27FC236}">
              <a16:creationId xmlns:a16="http://schemas.microsoft.com/office/drawing/2014/main" id="{00000000-0008-0000-0900-00009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59" name="Rectangle 11422">
          <a:extLst>
            <a:ext uri="{FF2B5EF4-FFF2-40B4-BE49-F238E27FC236}">
              <a16:creationId xmlns:a16="http://schemas.microsoft.com/office/drawing/2014/main" id="{00000000-0008-0000-0900-00009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60" name="Rectangle 11423">
          <a:extLst>
            <a:ext uri="{FF2B5EF4-FFF2-40B4-BE49-F238E27FC236}">
              <a16:creationId xmlns:a16="http://schemas.microsoft.com/office/drawing/2014/main" id="{00000000-0008-0000-0900-00009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63" name="Rectangle 11426">
          <a:extLst>
            <a:ext uri="{FF2B5EF4-FFF2-40B4-BE49-F238E27FC236}">
              <a16:creationId xmlns:a16="http://schemas.microsoft.com/office/drawing/2014/main" id="{00000000-0008-0000-0900-00009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64" name="Rectangle 11427">
          <a:extLst>
            <a:ext uri="{FF2B5EF4-FFF2-40B4-BE49-F238E27FC236}">
              <a16:creationId xmlns:a16="http://schemas.microsoft.com/office/drawing/2014/main" id="{00000000-0008-0000-0900-0000A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67" name="Rectangle 11430">
          <a:extLst>
            <a:ext uri="{FF2B5EF4-FFF2-40B4-BE49-F238E27FC236}">
              <a16:creationId xmlns:a16="http://schemas.microsoft.com/office/drawing/2014/main" id="{00000000-0008-0000-0900-0000A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68" name="Rectangle 11431">
          <a:extLst>
            <a:ext uri="{FF2B5EF4-FFF2-40B4-BE49-F238E27FC236}">
              <a16:creationId xmlns:a16="http://schemas.microsoft.com/office/drawing/2014/main" id="{00000000-0008-0000-0900-0000A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71" name="Rectangle 11434">
          <a:extLst>
            <a:ext uri="{FF2B5EF4-FFF2-40B4-BE49-F238E27FC236}">
              <a16:creationId xmlns:a16="http://schemas.microsoft.com/office/drawing/2014/main" id="{00000000-0008-0000-0900-0000A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72" name="Rectangle 11435">
          <a:extLst>
            <a:ext uri="{FF2B5EF4-FFF2-40B4-BE49-F238E27FC236}">
              <a16:creationId xmlns:a16="http://schemas.microsoft.com/office/drawing/2014/main" id="{00000000-0008-0000-0900-0000A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75" name="Rectangle 11438">
          <a:extLst>
            <a:ext uri="{FF2B5EF4-FFF2-40B4-BE49-F238E27FC236}">
              <a16:creationId xmlns:a16="http://schemas.microsoft.com/office/drawing/2014/main" id="{00000000-0008-0000-0900-0000A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76" name="Rectangle 11439">
          <a:extLst>
            <a:ext uri="{FF2B5EF4-FFF2-40B4-BE49-F238E27FC236}">
              <a16:creationId xmlns:a16="http://schemas.microsoft.com/office/drawing/2014/main" id="{00000000-0008-0000-0900-0000A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79" name="Rectangle 11442">
          <a:extLst>
            <a:ext uri="{FF2B5EF4-FFF2-40B4-BE49-F238E27FC236}">
              <a16:creationId xmlns:a16="http://schemas.microsoft.com/office/drawing/2014/main" id="{00000000-0008-0000-0900-0000A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80" name="Rectangle 11443">
          <a:extLst>
            <a:ext uri="{FF2B5EF4-FFF2-40B4-BE49-F238E27FC236}">
              <a16:creationId xmlns:a16="http://schemas.microsoft.com/office/drawing/2014/main" id="{00000000-0008-0000-0900-0000B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83" name="Rectangle 11446">
          <a:extLst>
            <a:ext uri="{FF2B5EF4-FFF2-40B4-BE49-F238E27FC236}">
              <a16:creationId xmlns:a16="http://schemas.microsoft.com/office/drawing/2014/main" id="{00000000-0008-0000-0900-0000B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84" name="Rectangle 11447">
          <a:extLst>
            <a:ext uri="{FF2B5EF4-FFF2-40B4-BE49-F238E27FC236}">
              <a16:creationId xmlns:a16="http://schemas.microsoft.com/office/drawing/2014/main" id="{00000000-0008-0000-0900-0000B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87" name="Rectangle 11450">
          <a:extLst>
            <a:ext uri="{FF2B5EF4-FFF2-40B4-BE49-F238E27FC236}">
              <a16:creationId xmlns:a16="http://schemas.microsoft.com/office/drawing/2014/main" id="{00000000-0008-0000-0900-0000B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88" name="Rectangle 11451">
          <a:extLst>
            <a:ext uri="{FF2B5EF4-FFF2-40B4-BE49-F238E27FC236}">
              <a16:creationId xmlns:a16="http://schemas.microsoft.com/office/drawing/2014/main" id="{00000000-0008-0000-0900-0000B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91" name="Rectangle 11454">
          <a:extLst>
            <a:ext uri="{FF2B5EF4-FFF2-40B4-BE49-F238E27FC236}">
              <a16:creationId xmlns:a16="http://schemas.microsoft.com/office/drawing/2014/main" id="{00000000-0008-0000-0900-0000B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92" name="Rectangle 11455">
          <a:extLst>
            <a:ext uri="{FF2B5EF4-FFF2-40B4-BE49-F238E27FC236}">
              <a16:creationId xmlns:a16="http://schemas.microsoft.com/office/drawing/2014/main" id="{00000000-0008-0000-0900-0000B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95" name="Rectangle 11458">
          <a:extLst>
            <a:ext uri="{FF2B5EF4-FFF2-40B4-BE49-F238E27FC236}">
              <a16:creationId xmlns:a16="http://schemas.microsoft.com/office/drawing/2014/main" id="{00000000-0008-0000-0900-0000B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96" name="Rectangle 11459">
          <a:extLst>
            <a:ext uri="{FF2B5EF4-FFF2-40B4-BE49-F238E27FC236}">
              <a16:creationId xmlns:a16="http://schemas.microsoft.com/office/drawing/2014/main" id="{00000000-0008-0000-0900-0000C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499" name="Rectangle 11462">
          <a:extLst>
            <a:ext uri="{FF2B5EF4-FFF2-40B4-BE49-F238E27FC236}">
              <a16:creationId xmlns:a16="http://schemas.microsoft.com/office/drawing/2014/main" id="{00000000-0008-0000-0900-0000C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500" name="Rectangle 11463">
          <a:extLst>
            <a:ext uri="{FF2B5EF4-FFF2-40B4-BE49-F238E27FC236}">
              <a16:creationId xmlns:a16="http://schemas.microsoft.com/office/drawing/2014/main" id="{00000000-0008-0000-0900-0000C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503" name="Rectangle 11466">
          <a:extLst>
            <a:ext uri="{FF2B5EF4-FFF2-40B4-BE49-F238E27FC236}">
              <a16:creationId xmlns:a16="http://schemas.microsoft.com/office/drawing/2014/main" id="{00000000-0008-0000-0900-0000C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504" name="Rectangle 11467">
          <a:extLst>
            <a:ext uri="{FF2B5EF4-FFF2-40B4-BE49-F238E27FC236}">
              <a16:creationId xmlns:a16="http://schemas.microsoft.com/office/drawing/2014/main" id="{00000000-0008-0000-0900-0000C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507" name="Rectangle 11470">
          <a:extLst>
            <a:ext uri="{FF2B5EF4-FFF2-40B4-BE49-F238E27FC236}">
              <a16:creationId xmlns:a16="http://schemas.microsoft.com/office/drawing/2014/main" id="{00000000-0008-0000-0900-0000C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508" name="Rectangle 11471">
          <a:extLst>
            <a:ext uri="{FF2B5EF4-FFF2-40B4-BE49-F238E27FC236}">
              <a16:creationId xmlns:a16="http://schemas.microsoft.com/office/drawing/2014/main" id="{00000000-0008-0000-0900-0000C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0</xdr:rowOff>
    </xdr:to>
    <xdr:sp macro="" textlink="">
      <xdr:nvSpPr>
        <xdr:cNvPr id="1090509" name="Rectangle 11472">
          <a:extLst>
            <a:ext uri="{FF2B5EF4-FFF2-40B4-BE49-F238E27FC236}">
              <a16:creationId xmlns:a16="http://schemas.microsoft.com/office/drawing/2014/main" id="{00000000-0008-0000-0900-0000CDA31000}"/>
            </a:ext>
          </a:extLst>
        </xdr:cNvPr>
        <xdr:cNvSpPr>
          <a:spLocks noChangeArrowheads="1"/>
        </xdr:cNvSpPr>
      </xdr:nvSpPr>
      <xdr:spPr bwMode="auto">
        <a:xfrm>
          <a:off x="0" y="21859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0</xdr:rowOff>
    </xdr:to>
    <xdr:sp macro="" textlink="">
      <xdr:nvSpPr>
        <xdr:cNvPr id="1090510" name="Rectangle 11473">
          <a:extLst>
            <a:ext uri="{FF2B5EF4-FFF2-40B4-BE49-F238E27FC236}">
              <a16:creationId xmlns:a16="http://schemas.microsoft.com/office/drawing/2014/main" id="{00000000-0008-0000-0900-0000CEA31000}"/>
            </a:ext>
          </a:extLst>
        </xdr:cNvPr>
        <xdr:cNvSpPr>
          <a:spLocks noChangeArrowheads="1"/>
        </xdr:cNvSpPr>
      </xdr:nvSpPr>
      <xdr:spPr bwMode="auto">
        <a:xfrm>
          <a:off x="0" y="21859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358</xdr:row>
      <xdr:rowOff>0</xdr:rowOff>
    </xdr:from>
    <xdr:to>
      <xdr:col>0</xdr:col>
      <xdr:colOff>0</xdr:colOff>
      <xdr:row>358</xdr:row>
      <xdr:rowOff>0</xdr:rowOff>
    </xdr:to>
    <xdr:sp macro="" textlink="">
      <xdr:nvSpPr>
        <xdr:cNvPr id="1090511" name="Rectangle 11474">
          <a:extLst>
            <a:ext uri="{FF2B5EF4-FFF2-40B4-BE49-F238E27FC236}">
              <a16:creationId xmlns:a16="http://schemas.microsoft.com/office/drawing/2014/main" id="{00000000-0008-0000-0900-0000CFA31000}"/>
            </a:ext>
          </a:extLst>
        </xdr:cNvPr>
        <xdr:cNvSpPr>
          <a:spLocks noChangeArrowheads="1"/>
        </xdr:cNvSpPr>
      </xdr:nvSpPr>
      <xdr:spPr bwMode="auto">
        <a:xfrm>
          <a:off x="0" y="29079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358</xdr:row>
      <xdr:rowOff>0</xdr:rowOff>
    </xdr:from>
    <xdr:to>
      <xdr:col>0</xdr:col>
      <xdr:colOff>0</xdr:colOff>
      <xdr:row>358</xdr:row>
      <xdr:rowOff>0</xdr:rowOff>
    </xdr:to>
    <xdr:sp macro="" textlink="">
      <xdr:nvSpPr>
        <xdr:cNvPr id="1090512" name="Rectangle 11475">
          <a:extLst>
            <a:ext uri="{FF2B5EF4-FFF2-40B4-BE49-F238E27FC236}">
              <a16:creationId xmlns:a16="http://schemas.microsoft.com/office/drawing/2014/main" id="{00000000-0008-0000-0900-0000D0A31000}"/>
            </a:ext>
          </a:extLst>
        </xdr:cNvPr>
        <xdr:cNvSpPr>
          <a:spLocks noChangeArrowheads="1"/>
        </xdr:cNvSpPr>
      </xdr:nvSpPr>
      <xdr:spPr bwMode="auto">
        <a:xfrm>
          <a:off x="0" y="29079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90513" name="Rectangle 11476">
          <a:extLst>
            <a:ext uri="{FF2B5EF4-FFF2-40B4-BE49-F238E27FC236}">
              <a16:creationId xmlns:a16="http://schemas.microsoft.com/office/drawing/2014/main" id="{00000000-0008-0000-0900-0000D1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90514" name="Rectangle 11477">
          <a:extLst>
            <a:ext uri="{FF2B5EF4-FFF2-40B4-BE49-F238E27FC236}">
              <a16:creationId xmlns:a16="http://schemas.microsoft.com/office/drawing/2014/main" id="{00000000-0008-0000-0900-0000D2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90515" name="Rectangle 11478">
          <a:extLst>
            <a:ext uri="{FF2B5EF4-FFF2-40B4-BE49-F238E27FC236}">
              <a16:creationId xmlns:a16="http://schemas.microsoft.com/office/drawing/2014/main" id="{00000000-0008-0000-0900-0000D3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 macro="" textlink="">
      <xdr:nvSpPr>
        <xdr:cNvPr id="1090516" name="Rectangle 11479">
          <a:extLst>
            <a:ext uri="{FF2B5EF4-FFF2-40B4-BE49-F238E27FC236}">
              <a16:creationId xmlns:a16="http://schemas.microsoft.com/office/drawing/2014/main" id="{00000000-0008-0000-0900-0000D4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392</xdr:row>
      <xdr:rowOff>0</xdr:rowOff>
    </xdr:from>
    <xdr:to>
      <xdr:col>0</xdr:col>
      <xdr:colOff>0</xdr:colOff>
      <xdr:row>392</xdr:row>
      <xdr:rowOff>0</xdr:rowOff>
    </xdr:to>
    <xdr:sp macro="" textlink="">
      <xdr:nvSpPr>
        <xdr:cNvPr id="1090517" name="Rectangle 11480">
          <a:extLst>
            <a:ext uri="{FF2B5EF4-FFF2-40B4-BE49-F238E27FC236}">
              <a16:creationId xmlns:a16="http://schemas.microsoft.com/office/drawing/2014/main" id="{00000000-0008-0000-0900-0000D5A31000}"/>
            </a:ext>
          </a:extLst>
        </xdr:cNvPr>
        <xdr:cNvSpPr>
          <a:spLocks noChangeArrowheads="1"/>
        </xdr:cNvSpPr>
      </xdr:nvSpPr>
      <xdr:spPr bwMode="auto">
        <a:xfrm>
          <a:off x="0" y="36299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392</xdr:row>
      <xdr:rowOff>0</xdr:rowOff>
    </xdr:from>
    <xdr:to>
      <xdr:col>0</xdr:col>
      <xdr:colOff>0</xdr:colOff>
      <xdr:row>392</xdr:row>
      <xdr:rowOff>0</xdr:rowOff>
    </xdr:to>
    <xdr:sp macro="" textlink="">
      <xdr:nvSpPr>
        <xdr:cNvPr id="1090518" name="Rectangle 11481">
          <a:extLst>
            <a:ext uri="{FF2B5EF4-FFF2-40B4-BE49-F238E27FC236}">
              <a16:creationId xmlns:a16="http://schemas.microsoft.com/office/drawing/2014/main" id="{00000000-0008-0000-0900-0000D6A31000}"/>
            </a:ext>
          </a:extLst>
        </xdr:cNvPr>
        <xdr:cNvSpPr>
          <a:spLocks noChangeArrowheads="1"/>
        </xdr:cNvSpPr>
      </xdr:nvSpPr>
      <xdr:spPr bwMode="auto">
        <a:xfrm>
          <a:off x="0" y="36299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19" name="Rectangle 11482">
          <a:extLst>
            <a:ext uri="{FF2B5EF4-FFF2-40B4-BE49-F238E27FC236}">
              <a16:creationId xmlns:a16="http://schemas.microsoft.com/office/drawing/2014/main" id="{00000000-0008-0000-0900-0000D7A31000}"/>
            </a:ext>
          </a:extLst>
        </xdr:cNvPr>
        <xdr:cNvSpPr>
          <a:spLocks noChangeArrowheads="1"/>
        </xdr:cNvSpPr>
      </xdr:nvSpPr>
      <xdr:spPr bwMode="auto">
        <a:xfrm>
          <a:off x="0" y="481203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20" name="Rectangle 11483">
          <a:extLst>
            <a:ext uri="{FF2B5EF4-FFF2-40B4-BE49-F238E27FC236}">
              <a16:creationId xmlns:a16="http://schemas.microsoft.com/office/drawing/2014/main" id="{00000000-0008-0000-0900-0000D8A31000}"/>
            </a:ext>
          </a:extLst>
        </xdr:cNvPr>
        <xdr:cNvSpPr>
          <a:spLocks noChangeArrowheads="1"/>
        </xdr:cNvSpPr>
      </xdr:nvSpPr>
      <xdr:spPr bwMode="auto">
        <a:xfrm>
          <a:off x="0" y="481203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21" name="Rectangle 11484">
          <a:extLst>
            <a:ext uri="{FF2B5EF4-FFF2-40B4-BE49-F238E27FC236}">
              <a16:creationId xmlns:a16="http://schemas.microsoft.com/office/drawing/2014/main" id="{00000000-0008-0000-0900-0000D9A31000}"/>
            </a:ext>
          </a:extLst>
        </xdr:cNvPr>
        <xdr:cNvSpPr>
          <a:spLocks noChangeArrowheads="1"/>
        </xdr:cNvSpPr>
      </xdr:nvSpPr>
      <xdr:spPr bwMode="auto">
        <a:xfrm>
          <a:off x="0" y="52720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22" name="Rectangle 11485">
          <a:extLst>
            <a:ext uri="{FF2B5EF4-FFF2-40B4-BE49-F238E27FC236}">
              <a16:creationId xmlns:a16="http://schemas.microsoft.com/office/drawing/2014/main" id="{00000000-0008-0000-0900-0000DAA31000}"/>
            </a:ext>
          </a:extLst>
        </xdr:cNvPr>
        <xdr:cNvSpPr>
          <a:spLocks noChangeArrowheads="1"/>
        </xdr:cNvSpPr>
      </xdr:nvSpPr>
      <xdr:spPr bwMode="auto">
        <a:xfrm>
          <a:off x="0" y="52720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23" name="Rectangle 11486">
          <a:extLst>
            <a:ext uri="{FF2B5EF4-FFF2-40B4-BE49-F238E27FC236}">
              <a16:creationId xmlns:a16="http://schemas.microsoft.com/office/drawing/2014/main" id="{00000000-0008-0000-0900-0000DB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24" name="Rectangle 11487">
          <a:extLst>
            <a:ext uri="{FF2B5EF4-FFF2-40B4-BE49-F238E27FC236}">
              <a16:creationId xmlns:a16="http://schemas.microsoft.com/office/drawing/2014/main" id="{00000000-0008-0000-0900-0000DCA3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90525" name="Rectangle 11488">
          <a:extLst>
            <a:ext uri="{FF2B5EF4-FFF2-40B4-BE49-F238E27FC236}">
              <a16:creationId xmlns:a16="http://schemas.microsoft.com/office/drawing/2014/main" id="{00000000-0008-0000-0900-0000DD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26" name="Rectangle 11489">
          <a:extLst>
            <a:ext uri="{FF2B5EF4-FFF2-40B4-BE49-F238E27FC236}">
              <a16:creationId xmlns:a16="http://schemas.microsoft.com/office/drawing/2014/main" id="{00000000-0008-0000-0900-0000DE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27" name="Rectangle 11490">
          <a:extLst>
            <a:ext uri="{FF2B5EF4-FFF2-40B4-BE49-F238E27FC236}">
              <a16:creationId xmlns:a16="http://schemas.microsoft.com/office/drawing/2014/main" id="{00000000-0008-0000-0900-0000DFA3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90528" name="Rectangle 11491">
          <a:extLst>
            <a:ext uri="{FF2B5EF4-FFF2-40B4-BE49-F238E27FC236}">
              <a16:creationId xmlns:a16="http://schemas.microsoft.com/office/drawing/2014/main" id="{00000000-0008-0000-0900-0000E0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29" name="Rectangle 11492">
          <a:extLst>
            <a:ext uri="{FF2B5EF4-FFF2-40B4-BE49-F238E27FC236}">
              <a16:creationId xmlns:a16="http://schemas.microsoft.com/office/drawing/2014/main" id="{00000000-0008-0000-0900-0000E1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30" name="Rectangle 11493">
          <a:extLst>
            <a:ext uri="{FF2B5EF4-FFF2-40B4-BE49-F238E27FC236}">
              <a16:creationId xmlns:a16="http://schemas.microsoft.com/office/drawing/2014/main" id="{00000000-0008-0000-0900-0000E2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1" name="Rectangle 11494">
          <a:extLst>
            <a:ext uri="{FF2B5EF4-FFF2-40B4-BE49-F238E27FC236}">
              <a16:creationId xmlns:a16="http://schemas.microsoft.com/office/drawing/2014/main" id="{00000000-0008-0000-0900-0000E3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2" name="Rectangle 11495">
          <a:extLst>
            <a:ext uri="{FF2B5EF4-FFF2-40B4-BE49-F238E27FC236}">
              <a16:creationId xmlns:a16="http://schemas.microsoft.com/office/drawing/2014/main" id="{00000000-0008-0000-0900-0000E4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3" name="Rectangle 11496">
          <a:extLst>
            <a:ext uri="{FF2B5EF4-FFF2-40B4-BE49-F238E27FC236}">
              <a16:creationId xmlns:a16="http://schemas.microsoft.com/office/drawing/2014/main" id="{00000000-0008-0000-0900-0000E5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4" name="Rectangle 11497">
          <a:extLst>
            <a:ext uri="{FF2B5EF4-FFF2-40B4-BE49-F238E27FC236}">
              <a16:creationId xmlns:a16="http://schemas.microsoft.com/office/drawing/2014/main" id="{00000000-0008-0000-0900-0000E6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5" name="Rectangle 11498">
          <a:extLst>
            <a:ext uri="{FF2B5EF4-FFF2-40B4-BE49-F238E27FC236}">
              <a16:creationId xmlns:a16="http://schemas.microsoft.com/office/drawing/2014/main" id="{00000000-0008-0000-0900-0000E7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 macro="" textlink="">
      <xdr:nvSpPr>
        <xdr:cNvPr id="1090536" name="Rectangle 11499">
          <a:extLst>
            <a:ext uri="{FF2B5EF4-FFF2-40B4-BE49-F238E27FC236}">
              <a16:creationId xmlns:a16="http://schemas.microsoft.com/office/drawing/2014/main" id="{00000000-0008-0000-0900-0000E8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37" name="Rectangle 11500">
          <a:extLst>
            <a:ext uri="{FF2B5EF4-FFF2-40B4-BE49-F238E27FC236}">
              <a16:creationId xmlns:a16="http://schemas.microsoft.com/office/drawing/2014/main" id="{00000000-0008-0000-0900-0000E9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38" name="Rectangle 11501">
          <a:extLst>
            <a:ext uri="{FF2B5EF4-FFF2-40B4-BE49-F238E27FC236}">
              <a16:creationId xmlns:a16="http://schemas.microsoft.com/office/drawing/2014/main" id="{00000000-0008-0000-0900-0000EA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39" name="Rectangle 11502">
          <a:extLst>
            <a:ext uri="{FF2B5EF4-FFF2-40B4-BE49-F238E27FC236}">
              <a16:creationId xmlns:a16="http://schemas.microsoft.com/office/drawing/2014/main" id="{00000000-0008-0000-0900-0000EB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40" name="Rectangle 11503">
          <a:extLst>
            <a:ext uri="{FF2B5EF4-FFF2-40B4-BE49-F238E27FC236}">
              <a16:creationId xmlns:a16="http://schemas.microsoft.com/office/drawing/2014/main" id="{00000000-0008-0000-0900-0000EC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41" name="Rectangle 11504">
          <a:extLst>
            <a:ext uri="{FF2B5EF4-FFF2-40B4-BE49-F238E27FC236}">
              <a16:creationId xmlns:a16="http://schemas.microsoft.com/office/drawing/2014/main" id="{00000000-0008-0000-0900-0000ED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42" name="Rectangle 11505">
          <a:extLst>
            <a:ext uri="{FF2B5EF4-FFF2-40B4-BE49-F238E27FC236}">
              <a16:creationId xmlns:a16="http://schemas.microsoft.com/office/drawing/2014/main" id="{00000000-0008-0000-0900-0000EE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43" name="Rectangle 11506">
          <a:extLst>
            <a:ext uri="{FF2B5EF4-FFF2-40B4-BE49-F238E27FC236}">
              <a16:creationId xmlns:a16="http://schemas.microsoft.com/office/drawing/2014/main" id="{00000000-0008-0000-0900-0000EF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44" name="Rectangle 11507">
          <a:extLst>
            <a:ext uri="{FF2B5EF4-FFF2-40B4-BE49-F238E27FC236}">
              <a16:creationId xmlns:a16="http://schemas.microsoft.com/office/drawing/2014/main" id="{00000000-0008-0000-0900-0000F0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90545" name="Rectangle 11508">
          <a:extLst>
            <a:ext uri="{FF2B5EF4-FFF2-40B4-BE49-F238E27FC236}">
              <a16:creationId xmlns:a16="http://schemas.microsoft.com/office/drawing/2014/main" id="{00000000-0008-0000-0900-0000F1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 macro="" textlink="">
      <xdr:nvSpPr>
        <xdr:cNvPr id="1090546" name="Rectangle 11509">
          <a:extLst>
            <a:ext uri="{FF2B5EF4-FFF2-40B4-BE49-F238E27FC236}">
              <a16:creationId xmlns:a16="http://schemas.microsoft.com/office/drawing/2014/main" id="{00000000-0008-0000-0900-0000F2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551</xdr:row>
      <xdr:rowOff>0</xdr:rowOff>
    </xdr:from>
    <xdr:to>
      <xdr:col>0</xdr:col>
      <xdr:colOff>0</xdr:colOff>
      <xdr:row>551</xdr:row>
      <xdr:rowOff>0</xdr:rowOff>
    </xdr:to>
    <xdr:sp macro="" textlink="">
      <xdr:nvSpPr>
        <xdr:cNvPr id="1090547" name="Rectangle 11510">
          <a:extLst>
            <a:ext uri="{FF2B5EF4-FFF2-40B4-BE49-F238E27FC236}">
              <a16:creationId xmlns:a16="http://schemas.microsoft.com/office/drawing/2014/main" id="{00000000-0008-0000-0900-0000F3A31000}"/>
            </a:ext>
          </a:extLst>
        </xdr:cNvPr>
        <xdr:cNvSpPr>
          <a:spLocks noChangeArrowheads="1"/>
        </xdr:cNvSpPr>
      </xdr:nvSpPr>
      <xdr:spPr bwMode="auto">
        <a:xfrm>
          <a:off x="0" y="77504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551</xdr:row>
      <xdr:rowOff>0</xdr:rowOff>
    </xdr:from>
    <xdr:to>
      <xdr:col>0</xdr:col>
      <xdr:colOff>0</xdr:colOff>
      <xdr:row>551</xdr:row>
      <xdr:rowOff>0</xdr:rowOff>
    </xdr:to>
    <xdr:sp macro="" textlink="">
      <xdr:nvSpPr>
        <xdr:cNvPr id="1090548" name="Rectangle 11511">
          <a:extLst>
            <a:ext uri="{FF2B5EF4-FFF2-40B4-BE49-F238E27FC236}">
              <a16:creationId xmlns:a16="http://schemas.microsoft.com/office/drawing/2014/main" id="{00000000-0008-0000-0900-0000F4A31000}"/>
            </a:ext>
          </a:extLst>
        </xdr:cNvPr>
        <xdr:cNvSpPr>
          <a:spLocks noChangeArrowheads="1"/>
        </xdr:cNvSpPr>
      </xdr:nvSpPr>
      <xdr:spPr bwMode="auto">
        <a:xfrm>
          <a:off x="0" y="77504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49" name="Rectangle 11512">
          <a:extLst>
            <a:ext uri="{FF2B5EF4-FFF2-40B4-BE49-F238E27FC236}">
              <a16:creationId xmlns:a16="http://schemas.microsoft.com/office/drawing/2014/main" id="{00000000-0008-0000-0900-0000F5A31000}"/>
            </a:ext>
          </a:extLst>
        </xdr:cNvPr>
        <xdr:cNvSpPr>
          <a:spLocks noChangeArrowheads="1"/>
        </xdr:cNvSpPr>
      </xdr:nvSpPr>
      <xdr:spPr bwMode="auto">
        <a:xfrm>
          <a:off x="0" y="1095184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0" name="Rectangle 11513">
          <a:extLst>
            <a:ext uri="{FF2B5EF4-FFF2-40B4-BE49-F238E27FC236}">
              <a16:creationId xmlns:a16="http://schemas.microsoft.com/office/drawing/2014/main" id="{00000000-0008-0000-0900-0000F6A31000}"/>
            </a:ext>
          </a:extLst>
        </xdr:cNvPr>
        <xdr:cNvSpPr>
          <a:spLocks noChangeArrowheads="1"/>
        </xdr:cNvSpPr>
      </xdr:nvSpPr>
      <xdr:spPr bwMode="auto">
        <a:xfrm>
          <a:off x="0" y="1095184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1" name="Rectangle 11514">
          <a:extLst>
            <a:ext uri="{FF2B5EF4-FFF2-40B4-BE49-F238E27FC236}">
              <a16:creationId xmlns:a16="http://schemas.microsoft.com/office/drawing/2014/main" id="{00000000-0008-0000-0900-0000F7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2" name="Rectangle 11515">
          <a:extLst>
            <a:ext uri="{FF2B5EF4-FFF2-40B4-BE49-F238E27FC236}">
              <a16:creationId xmlns:a16="http://schemas.microsoft.com/office/drawing/2014/main" id="{00000000-0008-0000-0900-0000F8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3" name="Rectangle 11516">
          <a:extLst>
            <a:ext uri="{FF2B5EF4-FFF2-40B4-BE49-F238E27FC236}">
              <a16:creationId xmlns:a16="http://schemas.microsoft.com/office/drawing/2014/main" id="{00000000-0008-0000-0900-0000F9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4" name="Rectangle 11517">
          <a:extLst>
            <a:ext uri="{FF2B5EF4-FFF2-40B4-BE49-F238E27FC236}">
              <a16:creationId xmlns:a16="http://schemas.microsoft.com/office/drawing/2014/main" id="{00000000-0008-0000-0900-0000FA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5" name="Rectangle 11518">
          <a:extLst>
            <a:ext uri="{FF2B5EF4-FFF2-40B4-BE49-F238E27FC236}">
              <a16:creationId xmlns:a16="http://schemas.microsoft.com/office/drawing/2014/main" id="{00000000-0008-0000-0900-0000FBA3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0556" name="Rectangle 11519">
          <a:extLst>
            <a:ext uri="{FF2B5EF4-FFF2-40B4-BE49-F238E27FC236}">
              <a16:creationId xmlns:a16="http://schemas.microsoft.com/office/drawing/2014/main" id="{00000000-0008-0000-0900-0000FCA3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57" name="Rectangle 11520">
          <a:extLst>
            <a:ext uri="{FF2B5EF4-FFF2-40B4-BE49-F238E27FC236}">
              <a16:creationId xmlns:a16="http://schemas.microsoft.com/office/drawing/2014/main" id="{00000000-0008-0000-0900-0000FDA31000}"/>
            </a:ext>
          </a:extLst>
        </xdr:cNvPr>
        <xdr:cNvSpPr>
          <a:spLocks noChangeArrowheads="1"/>
        </xdr:cNvSpPr>
      </xdr:nvSpPr>
      <xdr:spPr bwMode="auto">
        <a:xfrm>
          <a:off x="0" y="126120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 macro="" textlink="">
      <xdr:nvSpPr>
        <xdr:cNvPr id="1090558" name="Rectangle 11521">
          <a:extLst>
            <a:ext uri="{FF2B5EF4-FFF2-40B4-BE49-F238E27FC236}">
              <a16:creationId xmlns:a16="http://schemas.microsoft.com/office/drawing/2014/main" id="{00000000-0008-0000-0900-0000FEA31000}"/>
            </a:ext>
          </a:extLst>
        </xdr:cNvPr>
        <xdr:cNvSpPr>
          <a:spLocks noChangeArrowheads="1"/>
        </xdr:cNvSpPr>
      </xdr:nvSpPr>
      <xdr:spPr bwMode="auto">
        <a:xfrm>
          <a:off x="0" y="126120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59" name="Rectangle 11522">
          <a:extLst>
            <a:ext uri="{FF2B5EF4-FFF2-40B4-BE49-F238E27FC236}">
              <a16:creationId xmlns:a16="http://schemas.microsoft.com/office/drawing/2014/main" id="{00000000-0008-0000-0900-0000FFA3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0560" name="Rectangle 11523">
          <a:extLst>
            <a:ext uri="{FF2B5EF4-FFF2-40B4-BE49-F238E27FC236}">
              <a16:creationId xmlns:a16="http://schemas.microsoft.com/office/drawing/2014/main" id="{00000000-0008-0000-0900-000000A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878</xdr:row>
      <xdr:rowOff>0</xdr:rowOff>
    </xdr:from>
    <xdr:to>
      <xdr:col>0</xdr:col>
      <xdr:colOff>0</xdr:colOff>
      <xdr:row>878</xdr:row>
      <xdr:rowOff>0</xdr:rowOff>
    </xdr:to>
    <xdr:sp macro="" textlink="">
      <xdr:nvSpPr>
        <xdr:cNvPr id="1090561" name="Rectangle 11524">
          <a:extLst>
            <a:ext uri="{FF2B5EF4-FFF2-40B4-BE49-F238E27FC236}">
              <a16:creationId xmlns:a16="http://schemas.microsoft.com/office/drawing/2014/main" id="{00000000-0008-0000-0900-000001A41000}"/>
            </a:ext>
          </a:extLst>
        </xdr:cNvPr>
        <xdr:cNvSpPr>
          <a:spLocks noChangeArrowheads="1"/>
        </xdr:cNvSpPr>
      </xdr:nvSpPr>
      <xdr:spPr bwMode="auto">
        <a:xfrm>
          <a:off x="0" y="13491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62" name="Rectangle 11525">
          <a:extLst>
            <a:ext uri="{FF2B5EF4-FFF2-40B4-BE49-F238E27FC236}">
              <a16:creationId xmlns:a16="http://schemas.microsoft.com/office/drawing/2014/main" id="{00000000-0008-0000-0900-000002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0563" name="Rectangle 11526">
          <a:extLst>
            <a:ext uri="{FF2B5EF4-FFF2-40B4-BE49-F238E27FC236}">
              <a16:creationId xmlns:a16="http://schemas.microsoft.com/office/drawing/2014/main" id="{00000000-0008-0000-0900-000003A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878</xdr:row>
      <xdr:rowOff>0</xdr:rowOff>
    </xdr:from>
    <xdr:to>
      <xdr:col>0</xdr:col>
      <xdr:colOff>0</xdr:colOff>
      <xdr:row>878</xdr:row>
      <xdr:rowOff>0</xdr:rowOff>
    </xdr:to>
    <xdr:sp macro="" textlink="">
      <xdr:nvSpPr>
        <xdr:cNvPr id="1090564" name="Rectangle 11527">
          <a:extLst>
            <a:ext uri="{FF2B5EF4-FFF2-40B4-BE49-F238E27FC236}">
              <a16:creationId xmlns:a16="http://schemas.microsoft.com/office/drawing/2014/main" id="{00000000-0008-0000-0900-000004A41000}"/>
            </a:ext>
          </a:extLst>
        </xdr:cNvPr>
        <xdr:cNvSpPr>
          <a:spLocks noChangeArrowheads="1"/>
        </xdr:cNvSpPr>
      </xdr:nvSpPr>
      <xdr:spPr bwMode="auto">
        <a:xfrm>
          <a:off x="0" y="13491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65" name="Rectangle 11528">
          <a:extLst>
            <a:ext uri="{FF2B5EF4-FFF2-40B4-BE49-F238E27FC236}">
              <a16:creationId xmlns:a16="http://schemas.microsoft.com/office/drawing/2014/main" id="{00000000-0008-0000-0900-000005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66" name="Rectangle 11529">
          <a:extLst>
            <a:ext uri="{FF2B5EF4-FFF2-40B4-BE49-F238E27FC236}">
              <a16:creationId xmlns:a16="http://schemas.microsoft.com/office/drawing/2014/main" id="{00000000-0008-0000-0900-000006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67" name="Rectangle 11530">
          <a:extLst>
            <a:ext uri="{FF2B5EF4-FFF2-40B4-BE49-F238E27FC236}">
              <a16:creationId xmlns:a16="http://schemas.microsoft.com/office/drawing/2014/main" id="{00000000-0008-0000-0900-000007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68" name="Rectangle 11531">
          <a:extLst>
            <a:ext uri="{FF2B5EF4-FFF2-40B4-BE49-F238E27FC236}">
              <a16:creationId xmlns:a16="http://schemas.microsoft.com/office/drawing/2014/main" id="{00000000-0008-0000-0900-000008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69" name="Rectangle 11532">
          <a:extLst>
            <a:ext uri="{FF2B5EF4-FFF2-40B4-BE49-F238E27FC236}">
              <a16:creationId xmlns:a16="http://schemas.microsoft.com/office/drawing/2014/main" id="{00000000-0008-0000-0900-000009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70" name="Rectangle 11533">
          <a:extLst>
            <a:ext uri="{FF2B5EF4-FFF2-40B4-BE49-F238E27FC236}">
              <a16:creationId xmlns:a16="http://schemas.microsoft.com/office/drawing/2014/main" id="{00000000-0008-0000-0900-00000A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71" name="Rectangle 11534">
          <a:extLst>
            <a:ext uri="{FF2B5EF4-FFF2-40B4-BE49-F238E27FC236}">
              <a16:creationId xmlns:a16="http://schemas.microsoft.com/office/drawing/2014/main" id="{00000000-0008-0000-0900-00000B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72" name="Rectangle 11535">
          <a:extLst>
            <a:ext uri="{FF2B5EF4-FFF2-40B4-BE49-F238E27FC236}">
              <a16:creationId xmlns:a16="http://schemas.microsoft.com/office/drawing/2014/main" id="{00000000-0008-0000-0900-00000C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3" name="Rectangle 11536">
          <a:extLst>
            <a:ext uri="{FF2B5EF4-FFF2-40B4-BE49-F238E27FC236}">
              <a16:creationId xmlns:a16="http://schemas.microsoft.com/office/drawing/2014/main" id="{00000000-0008-0000-0900-00000D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4" name="Rectangle 11537">
          <a:extLst>
            <a:ext uri="{FF2B5EF4-FFF2-40B4-BE49-F238E27FC236}">
              <a16:creationId xmlns:a16="http://schemas.microsoft.com/office/drawing/2014/main" id="{00000000-0008-0000-0900-00000E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5" name="Rectangle 11538">
          <a:extLst>
            <a:ext uri="{FF2B5EF4-FFF2-40B4-BE49-F238E27FC236}">
              <a16:creationId xmlns:a16="http://schemas.microsoft.com/office/drawing/2014/main" id="{00000000-0008-0000-0900-00000F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6" name="Rectangle 11539">
          <a:extLst>
            <a:ext uri="{FF2B5EF4-FFF2-40B4-BE49-F238E27FC236}">
              <a16:creationId xmlns:a16="http://schemas.microsoft.com/office/drawing/2014/main" id="{00000000-0008-0000-0900-000010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7" name="Rectangle 11540">
          <a:extLst>
            <a:ext uri="{FF2B5EF4-FFF2-40B4-BE49-F238E27FC236}">
              <a16:creationId xmlns:a16="http://schemas.microsoft.com/office/drawing/2014/main" id="{00000000-0008-0000-0900-000011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78" name="Rectangle 11541">
          <a:extLst>
            <a:ext uri="{FF2B5EF4-FFF2-40B4-BE49-F238E27FC236}">
              <a16:creationId xmlns:a16="http://schemas.microsoft.com/office/drawing/2014/main" id="{00000000-0008-0000-0900-000012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79" name="Rectangle 11542">
          <a:extLst>
            <a:ext uri="{FF2B5EF4-FFF2-40B4-BE49-F238E27FC236}">
              <a16:creationId xmlns:a16="http://schemas.microsoft.com/office/drawing/2014/main" id="{00000000-0008-0000-0900-000013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80" name="Rectangle 11543">
          <a:extLst>
            <a:ext uri="{FF2B5EF4-FFF2-40B4-BE49-F238E27FC236}">
              <a16:creationId xmlns:a16="http://schemas.microsoft.com/office/drawing/2014/main" id="{00000000-0008-0000-0900-000014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874</xdr:row>
      <xdr:rowOff>0</xdr:rowOff>
    </xdr:from>
    <xdr:to>
      <xdr:col>0</xdr:col>
      <xdr:colOff>0</xdr:colOff>
      <xdr:row>874</xdr:row>
      <xdr:rowOff>0</xdr:rowOff>
    </xdr:to>
    <xdr:sp macro="" textlink="">
      <xdr:nvSpPr>
        <xdr:cNvPr id="1090581" name="Rectangle 11544">
          <a:extLst>
            <a:ext uri="{FF2B5EF4-FFF2-40B4-BE49-F238E27FC236}">
              <a16:creationId xmlns:a16="http://schemas.microsoft.com/office/drawing/2014/main" id="{00000000-0008-0000-0900-000015A41000}"/>
            </a:ext>
          </a:extLst>
        </xdr:cNvPr>
        <xdr:cNvSpPr>
          <a:spLocks noChangeArrowheads="1"/>
        </xdr:cNvSpPr>
      </xdr:nvSpPr>
      <xdr:spPr bwMode="auto">
        <a:xfrm>
          <a:off x="0" y="134112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874</xdr:row>
      <xdr:rowOff>0</xdr:rowOff>
    </xdr:from>
    <xdr:to>
      <xdr:col>0</xdr:col>
      <xdr:colOff>0</xdr:colOff>
      <xdr:row>874</xdr:row>
      <xdr:rowOff>0</xdr:rowOff>
    </xdr:to>
    <xdr:sp macro="" textlink="">
      <xdr:nvSpPr>
        <xdr:cNvPr id="1090582" name="Rectangle 11545">
          <a:extLst>
            <a:ext uri="{FF2B5EF4-FFF2-40B4-BE49-F238E27FC236}">
              <a16:creationId xmlns:a16="http://schemas.microsoft.com/office/drawing/2014/main" id="{00000000-0008-0000-0900-000016A41000}"/>
            </a:ext>
          </a:extLst>
        </xdr:cNvPr>
        <xdr:cNvSpPr>
          <a:spLocks noChangeArrowheads="1"/>
        </xdr:cNvSpPr>
      </xdr:nvSpPr>
      <xdr:spPr bwMode="auto">
        <a:xfrm>
          <a:off x="0" y="134112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83" name="Rectangle 11546">
          <a:extLst>
            <a:ext uri="{FF2B5EF4-FFF2-40B4-BE49-F238E27FC236}">
              <a16:creationId xmlns:a16="http://schemas.microsoft.com/office/drawing/2014/main" id="{00000000-0008-0000-0900-000017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0584" name="Rectangle 11547">
          <a:extLst>
            <a:ext uri="{FF2B5EF4-FFF2-40B4-BE49-F238E27FC236}">
              <a16:creationId xmlns:a16="http://schemas.microsoft.com/office/drawing/2014/main" id="{00000000-0008-0000-0900-000018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0585" name="Rectangle 11548">
          <a:extLst>
            <a:ext uri="{FF2B5EF4-FFF2-40B4-BE49-F238E27FC236}">
              <a16:creationId xmlns:a16="http://schemas.microsoft.com/office/drawing/2014/main" id="{00000000-0008-0000-0900-000019A41000}"/>
            </a:ext>
          </a:extLst>
        </xdr:cNvPr>
        <xdr:cNvSpPr>
          <a:spLocks noChangeArrowheads="1"/>
        </xdr:cNvSpPr>
      </xdr:nvSpPr>
      <xdr:spPr bwMode="auto">
        <a:xfrm>
          <a:off x="0" y="393372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0586" name="Rectangle 11549">
          <a:extLst>
            <a:ext uri="{FF2B5EF4-FFF2-40B4-BE49-F238E27FC236}">
              <a16:creationId xmlns:a16="http://schemas.microsoft.com/office/drawing/2014/main" id="{00000000-0008-0000-0900-00001AA41000}"/>
            </a:ext>
          </a:extLst>
        </xdr:cNvPr>
        <xdr:cNvSpPr>
          <a:spLocks noChangeArrowheads="1"/>
        </xdr:cNvSpPr>
      </xdr:nvSpPr>
      <xdr:spPr bwMode="auto">
        <a:xfrm>
          <a:off x="0" y="393372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87" name="Rectangle 11550">
          <a:extLst>
            <a:ext uri="{FF2B5EF4-FFF2-40B4-BE49-F238E27FC236}">
              <a16:creationId xmlns:a16="http://schemas.microsoft.com/office/drawing/2014/main" id="{00000000-0008-0000-0900-00001B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88" name="Rectangle 11551">
          <a:extLst>
            <a:ext uri="{FF2B5EF4-FFF2-40B4-BE49-F238E27FC236}">
              <a16:creationId xmlns:a16="http://schemas.microsoft.com/office/drawing/2014/main" id="{00000000-0008-0000-0900-00001C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89" name="Rectangle 11552">
          <a:extLst>
            <a:ext uri="{FF2B5EF4-FFF2-40B4-BE49-F238E27FC236}">
              <a16:creationId xmlns:a16="http://schemas.microsoft.com/office/drawing/2014/main" id="{00000000-0008-0000-0900-00001D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90" name="Rectangle 11553">
          <a:extLst>
            <a:ext uri="{FF2B5EF4-FFF2-40B4-BE49-F238E27FC236}">
              <a16:creationId xmlns:a16="http://schemas.microsoft.com/office/drawing/2014/main" id="{00000000-0008-0000-0900-00001E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91" name="Rectangle 11554">
          <a:extLst>
            <a:ext uri="{FF2B5EF4-FFF2-40B4-BE49-F238E27FC236}">
              <a16:creationId xmlns:a16="http://schemas.microsoft.com/office/drawing/2014/main" id="{00000000-0008-0000-0900-00001F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0592" name="Rectangle 11555">
          <a:extLst>
            <a:ext uri="{FF2B5EF4-FFF2-40B4-BE49-F238E27FC236}">
              <a16:creationId xmlns:a16="http://schemas.microsoft.com/office/drawing/2014/main" id="{00000000-0008-0000-0900-000020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93" name="Rectangle 11556">
          <a:extLst>
            <a:ext uri="{FF2B5EF4-FFF2-40B4-BE49-F238E27FC236}">
              <a16:creationId xmlns:a16="http://schemas.microsoft.com/office/drawing/2014/main" id="{00000000-0008-0000-0900-000021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94" name="Rectangle 11557">
          <a:extLst>
            <a:ext uri="{FF2B5EF4-FFF2-40B4-BE49-F238E27FC236}">
              <a16:creationId xmlns:a16="http://schemas.microsoft.com/office/drawing/2014/main" id="{00000000-0008-0000-0900-000022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595" name="Rectangle 11558">
          <a:extLst>
            <a:ext uri="{FF2B5EF4-FFF2-40B4-BE49-F238E27FC236}">
              <a16:creationId xmlns:a16="http://schemas.microsoft.com/office/drawing/2014/main" id="{00000000-0008-0000-0900-00002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96" name="Rectangle 11559">
          <a:extLst>
            <a:ext uri="{FF2B5EF4-FFF2-40B4-BE49-F238E27FC236}">
              <a16:creationId xmlns:a16="http://schemas.microsoft.com/office/drawing/2014/main" id="{00000000-0008-0000-0900-000024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97" name="Rectangle 11560">
          <a:extLst>
            <a:ext uri="{FF2B5EF4-FFF2-40B4-BE49-F238E27FC236}">
              <a16:creationId xmlns:a16="http://schemas.microsoft.com/office/drawing/2014/main" id="{00000000-0008-0000-0900-000025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598" name="Rectangle 11561">
          <a:extLst>
            <a:ext uri="{FF2B5EF4-FFF2-40B4-BE49-F238E27FC236}">
              <a16:creationId xmlns:a16="http://schemas.microsoft.com/office/drawing/2014/main" id="{00000000-0008-0000-0900-000026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599" name="Rectangle 11562">
          <a:extLst>
            <a:ext uri="{FF2B5EF4-FFF2-40B4-BE49-F238E27FC236}">
              <a16:creationId xmlns:a16="http://schemas.microsoft.com/office/drawing/2014/main" id="{00000000-0008-0000-0900-000027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600" name="Rectangle 11563">
          <a:extLst>
            <a:ext uri="{FF2B5EF4-FFF2-40B4-BE49-F238E27FC236}">
              <a16:creationId xmlns:a16="http://schemas.microsoft.com/office/drawing/2014/main" id="{00000000-0008-0000-0900-000028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01" name="Rectangle 11564">
          <a:extLst>
            <a:ext uri="{FF2B5EF4-FFF2-40B4-BE49-F238E27FC236}">
              <a16:creationId xmlns:a16="http://schemas.microsoft.com/office/drawing/2014/main" id="{00000000-0008-0000-0900-000029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02" name="Rectangle 11565">
          <a:extLst>
            <a:ext uri="{FF2B5EF4-FFF2-40B4-BE49-F238E27FC236}">
              <a16:creationId xmlns:a16="http://schemas.microsoft.com/office/drawing/2014/main" id="{00000000-0008-0000-0900-00002A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3" name="Rectangle 11566">
          <a:extLst>
            <a:ext uri="{FF2B5EF4-FFF2-40B4-BE49-F238E27FC236}">
              <a16:creationId xmlns:a16="http://schemas.microsoft.com/office/drawing/2014/main" id="{00000000-0008-0000-0900-00002B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4" name="Rectangle 11567">
          <a:extLst>
            <a:ext uri="{FF2B5EF4-FFF2-40B4-BE49-F238E27FC236}">
              <a16:creationId xmlns:a16="http://schemas.microsoft.com/office/drawing/2014/main" id="{00000000-0008-0000-0900-00002C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5" name="Rectangle 11568">
          <a:extLst>
            <a:ext uri="{FF2B5EF4-FFF2-40B4-BE49-F238E27FC236}">
              <a16:creationId xmlns:a16="http://schemas.microsoft.com/office/drawing/2014/main" id="{00000000-0008-0000-0900-00002D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6" name="Rectangle 11569">
          <a:extLst>
            <a:ext uri="{FF2B5EF4-FFF2-40B4-BE49-F238E27FC236}">
              <a16:creationId xmlns:a16="http://schemas.microsoft.com/office/drawing/2014/main" id="{00000000-0008-0000-0900-00002E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7" name="Rectangle 11570">
          <a:extLst>
            <a:ext uri="{FF2B5EF4-FFF2-40B4-BE49-F238E27FC236}">
              <a16:creationId xmlns:a16="http://schemas.microsoft.com/office/drawing/2014/main" id="{00000000-0008-0000-0900-00002F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8" name="Rectangle 11571">
          <a:extLst>
            <a:ext uri="{FF2B5EF4-FFF2-40B4-BE49-F238E27FC236}">
              <a16:creationId xmlns:a16="http://schemas.microsoft.com/office/drawing/2014/main" id="{00000000-0008-0000-0900-000030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09" name="Rectangle 11572">
          <a:extLst>
            <a:ext uri="{FF2B5EF4-FFF2-40B4-BE49-F238E27FC236}">
              <a16:creationId xmlns:a16="http://schemas.microsoft.com/office/drawing/2014/main" id="{00000000-0008-0000-0900-000031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10" name="Rectangle 11573">
          <a:extLst>
            <a:ext uri="{FF2B5EF4-FFF2-40B4-BE49-F238E27FC236}">
              <a16:creationId xmlns:a16="http://schemas.microsoft.com/office/drawing/2014/main" id="{00000000-0008-0000-0900-000032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11" name="Rectangle 11574">
          <a:extLst>
            <a:ext uri="{FF2B5EF4-FFF2-40B4-BE49-F238E27FC236}">
              <a16:creationId xmlns:a16="http://schemas.microsoft.com/office/drawing/2014/main" id="{00000000-0008-0000-0900-00003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12" name="Rectangle 11575">
          <a:extLst>
            <a:ext uri="{FF2B5EF4-FFF2-40B4-BE49-F238E27FC236}">
              <a16:creationId xmlns:a16="http://schemas.microsoft.com/office/drawing/2014/main" id="{00000000-0008-0000-0900-000034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13" name="Rectangle 11576">
          <a:extLst>
            <a:ext uri="{FF2B5EF4-FFF2-40B4-BE49-F238E27FC236}">
              <a16:creationId xmlns:a16="http://schemas.microsoft.com/office/drawing/2014/main" id="{00000000-0008-0000-0900-000035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14" name="Rectangle 11577">
          <a:extLst>
            <a:ext uri="{FF2B5EF4-FFF2-40B4-BE49-F238E27FC236}">
              <a16:creationId xmlns:a16="http://schemas.microsoft.com/office/drawing/2014/main" id="{00000000-0008-0000-0900-000036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15" name="Rectangle 11578">
          <a:extLst>
            <a:ext uri="{FF2B5EF4-FFF2-40B4-BE49-F238E27FC236}">
              <a16:creationId xmlns:a16="http://schemas.microsoft.com/office/drawing/2014/main" id="{00000000-0008-0000-0900-000037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16" name="Rectangle 11579">
          <a:extLst>
            <a:ext uri="{FF2B5EF4-FFF2-40B4-BE49-F238E27FC236}">
              <a16:creationId xmlns:a16="http://schemas.microsoft.com/office/drawing/2014/main" id="{00000000-0008-0000-0900-000038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617" name="Rectangle 11580">
          <a:extLst>
            <a:ext uri="{FF2B5EF4-FFF2-40B4-BE49-F238E27FC236}">
              <a16:creationId xmlns:a16="http://schemas.microsoft.com/office/drawing/2014/main" id="{00000000-0008-0000-0900-000039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0618" name="Rectangle 11581">
          <a:extLst>
            <a:ext uri="{FF2B5EF4-FFF2-40B4-BE49-F238E27FC236}">
              <a16:creationId xmlns:a16="http://schemas.microsoft.com/office/drawing/2014/main" id="{00000000-0008-0000-0900-00003A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1970</xdr:row>
      <xdr:rowOff>0</xdr:rowOff>
    </xdr:from>
    <xdr:to>
      <xdr:col>0</xdr:col>
      <xdr:colOff>0</xdr:colOff>
      <xdr:row>1970</xdr:row>
      <xdr:rowOff>0</xdr:rowOff>
    </xdr:to>
    <xdr:sp macro="" textlink="">
      <xdr:nvSpPr>
        <xdr:cNvPr id="1090619" name="Rectangle 11582">
          <a:extLst>
            <a:ext uri="{FF2B5EF4-FFF2-40B4-BE49-F238E27FC236}">
              <a16:creationId xmlns:a16="http://schemas.microsoft.com/office/drawing/2014/main" id="{00000000-0008-0000-0900-00003BA41000}"/>
            </a:ext>
          </a:extLst>
        </xdr:cNvPr>
        <xdr:cNvSpPr>
          <a:spLocks noChangeArrowheads="1"/>
        </xdr:cNvSpPr>
      </xdr:nvSpPr>
      <xdr:spPr bwMode="auto">
        <a:xfrm>
          <a:off x="0" y="463562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1970</xdr:row>
      <xdr:rowOff>0</xdr:rowOff>
    </xdr:from>
    <xdr:to>
      <xdr:col>0</xdr:col>
      <xdr:colOff>0</xdr:colOff>
      <xdr:row>1970</xdr:row>
      <xdr:rowOff>0</xdr:rowOff>
    </xdr:to>
    <xdr:sp macro="" textlink="">
      <xdr:nvSpPr>
        <xdr:cNvPr id="1090620" name="Rectangle 11583">
          <a:extLst>
            <a:ext uri="{FF2B5EF4-FFF2-40B4-BE49-F238E27FC236}">
              <a16:creationId xmlns:a16="http://schemas.microsoft.com/office/drawing/2014/main" id="{00000000-0008-0000-0900-00003CA41000}"/>
            </a:ext>
          </a:extLst>
        </xdr:cNvPr>
        <xdr:cNvSpPr>
          <a:spLocks noChangeArrowheads="1"/>
        </xdr:cNvSpPr>
      </xdr:nvSpPr>
      <xdr:spPr bwMode="auto">
        <a:xfrm>
          <a:off x="0" y="463562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1" name="Rectangle 11584">
          <a:extLst>
            <a:ext uri="{FF2B5EF4-FFF2-40B4-BE49-F238E27FC236}">
              <a16:creationId xmlns:a16="http://schemas.microsoft.com/office/drawing/2014/main" id="{00000000-0008-0000-0900-00003D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2" name="Rectangle 11585">
          <a:extLst>
            <a:ext uri="{FF2B5EF4-FFF2-40B4-BE49-F238E27FC236}">
              <a16:creationId xmlns:a16="http://schemas.microsoft.com/office/drawing/2014/main" id="{00000000-0008-0000-0900-00003E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3" name="Rectangle 11586">
          <a:extLst>
            <a:ext uri="{FF2B5EF4-FFF2-40B4-BE49-F238E27FC236}">
              <a16:creationId xmlns:a16="http://schemas.microsoft.com/office/drawing/2014/main" id="{00000000-0008-0000-0900-00003F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4" name="Rectangle 11587">
          <a:extLst>
            <a:ext uri="{FF2B5EF4-FFF2-40B4-BE49-F238E27FC236}">
              <a16:creationId xmlns:a16="http://schemas.microsoft.com/office/drawing/2014/main" id="{00000000-0008-0000-0900-000040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5" name="Rectangle 11588">
          <a:extLst>
            <a:ext uri="{FF2B5EF4-FFF2-40B4-BE49-F238E27FC236}">
              <a16:creationId xmlns:a16="http://schemas.microsoft.com/office/drawing/2014/main" id="{00000000-0008-0000-0900-000041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6" name="Rectangle 11589">
          <a:extLst>
            <a:ext uri="{FF2B5EF4-FFF2-40B4-BE49-F238E27FC236}">
              <a16:creationId xmlns:a16="http://schemas.microsoft.com/office/drawing/2014/main" id="{00000000-0008-0000-0900-000042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7" name="Rectangle 11590">
          <a:extLst>
            <a:ext uri="{FF2B5EF4-FFF2-40B4-BE49-F238E27FC236}">
              <a16:creationId xmlns:a16="http://schemas.microsoft.com/office/drawing/2014/main" id="{00000000-0008-0000-0900-00004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0628" name="Rectangle 11591">
          <a:extLst>
            <a:ext uri="{FF2B5EF4-FFF2-40B4-BE49-F238E27FC236}">
              <a16:creationId xmlns:a16="http://schemas.microsoft.com/office/drawing/2014/main" id="{00000000-0008-0000-0900-000044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29" name="Rectangle 11592">
          <a:extLst>
            <a:ext uri="{FF2B5EF4-FFF2-40B4-BE49-F238E27FC236}">
              <a16:creationId xmlns:a16="http://schemas.microsoft.com/office/drawing/2014/main" id="{00000000-0008-0000-0900-000045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3948</xdr:row>
      <xdr:rowOff>0</xdr:rowOff>
    </xdr:from>
    <xdr:to>
      <xdr:col>0</xdr:col>
      <xdr:colOff>0</xdr:colOff>
      <xdr:row>3948</xdr:row>
      <xdr:rowOff>0</xdr:rowOff>
    </xdr:to>
    <xdr:sp macro="" textlink="">
      <xdr:nvSpPr>
        <xdr:cNvPr id="1090630" name="Rectangle 11593">
          <a:extLst>
            <a:ext uri="{FF2B5EF4-FFF2-40B4-BE49-F238E27FC236}">
              <a16:creationId xmlns:a16="http://schemas.microsoft.com/office/drawing/2014/main" id="{00000000-0008-0000-0900-000046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31" name="Rectangle 11594">
          <a:extLst>
            <a:ext uri="{FF2B5EF4-FFF2-40B4-BE49-F238E27FC236}">
              <a16:creationId xmlns:a16="http://schemas.microsoft.com/office/drawing/2014/main" id="{00000000-0008-0000-0900-000047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3970</xdr:row>
      <xdr:rowOff>0</xdr:rowOff>
    </xdr:from>
    <xdr:to>
      <xdr:col>0</xdr:col>
      <xdr:colOff>0</xdr:colOff>
      <xdr:row>3970</xdr:row>
      <xdr:rowOff>0</xdr:rowOff>
    </xdr:to>
    <xdr:sp macro="" textlink="">
      <xdr:nvSpPr>
        <xdr:cNvPr id="1090632" name="Rectangle 11595">
          <a:extLst>
            <a:ext uri="{FF2B5EF4-FFF2-40B4-BE49-F238E27FC236}">
              <a16:creationId xmlns:a16="http://schemas.microsoft.com/office/drawing/2014/main" id="{00000000-0008-0000-0900-000048A41000}"/>
            </a:ext>
          </a:extLst>
        </xdr:cNvPr>
        <xdr:cNvSpPr>
          <a:spLocks noChangeArrowheads="1"/>
        </xdr:cNvSpPr>
      </xdr:nvSpPr>
      <xdr:spPr bwMode="auto">
        <a:xfrm>
          <a:off x="0" y="778430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90633" name="Rectangle 11596">
          <a:extLst>
            <a:ext uri="{FF2B5EF4-FFF2-40B4-BE49-F238E27FC236}">
              <a16:creationId xmlns:a16="http://schemas.microsoft.com/office/drawing/2014/main" id="{00000000-0008-0000-0900-000049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34" name="Rectangle 11597">
          <a:extLst>
            <a:ext uri="{FF2B5EF4-FFF2-40B4-BE49-F238E27FC236}">
              <a16:creationId xmlns:a16="http://schemas.microsoft.com/office/drawing/2014/main" id="{00000000-0008-0000-0900-00004A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3970</xdr:row>
      <xdr:rowOff>0</xdr:rowOff>
    </xdr:from>
    <xdr:to>
      <xdr:col>0</xdr:col>
      <xdr:colOff>0</xdr:colOff>
      <xdr:row>3970</xdr:row>
      <xdr:rowOff>0</xdr:rowOff>
    </xdr:to>
    <xdr:sp macro="" textlink="">
      <xdr:nvSpPr>
        <xdr:cNvPr id="1090635" name="Rectangle 11598">
          <a:extLst>
            <a:ext uri="{FF2B5EF4-FFF2-40B4-BE49-F238E27FC236}">
              <a16:creationId xmlns:a16="http://schemas.microsoft.com/office/drawing/2014/main" id="{00000000-0008-0000-0900-00004BA41000}"/>
            </a:ext>
          </a:extLst>
        </xdr:cNvPr>
        <xdr:cNvSpPr>
          <a:spLocks noChangeArrowheads="1"/>
        </xdr:cNvSpPr>
      </xdr:nvSpPr>
      <xdr:spPr bwMode="auto">
        <a:xfrm>
          <a:off x="0" y="778430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90636" name="Rectangle 11599">
          <a:extLst>
            <a:ext uri="{FF2B5EF4-FFF2-40B4-BE49-F238E27FC236}">
              <a16:creationId xmlns:a16="http://schemas.microsoft.com/office/drawing/2014/main" id="{00000000-0008-0000-0900-00004C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0</xdr:col>
      <xdr:colOff>0</xdr:colOff>
      <xdr:row>4140</xdr:row>
      <xdr:rowOff>0</xdr:rowOff>
    </xdr:to>
    <xdr:sp macro="" textlink="">
      <xdr:nvSpPr>
        <xdr:cNvPr id="1090637" name="Rectangle 11600">
          <a:extLst>
            <a:ext uri="{FF2B5EF4-FFF2-40B4-BE49-F238E27FC236}">
              <a16:creationId xmlns:a16="http://schemas.microsoft.com/office/drawing/2014/main" id="{00000000-0008-0000-0900-00004D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0</xdr:col>
      <xdr:colOff>0</xdr:colOff>
      <xdr:row>4140</xdr:row>
      <xdr:rowOff>0</xdr:rowOff>
    </xdr:to>
    <xdr:sp macro="" textlink="">
      <xdr:nvSpPr>
        <xdr:cNvPr id="1090638" name="Rectangle 11601">
          <a:extLst>
            <a:ext uri="{FF2B5EF4-FFF2-40B4-BE49-F238E27FC236}">
              <a16:creationId xmlns:a16="http://schemas.microsoft.com/office/drawing/2014/main" id="{00000000-0008-0000-0900-00004E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39" name="Rectangle 11602">
          <a:extLst>
            <a:ext uri="{FF2B5EF4-FFF2-40B4-BE49-F238E27FC236}">
              <a16:creationId xmlns:a16="http://schemas.microsoft.com/office/drawing/2014/main" id="{00000000-0008-0000-0900-00004F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40" name="Rectangle 11603">
          <a:extLst>
            <a:ext uri="{FF2B5EF4-FFF2-40B4-BE49-F238E27FC236}">
              <a16:creationId xmlns:a16="http://schemas.microsoft.com/office/drawing/2014/main" id="{00000000-0008-0000-0900-000050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41" name="Rectangle 11604">
          <a:extLst>
            <a:ext uri="{FF2B5EF4-FFF2-40B4-BE49-F238E27FC236}">
              <a16:creationId xmlns:a16="http://schemas.microsoft.com/office/drawing/2014/main" id="{00000000-0008-0000-0900-000051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42" name="Rectangle 11605">
          <a:extLst>
            <a:ext uri="{FF2B5EF4-FFF2-40B4-BE49-F238E27FC236}">
              <a16:creationId xmlns:a16="http://schemas.microsoft.com/office/drawing/2014/main" id="{00000000-0008-0000-0900-000052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43" name="Rectangle 11606">
          <a:extLst>
            <a:ext uri="{FF2B5EF4-FFF2-40B4-BE49-F238E27FC236}">
              <a16:creationId xmlns:a16="http://schemas.microsoft.com/office/drawing/2014/main" id="{00000000-0008-0000-0900-000053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4060</xdr:row>
      <xdr:rowOff>0</xdr:rowOff>
    </xdr:from>
    <xdr:to>
      <xdr:col>0</xdr:col>
      <xdr:colOff>0</xdr:colOff>
      <xdr:row>4060</xdr:row>
      <xdr:rowOff>0</xdr:rowOff>
    </xdr:to>
    <xdr:sp macro="" textlink="">
      <xdr:nvSpPr>
        <xdr:cNvPr id="1090644" name="Rectangle 11607">
          <a:extLst>
            <a:ext uri="{FF2B5EF4-FFF2-40B4-BE49-F238E27FC236}">
              <a16:creationId xmlns:a16="http://schemas.microsoft.com/office/drawing/2014/main" id="{00000000-0008-0000-0900-000054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45" name="Rectangle 11608">
          <a:extLst>
            <a:ext uri="{FF2B5EF4-FFF2-40B4-BE49-F238E27FC236}">
              <a16:creationId xmlns:a16="http://schemas.microsoft.com/office/drawing/2014/main" id="{00000000-0008-0000-0900-000055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46" name="Rectangle 11609">
          <a:extLst>
            <a:ext uri="{FF2B5EF4-FFF2-40B4-BE49-F238E27FC236}">
              <a16:creationId xmlns:a16="http://schemas.microsoft.com/office/drawing/2014/main" id="{00000000-0008-0000-0900-000056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47" name="Rectangle 11610">
          <a:extLst>
            <a:ext uri="{FF2B5EF4-FFF2-40B4-BE49-F238E27FC236}">
              <a16:creationId xmlns:a16="http://schemas.microsoft.com/office/drawing/2014/main" id="{00000000-0008-0000-0900-000057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48" name="Rectangle 11611">
          <a:extLst>
            <a:ext uri="{FF2B5EF4-FFF2-40B4-BE49-F238E27FC236}">
              <a16:creationId xmlns:a16="http://schemas.microsoft.com/office/drawing/2014/main" id="{00000000-0008-0000-0900-000058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49" name="Rectangle 11612">
          <a:extLst>
            <a:ext uri="{FF2B5EF4-FFF2-40B4-BE49-F238E27FC236}">
              <a16:creationId xmlns:a16="http://schemas.microsoft.com/office/drawing/2014/main" id="{00000000-0008-0000-0900-000059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50" name="Rectangle 11613">
          <a:extLst>
            <a:ext uri="{FF2B5EF4-FFF2-40B4-BE49-F238E27FC236}">
              <a16:creationId xmlns:a16="http://schemas.microsoft.com/office/drawing/2014/main" id="{00000000-0008-0000-0900-00005A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0</xdr:col>
      <xdr:colOff>0</xdr:colOff>
      <xdr:row>4140</xdr:row>
      <xdr:rowOff>0</xdr:rowOff>
    </xdr:to>
    <xdr:sp macro="" textlink="">
      <xdr:nvSpPr>
        <xdr:cNvPr id="1090651" name="Rectangle 11614">
          <a:extLst>
            <a:ext uri="{FF2B5EF4-FFF2-40B4-BE49-F238E27FC236}">
              <a16:creationId xmlns:a16="http://schemas.microsoft.com/office/drawing/2014/main" id="{00000000-0008-0000-0900-00005B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0</xdr:col>
      <xdr:colOff>0</xdr:colOff>
      <xdr:row>4140</xdr:row>
      <xdr:rowOff>0</xdr:rowOff>
    </xdr:to>
    <xdr:sp macro="" textlink="">
      <xdr:nvSpPr>
        <xdr:cNvPr id="1090652" name="Rectangle 11615">
          <a:extLst>
            <a:ext uri="{FF2B5EF4-FFF2-40B4-BE49-F238E27FC236}">
              <a16:creationId xmlns:a16="http://schemas.microsoft.com/office/drawing/2014/main" id="{00000000-0008-0000-0900-00005C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90653" name="Rectangle 11616">
          <a:extLst>
            <a:ext uri="{FF2B5EF4-FFF2-40B4-BE49-F238E27FC236}">
              <a16:creationId xmlns:a16="http://schemas.microsoft.com/office/drawing/2014/main" id="{00000000-0008-0000-0900-00005D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4023</xdr:row>
      <xdr:rowOff>0</xdr:rowOff>
    </xdr:from>
    <xdr:to>
      <xdr:col>0</xdr:col>
      <xdr:colOff>0</xdr:colOff>
      <xdr:row>4023</xdr:row>
      <xdr:rowOff>0</xdr:rowOff>
    </xdr:to>
    <xdr:sp macro="" textlink="">
      <xdr:nvSpPr>
        <xdr:cNvPr id="1090654" name="Rectangle 11617">
          <a:extLst>
            <a:ext uri="{FF2B5EF4-FFF2-40B4-BE49-F238E27FC236}">
              <a16:creationId xmlns:a16="http://schemas.microsoft.com/office/drawing/2014/main" id="{00000000-0008-0000-0900-00005E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4045</xdr:row>
      <xdr:rowOff>0</xdr:rowOff>
    </xdr:from>
    <xdr:to>
      <xdr:col>0</xdr:col>
      <xdr:colOff>0</xdr:colOff>
      <xdr:row>4045</xdr:row>
      <xdr:rowOff>0</xdr:rowOff>
    </xdr:to>
    <xdr:sp macro="" textlink="">
      <xdr:nvSpPr>
        <xdr:cNvPr id="1090655" name="Rectangle 11618">
          <a:extLst>
            <a:ext uri="{FF2B5EF4-FFF2-40B4-BE49-F238E27FC236}">
              <a16:creationId xmlns:a16="http://schemas.microsoft.com/office/drawing/2014/main" id="{00000000-0008-0000-0900-00005FA41000}"/>
            </a:ext>
          </a:extLst>
        </xdr:cNvPr>
        <xdr:cNvSpPr>
          <a:spLocks noChangeArrowheads="1"/>
        </xdr:cNvSpPr>
      </xdr:nvSpPr>
      <xdr:spPr bwMode="auto">
        <a:xfrm>
          <a:off x="0" y="794613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4045</xdr:row>
      <xdr:rowOff>0</xdr:rowOff>
    </xdr:from>
    <xdr:to>
      <xdr:col>0</xdr:col>
      <xdr:colOff>0</xdr:colOff>
      <xdr:row>4045</xdr:row>
      <xdr:rowOff>0</xdr:rowOff>
    </xdr:to>
    <xdr:sp macro="" textlink="">
      <xdr:nvSpPr>
        <xdr:cNvPr id="1090656" name="Rectangle 11619">
          <a:extLst>
            <a:ext uri="{FF2B5EF4-FFF2-40B4-BE49-F238E27FC236}">
              <a16:creationId xmlns:a16="http://schemas.microsoft.com/office/drawing/2014/main" id="{00000000-0008-0000-0900-000060A41000}"/>
            </a:ext>
          </a:extLst>
        </xdr:cNvPr>
        <xdr:cNvSpPr>
          <a:spLocks noChangeArrowheads="1"/>
        </xdr:cNvSpPr>
      </xdr:nvSpPr>
      <xdr:spPr bwMode="auto">
        <a:xfrm>
          <a:off x="0" y="794613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4082</xdr:row>
      <xdr:rowOff>0</xdr:rowOff>
    </xdr:from>
    <xdr:to>
      <xdr:col>0</xdr:col>
      <xdr:colOff>0</xdr:colOff>
      <xdr:row>4082</xdr:row>
      <xdr:rowOff>0</xdr:rowOff>
    </xdr:to>
    <xdr:sp macro="" textlink="">
      <xdr:nvSpPr>
        <xdr:cNvPr id="1090657" name="Rectangle 11620">
          <a:extLst>
            <a:ext uri="{FF2B5EF4-FFF2-40B4-BE49-F238E27FC236}">
              <a16:creationId xmlns:a16="http://schemas.microsoft.com/office/drawing/2014/main" id="{00000000-0008-0000-0900-000061A41000}"/>
            </a:ext>
          </a:extLst>
        </xdr:cNvPr>
        <xdr:cNvSpPr>
          <a:spLocks noChangeArrowheads="1"/>
        </xdr:cNvSpPr>
      </xdr:nvSpPr>
      <xdr:spPr bwMode="auto">
        <a:xfrm>
          <a:off x="0" y="802633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4082</xdr:row>
      <xdr:rowOff>0</xdr:rowOff>
    </xdr:from>
    <xdr:to>
      <xdr:col>0</xdr:col>
      <xdr:colOff>0</xdr:colOff>
      <xdr:row>4082</xdr:row>
      <xdr:rowOff>0</xdr:rowOff>
    </xdr:to>
    <xdr:sp macro="" textlink="">
      <xdr:nvSpPr>
        <xdr:cNvPr id="1090658" name="Rectangle 11621">
          <a:extLst>
            <a:ext uri="{FF2B5EF4-FFF2-40B4-BE49-F238E27FC236}">
              <a16:creationId xmlns:a16="http://schemas.microsoft.com/office/drawing/2014/main" id="{00000000-0008-0000-0900-000062A41000}"/>
            </a:ext>
          </a:extLst>
        </xdr:cNvPr>
        <xdr:cNvSpPr>
          <a:spLocks noChangeArrowheads="1"/>
        </xdr:cNvSpPr>
      </xdr:nvSpPr>
      <xdr:spPr bwMode="auto">
        <a:xfrm>
          <a:off x="0" y="802633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59" name="Rectangle 11622">
          <a:extLst>
            <a:ext uri="{FF2B5EF4-FFF2-40B4-BE49-F238E27FC236}">
              <a16:creationId xmlns:a16="http://schemas.microsoft.com/office/drawing/2014/main" id="{00000000-0008-0000-0900-000063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60" name="Rectangle 11623">
          <a:extLst>
            <a:ext uri="{FF2B5EF4-FFF2-40B4-BE49-F238E27FC236}">
              <a16:creationId xmlns:a16="http://schemas.microsoft.com/office/drawing/2014/main" id="{00000000-0008-0000-0900-000064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61" name="Rectangle 11624">
          <a:extLst>
            <a:ext uri="{FF2B5EF4-FFF2-40B4-BE49-F238E27FC236}">
              <a16:creationId xmlns:a16="http://schemas.microsoft.com/office/drawing/2014/main" id="{00000000-0008-0000-0900-000065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4129</xdr:row>
      <xdr:rowOff>0</xdr:rowOff>
    </xdr:from>
    <xdr:to>
      <xdr:col>0</xdr:col>
      <xdr:colOff>0</xdr:colOff>
      <xdr:row>4129</xdr:row>
      <xdr:rowOff>0</xdr:rowOff>
    </xdr:to>
    <xdr:sp macro="" textlink="">
      <xdr:nvSpPr>
        <xdr:cNvPr id="1090662" name="Rectangle 11625">
          <a:extLst>
            <a:ext uri="{FF2B5EF4-FFF2-40B4-BE49-F238E27FC236}">
              <a16:creationId xmlns:a16="http://schemas.microsoft.com/office/drawing/2014/main" id="{00000000-0008-0000-0900-000066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90663" name="Rectangle 11626">
          <a:extLst>
            <a:ext uri="{FF2B5EF4-FFF2-40B4-BE49-F238E27FC236}">
              <a16:creationId xmlns:a16="http://schemas.microsoft.com/office/drawing/2014/main" id="{00000000-0008-0000-0900-000067A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4133</xdr:row>
      <xdr:rowOff>0</xdr:rowOff>
    </xdr:from>
    <xdr:to>
      <xdr:col>0</xdr:col>
      <xdr:colOff>0</xdr:colOff>
      <xdr:row>4133</xdr:row>
      <xdr:rowOff>0</xdr:rowOff>
    </xdr:to>
    <xdr:sp macro="" textlink="">
      <xdr:nvSpPr>
        <xdr:cNvPr id="1090664" name="Rectangle 11627">
          <a:extLst>
            <a:ext uri="{FF2B5EF4-FFF2-40B4-BE49-F238E27FC236}">
              <a16:creationId xmlns:a16="http://schemas.microsoft.com/office/drawing/2014/main" id="{00000000-0008-0000-0900-000068A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4155</xdr:row>
      <xdr:rowOff>0</xdr:rowOff>
    </xdr:from>
    <xdr:to>
      <xdr:col>0</xdr:col>
      <xdr:colOff>0</xdr:colOff>
      <xdr:row>4155</xdr:row>
      <xdr:rowOff>0</xdr:rowOff>
    </xdr:to>
    <xdr:sp macro="" textlink="">
      <xdr:nvSpPr>
        <xdr:cNvPr id="1090665" name="Rectangle 11628">
          <a:extLst>
            <a:ext uri="{FF2B5EF4-FFF2-40B4-BE49-F238E27FC236}">
              <a16:creationId xmlns:a16="http://schemas.microsoft.com/office/drawing/2014/main" id="{00000000-0008-0000-0900-000069A41000}"/>
            </a:ext>
          </a:extLst>
        </xdr:cNvPr>
        <xdr:cNvSpPr>
          <a:spLocks noChangeArrowheads="1"/>
        </xdr:cNvSpPr>
      </xdr:nvSpPr>
      <xdr:spPr bwMode="auto">
        <a:xfrm>
          <a:off x="0" y="820445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4155</xdr:row>
      <xdr:rowOff>0</xdr:rowOff>
    </xdr:from>
    <xdr:to>
      <xdr:col>0</xdr:col>
      <xdr:colOff>0</xdr:colOff>
      <xdr:row>4155</xdr:row>
      <xdr:rowOff>0</xdr:rowOff>
    </xdr:to>
    <xdr:sp macro="" textlink="">
      <xdr:nvSpPr>
        <xdr:cNvPr id="1090666" name="Rectangle 11629">
          <a:extLst>
            <a:ext uri="{FF2B5EF4-FFF2-40B4-BE49-F238E27FC236}">
              <a16:creationId xmlns:a16="http://schemas.microsoft.com/office/drawing/2014/main" id="{00000000-0008-0000-0900-00006AA41000}"/>
            </a:ext>
          </a:extLst>
        </xdr:cNvPr>
        <xdr:cNvSpPr>
          <a:spLocks noChangeArrowheads="1"/>
        </xdr:cNvSpPr>
      </xdr:nvSpPr>
      <xdr:spPr bwMode="auto">
        <a:xfrm>
          <a:off x="0" y="820445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67" name="Rectangle 11630">
          <a:extLst>
            <a:ext uri="{FF2B5EF4-FFF2-40B4-BE49-F238E27FC236}">
              <a16:creationId xmlns:a16="http://schemas.microsoft.com/office/drawing/2014/main" id="{00000000-0008-0000-0900-00006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68" name="Rectangle 11631">
          <a:extLst>
            <a:ext uri="{FF2B5EF4-FFF2-40B4-BE49-F238E27FC236}">
              <a16:creationId xmlns:a16="http://schemas.microsoft.com/office/drawing/2014/main" id="{00000000-0008-0000-0900-00006C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69" name="Rectangle 11632">
          <a:extLst>
            <a:ext uri="{FF2B5EF4-FFF2-40B4-BE49-F238E27FC236}">
              <a16:creationId xmlns:a16="http://schemas.microsoft.com/office/drawing/2014/main" id="{00000000-0008-0000-0900-00006D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0" name="Rectangle 11633">
          <a:extLst>
            <a:ext uri="{FF2B5EF4-FFF2-40B4-BE49-F238E27FC236}">
              <a16:creationId xmlns:a16="http://schemas.microsoft.com/office/drawing/2014/main" id="{00000000-0008-0000-0900-00006E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71" name="Rectangle 11634">
          <a:extLst>
            <a:ext uri="{FF2B5EF4-FFF2-40B4-BE49-F238E27FC236}">
              <a16:creationId xmlns:a16="http://schemas.microsoft.com/office/drawing/2014/main" id="{00000000-0008-0000-0900-00006F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72" name="Rectangle 11635">
          <a:extLst>
            <a:ext uri="{FF2B5EF4-FFF2-40B4-BE49-F238E27FC236}">
              <a16:creationId xmlns:a16="http://schemas.microsoft.com/office/drawing/2014/main" id="{00000000-0008-0000-0900-000070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4397</xdr:row>
      <xdr:rowOff>0</xdr:rowOff>
    </xdr:from>
    <xdr:to>
      <xdr:col>0</xdr:col>
      <xdr:colOff>0</xdr:colOff>
      <xdr:row>4397</xdr:row>
      <xdr:rowOff>0</xdr:rowOff>
    </xdr:to>
    <xdr:sp macro="" textlink="">
      <xdr:nvSpPr>
        <xdr:cNvPr id="1090673" name="Rectangle 11636">
          <a:extLst>
            <a:ext uri="{FF2B5EF4-FFF2-40B4-BE49-F238E27FC236}">
              <a16:creationId xmlns:a16="http://schemas.microsoft.com/office/drawing/2014/main" id="{00000000-0008-0000-0900-000071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4397</xdr:row>
      <xdr:rowOff>0</xdr:rowOff>
    </xdr:from>
    <xdr:to>
      <xdr:col>0</xdr:col>
      <xdr:colOff>0</xdr:colOff>
      <xdr:row>4397</xdr:row>
      <xdr:rowOff>0</xdr:rowOff>
    </xdr:to>
    <xdr:sp macro="" textlink="">
      <xdr:nvSpPr>
        <xdr:cNvPr id="1090674" name="Rectangle 11637">
          <a:extLst>
            <a:ext uri="{FF2B5EF4-FFF2-40B4-BE49-F238E27FC236}">
              <a16:creationId xmlns:a16="http://schemas.microsoft.com/office/drawing/2014/main" id="{00000000-0008-0000-0900-000072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5" name="Rectangle 11638">
          <a:extLst>
            <a:ext uri="{FF2B5EF4-FFF2-40B4-BE49-F238E27FC236}">
              <a16:creationId xmlns:a16="http://schemas.microsoft.com/office/drawing/2014/main" id="{00000000-0008-0000-0900-000073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6" name="Rectangle 11639">
          <a:extLst>
            <a:ext uri="{FF2B5EF4-FFF2-40B4-BE49-F238E27FC236}">
              <a16:creationId xmlns:a16="http://schemas.microsoft.com/office/drawing/2014/main" id="{00000000-0008-0000-0900-000074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7" name="Rectangle 11640">
          <a:extLst>
            <a:ext uri="{FF2B5EF4-FFF2-40B4-BE49-F238E27FC236}">
              <a16:creationId xmlns:a16="http://schemas.microsoft.com/office/drawing/2014/main" id="{00000000-0008-0000-0900-000075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8" name="Rectangle 11641">
          <a:extLst>
            <a:ext uri="{FF2B5EF4-FFF2-40B4-BE49-F238E27FC236}">
              <a16:creationId xmlns:a16="http://schemas.microsoft.com/office/drawing/2014/main" id="{00000000-0008-0000-0900-000076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79" name="Rectangle 11642">
          <a:extLst>
            <a:ext uri="{FF2B5EF4-FFF2-40B4-BE49-F238E27FC236}">
              <a16:creationId xmlns:a16="http://schemas.microsoft.com/office/drawing/2014/main" id="{00000000-0008-0000-0900-000077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0" name="Rectangle 11643">
          <a:extLst>
            <a:ext uri="{FF2B5EF4-FFF2-40B4-BE49-F238E27FC236}">
              <a16:creationId xmlns:a16="http://schemas.microsoft.com/office/drawing/2014/main" id="{00000000-0008-0000-0900-000078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1" name="Rectangle 11644">
          <a:extLst>
            <a:ext uri="{FF2B5EF4-FFF2-40B4-BE49-F238E27FC236}">
              <a16:creationId xmlns:a16="http://schemas.microsoft.com/office/drawing/2014/main" id="{00000000-0008-0000-0900-000079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2" name="Rectangle 11645">
          <a:extLst>
            <a:ext uri="{FF2B5EF4-FFF2-40B4-BE49-F238E27FC236}">
              <a16:creationId xmlns:a16="http://schemas.microsoft.com/office/drawing/2014/main" id="{00000000-0008-0000-0900-00007A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3" name="Rectangle 11646">
          <a:extLst>
            <a:ext uri="{FF2B5EF4-FFF2-40B4-BE49-F238E27FC236}">
              <a16:creationId xmlns:a16="http://schemas.microsoft.com/office/drawing/2014/main" id="{00000000-0008-0000-0900-00007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4" name="Rectangle 11647">
          <a:extLst>
            <a:ext uri="{FF2B5EF4-FFF2-40B4-BE49-F238E27FC236}">
              <a16:creationId xmlns:a16="http://schemas.microsoft.com/office/drawing/2014/main" id="{00000000-0008-0000-0900-00007C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5" name="Rectangle 11648">
          <a:extLst>
            <a:ext uri="{FF2B5EF4-FFF2-40B4-BE49-F238E27FC236}">
              <a16:creationId xmlns:a16="http://schemas.microsoft.com/office/drawing/2014/main" id="{00000000-0008-0000-0900-00007D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86" name="Rectangle 11649">
          <a:extLst>
            <a:ext uri="{FF2B5EF4-FFF2-40B4-BE49-F238E27FC236}">
              <a16:creationId xmlns:a16="http://schemas.microsoft.com/office/drawing/2014/main" id="{00000000-0008-0000-0900-00007E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4397</xdr:row>
      <xdr:rowOff>0</xdr:rowOff>
    </xdr:from>
    <xdr:to>
      <xdr:col>0</xdr:col>
      <xdr:colOff>0</xdr:colOff>
      <xdr:row>4397</xdr:row>
      <xdr:rowOff>0</xdr:rowOff>
    </xdr:to>
    <xdr:sp macro="" textlink="">
      <xdr:nvSpPr>
        <xdr:cNvPr id="1090687" name="Rectangle 11650">
          <a:extLst>
            <a:ext uri="{FF2B5EF4-FFF2-40B4-BE49-F238E27FC236}">
              <a16:creationId xmlns:a16="http://schemas.microsoft.com/office/drawing/2014/main" id="{00000000-0008-0000-0900-00007F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4397</xdr:row>
      <xdr:rowOff>0</xdr:rowOff>
    </xdr:from>
    <xdr:to>
      <xdr:col>0</xdr:col>
      <xdr:colOff>0</xdr:colOff>
      <xdr:row>4397</xdr:row>
      <xdr:rowOff>0</xdr:rowOff>
    </xdr:to>
    <xdr:sp macro="" textlink="">
      <xdr:nvSpPr>
        <xdr:cNvPr id="1090688" name="Rectangle 11651">
          <a:extLst>
            <a:ext uri="{FF2B5EF4-FFF2-40B4-BE49-F238E27FC236}">
              <a16:creationId xmlns:a16="http://schemas.microsoft.com/office/drawing/2014/main" id="{00000000-0008-0000-0900-000080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89" name="Rectangle 11652">
          <a:extLst>
            <a:ext uri="{FF2B5EF4-FFF2-40B4-BE49-F238E27FC236}">
              <a16:creationId xmlns:a16="http://schemas.microsoft.com/office/drawing/2014/main" id="{00000000-0008-0000-0900-000081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90" name="Rectangle 11653">
          <a:extLst>
            <a:ext uri="{FF2B5EF4-FFF2-40B4-BE49-F238E27FC236}">
              <a16:creationId xmlns:a16="http://schemas.microsoft.com/office/drawing/2014/main" id="{00000000-0008-0000-0900-000082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91" name="Rectangle 11654">
          <a:extLst>
            <a:ext uri="{FF2B5EF4-FFF2-40B4-BE49-F238E27FC236}">
              <a16:creationId xmlns:a16="http://schemas.microsoft.com/office/drawing/2014/main" id="{00000000-0008-0000-0900-000083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0692" name="Rectangle 11655">
          <a:extLst>
            <a:ext uri="{FF2B5EF4-FFF2-40B4-BE49-F238E27FC236}">
              <a16:creationId xmlns:a16="http://schemas.microsoft.com/office/drawing/2014/main" id="{00000000-0008-0000-0900-000084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3" name="Rectangle 11656">
          <a:extLst>
            <a:ext uri="{FF2B5EF4-FFF2-40B4-BE49-F238E27FC236}">
              <a16:creationId xmlns:a16="http://schemas.microsoft.com/office/drawing/2014/main" id="{00000000-0008-0000-0900-000085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4" name="Rectangle 11657">
          <a:extLst>
            <a:ext uri="{FF2B5EF4-FFF2-40B4-BE49-F238E27FC236}">
              <a16:creationId xmlns:a16="http://schemas.microsoft.com/office/drawing/2014/main" id="{00000000-0008-0000-0900-000086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5" name="Rectangle 11658">
          <a:extLst>
            <a:ext uri="{FF2B5EF4-FFF2-40B4-BE49-F238E27FC236}">
              <a16:creationId xmlns:a16="http://schemas.microsoft.com/office/drawing/2014/main" id="{00000000-0008-0000-0900-000087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6" name="Rectangle 11659">
          <a:extLst>
            <a:ext uri="{FF2B5EF4-FFF2-40B4-BE49-F238E27FC236}">
              <a16:creationId xmlns:a16="http://schemas.microsoft.com/office/drawing/2014/main" id="{00000000-0008-0000-0900-000088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7" name="Rectangle 11660">
          <a:extLst>
            <a:ext uri="{FF2B5EF4-FFF2-40B4-BE49-F238E27FC236}">
              <a16:creationId xmlns:a16="http://schemas.microsoft.com/office/drawing/2014/main" id="{00000000-0008-0000-0900-000089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8" name="Rectangle 11661">
          <a:extLst>
            <a:ext uri="{FF2B5EF4-FFF2-40B4-BE49-F238E27FC236}">
              <a16:creationId xmlns:a16="http://schemas.microsoft.com/office/drawing/2014/main" id="{00000000-0008-0000-0900-00008A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699" name="Rectangle 11662">
          <a:extLst>
            <a:ext uri="{FF2B5EF4-FFF2-40B4-BE49-F238E27FC236}">
              <a16:creationId xmlns:a16="http://schemas.microsoft.com/office/drawing/2014/main" id="{00000000-0008-0000-0900-00008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0700" name="Rectangle 11663">
          <a:extLst>
            <a:ext uri="{FF2B5EF4-FFF2-40B4-BE49-F238E27FC236}">
              <a16:creationId xmlns:a16="http://schemas.microsoft.com/office/drawing/2014/main" id="{00000000-0008-0000-0900-00008C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4412</xdr:row>
      <xdr:rowOff>0</xdr:rowOff>
    </xdr:from>
    <xdr:to>
      <xdr:col>0</xdr:col>
      <xdr:colOff>0</xdr:colOff>
      <xdr:row>4412</xdr:row>
      <xdr:rowOff>0</xdr:rowOff>
    </xdr:to>
    <xdr:sp macro="" textlink="">
      <xdr:nvSpPr>
        <xdr:cNvPr id="1090701" name="Rectangle 11664">
          <a:extLst>
            <a:ext uri="{FF2B5EF4-FFF2-40B4-BE49-F238E27FC236}">
              <a16:creationId xmlns:a16="http://schemas.microsoft.com/office/drawing/2014/main" id="{00000000-0008-0000-0900-00008DA41000}"/>
            </a:ext>
          </a:extLst>
        </xdr:cNvPr>
        <xdr:cNvSpPr>
          <a:spLocks noChangeArrowheads="1"/>
        </xdr:cNvSpPr>
      </xdr:nvSpPr>
      <xdr:spPr bwMode="auto">
        <a:xfrm>
          <a:off x="0" y="880967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4412</xdr:row>
      <xdr:rowOff>0</xdr:rowOff>
    </xdr:from>
    <xdr:to>
      <xdr:col>0</xdr:col>
      <xdr:colOff>0</xdr:colOff>
      <xdr:row>4412</xdr:row>
      <xdr:rowOff>0</xdr:rowOff>
    </xdr:to>
    <xdr:sp macro="" textlink="">
      <xdr:nvSpPr>
        <xdr:cNvPr id="1090702" name="Rectangle 11665">
          <a:extLst>
            <a:ext uri="{FF2B5EF4-FFF2-40B4-BE49-F238E27FC236}">
              <a16:creationId xmlns:a16="http://schemas.microsoft.com/office/drawing/2014/main" id="{00000000-0008-0000-0900-00008EA41000}"/>
            </a:ext>
          </a:extLst>
        </xdr:cNvPr>
        <xdr:cNvSpPr>
          <a:spLocks noChangeArrowheads="1"/>
        </xdr:cNvSpPr>
      </xdr:nvSpPr>
      <xdr:spPr bwMode="auto">
        <a:xfrm>
          <a:off x="0" y="880967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03" name="Rectangle 11666">
          <a:extLst>
            <a:ext uri="{FF2B5EF4-FFF2-40B4-BE49-F238E27FC236}">
              <a16:creationId xmlns:a16="http://schemas.microsoft.com/office/drawing/2014/main" id="{00000000-0008-0000-0900-00008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06" name="Rectangle 11669">
          <a:extLst>
            <a:ext uri="{FF2B5EF4-FFF2-40B4-BE49-F238E27FC236}">
              <a16:creationId xmlns:a16="http://schemas.microsoft.com/office/drawing/2014/main" id="{00000000-0008-0000-0900-00009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07" name="Rectangle 11670">
          <a:extLst>
            <a:ext uri="{FF2B5EF4-FFF2-40B4-BE49-F238E27FC236}">
              <a16:creationId xmlns:a16="http://schemas.microsoft.com/office/drawing/2014/main" id="{00000000-0008-0000-0900-00009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08" name="Rectangle 11671">
          <a:extLst>
            <a:ext uri="{FF2B5EF4-FFF2-40B4-BE49-F238E27FC236}">
              <a16:creationId xmlns:a16="http://schemas.microsoft.com/office/drawing/2014/main" id="{00000000-0008-0000-0900-00009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4442</xdr:row>
      <xdr:rowOff>0</xdr:rowOff>
    </xdr:from>
    <xdr:to>
      <xdr:col>0</xdr:col>
      <xdr:colOff>0</xdr:colOff>
      <xdr:row>4442</xdr:row>
      <xdr:rowOff>0</xdr:rowOff>
    </xdr:to>
    <xdr:sp macro="" textlink="">
      <xdr:nvSpPr>
        <xdr:cNvPr id="1090709" name="Rectangle 11672">
          <a:extLst>
            <a:ext uri="{FF2B5EF4-FFF2-40B4-BE49-F238E27FC236}">
              <a16:creationId xmlns:a16="http://schemas.microsoft.com/office/drawing/2014/main" id="{00000000-0008-0000-0900-000095A4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0710" name="Rectangle 11673">
          <a:extLst>
            <a:ext uri="{FF2B5EF4-FFF2-40B4-BE49-F238E27FC236}">
              <a16:creationId xmlns:a16="http://schemas.microsoft.com/office/drawing/2014/main" id="{00000000-0008-0000-0900-000096A4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11" name="Rectangle 11674">
          <a:extLst>
            <a:ext uri="{FF2B5EF4-FFF2-40B4-BE49-F238E27FC236}">
              <a16:creationId xmlns:a16="http://schemas.microsoft.com/office/drawing/2014/main" id="{00000000-0008-0000-0900-00009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14" name="Rectangle 11677">
          <a:extLst>
            <a:ext uri="{FF2B5EF4-FFF2-40B4-BE49-F238E27FC236}">
              <a16:creationId xmlns:a16="http://schemas.microsoft.com/office/drawing/2014/main" id="{00000000-0008-0000-0900-00009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15" name="Rectangle 11678">
          <a:extLst>
            <a:ext uri="{FF2B5EF4-FFF2-40B4-BE49-F238E27FC236}">
              <a16:creationId xmlns:a16="http://schemas.microsoft.com/office/drawing/2014/main" id="{00000000-0008-0000-0900-00009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18" name="Rectangle 11681">
          <a:extLst>
            <a:ext uri="{FF2B5EF4-FFF2-40B4-BE49-F238E27FC236}">
              <a16:creationId xmlns:a16="http://schemas.microsoft.com/office/drawing/2014/main" id="{00000000-0008-0000-0900-00009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19" name="Rectangle 11682">
          <a:extLst>
            <a:ext uri="{FF2B5EF4-FFF2-40B4-BE49-F238E27FC236}">
              <a16:creationId xmlns:a16="http://schemas.microsoft.com/office/drawing/2014/main" id="{00000000-0008-0000-0900-00009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22" name="Rectangle 11685">
          <a:extLst>
            <a:ext uri="{FF2B5EF4-FFF2-40B4-BE49-F238E27FC236}">
              <a16:creationId xmlns:a16="http://schemas.microsoft.com/office/drawing/2014/main" id="{00000000-0008-0000-0900-0000A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23" name="Rectangle 11686">
          <a:extLst>
            <a:ext uri="{FF2B5EF4-FFF2-40B4-BE49-F238E27FC236}">
              <a16:creationId xmlns:a16="http://schemas.microsoft.com/office/drawing/2014/main" id="{00000000-0008-0000-0900-0000A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26" name="Rectangle 11689">
          <a:extLst>
            <a:ext uri="{FF2B5EF4-FFF2-40B4-BE49-F238E27FC236}">
              <a16:creationId xmlns:a16="http://schemas.microsoft.com/office/drawing/2014/main" id="{00000000-0008-0000-0900-0000A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27" name="Rectangle 11690">
          <a:extLst>
            <a:ext uri="{FF2B5EF4-FFF2-40B4-BE49-F238E27FC236}">
              <a16:creationId xmlns:a16="http://schemas.microsoft.com/office/drawing/2014/main" id="{00000000-0008-0000-0900-0000A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0" name="Rectangle 11693">
          <a:extLst>
            <a:ext uri="{FF2B5EF4-FFF2-40B4-BE49-F238E27FC236}">
              <a16:creationId xmlns:a16="http://schemas.microsoft.com/office/drawing/2014/main" id="{00000000-0008-0000-0900-0000A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1" name="Rectangle 11694">
          <a:extLst>
            <a:ext uri="{FF2B5EF4-FFF2-40B4-BE49-F238E27FC236}">
              <a16:creationId xmlns:a16="http://schemas.microsoft.com/office/drawing/2014/main" id="{00000000-0008-0000-0900-0000A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4" name="Rectangle 11697">
          <a:extLst>
            <a:ext uri="{FF2B5EF4-FFF2-40B4-BE49-F238E27FC236}">
              <a16:creationId xmlns:a16="http://schemas.microsoft.com/office/drawing/2014/main" id="{00000000-0008-0000-0900-0000A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5" name="Rectangle 11698">
          <a:extLst>
            <a:ext uri="{FF2B5EF4-FFF2-40B4-BE49-F238E27FC236}">
              <a16:creationId xmlns:a16="http://schemas.microsoft.com/office/drawing/2014/main" id="{00000000-0008-0000-0900-0000A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6" name="Rectangle 11699">
          <a:extLst>
            <a:ext uri="{FF2B5EF4-FFF2-40B4-BE49-F238E27FC236}">
              <a16:creationId xmlns:a16="http://schemas.microsoft.com/office/drawing/2014/main" id="{00000000-0008-0000-0900-0000B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39" name="Rectangle 11702">
          <a:extLst>
            <a:ext uri="{FF2B5EF4-FFF2-40B4-BE49-F238E27FC236}">
              <a16:creationId xmlns:a16="http://schemas.microsoft.com/office/drawing/2014/main" id="{00000000-0008-0000-0900-0000B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0" name="Rectangle 11703">
          <a:extLst>
            <a:ext uri="{FF2B5EF4-FFF2-40B4-BE49-F238E27FC236}">
              <a16:creationId xmlns:a16="http://schemas.microsoft.com/office/drawing/2014/main" id="{00000000-0008-0000-0900-0000B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1" name="Rectangle 11704">
          <a:extLst>
            <a:ext uri="{FF2B5EF4-FFF2-40B4-BE49-F238E27FC236}">
              <a16:creationId xmlns:a16="http://schemas.microsoft.com/office/drawing/2014/main" id="{00000000-0008-0000-0900-0000B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4" name="Rectangle 11707">
          <a:extLst>
            <a:ext uri="{FF2B5EF4-FFF2-40B4-BE49-F238E27FC236}">
              <a16:creationId xmlns:a16="http://schemas.microsoft.com/office/drawing/2014/main" id="{00000000-0008-0000-0900-0000B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5" name="Rectangle 11708">
          <a:extLst>
            <a:ext uri="{FF2B5EF4-FFF2-40B4-BE49-F238E27FC236}">
              <a16:creationId xmlns:a16="http://schemas.microsoft.com/office/drawing/2014/main" id="{00000000-0008-0000-0900-0000B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8" name="Rectangle 11711">
          <a:extLst>
            <a:ext uri="{FF2B5EF4-FFF2-40B4-BE49-F238E27FC236}">
              <a16:creationId xmlns:a16="http://schemas.microsoft.com/office/drawing/2014/main" id="{00000000-0008-0000-0900-0000B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49" name="Rectangle 11712">
          <a:extLst>
            <a:ext uri="{FF2B5EF4-FFF2-40B4-BE49-F238E27FC236}">
              <a16:creationId xmlns:a16="http://schemas.microsoft.com/office/drawing/2014/main" id="{00000000-0008-0000-0900-0000B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2" name="Rectangle 11715">
          <a:extLst>
            <a:ext uri="{FF2B5EF4-FFF2-40B4-BE49-F238E27FC236}">
              <a16:creationId xmlns:a16="http://schemas.microsoft.com/office/drawing/2014/main" id="{00000000-0008-0000-0900-0000C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3" name="Rectangle 11716">
          <a:extLst>
            <a:ext uri="{FF2B5EF4-FFF2-40B4-BE49-F238E27FC236}">
              <a16:creationId xmlns:a16="http://schemas.microsoft.com/office/drawing/2014/main" id="{00000000-0008-0000-0900-0000C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4" name="Rectangle 11717">
          <a:extLst>
            <a:ext uri="{FF2B5EF4-FFF2-40B4-BE49-F238E27FC236}">
              <a16:creationId xmlns:a16="http://schemas.microsoft.com/office/drawing/2014/main" id="{00000000-0008-0000-0900-0000C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7" name="Rectangle 11720">
          <a:extLst>
            <a:ext uri="{FF2B5EF4-FFF2-40B4-BE49-F238E27FC236}">
              <a16:creationId xmlns:a16="http://schemas.microsoft.com/office/drawing/2014/main" id="{00000000-0008-0000-0900-0000C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8" name="Rectangle 11721">
          <a:extLst>
            <a:ext uri="{FF2B5EF4-FFF2-40B4-BE49-F238E27FC236}">
              <a16:creationId xmlns:a16="http://schemas.microsoft.com/office/drawing/2014/main" id="{00000000-0008-0000-0900-0000C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59" name="Rectangle 11722">
          <a:extLst>
            <a:ext uri="{FF2B5EF4-FFF2-40B4-BE49-F238E27FC236}">
              <a16:creationId xmlns:a16="http://schemas.microsoft.com/office/drawing/2014/main" id="{00000000-0008-0000-0900-0000C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4442</xdr:row>
      <xdr:rowOff>0</xdr:rowOff>
    </xdr:from>
    <xdr:to>
      <xdr:col>0</xdr:col>
      <xdr:colOff>0</xdr:colOff>
      <xdr:row>4442</xdr:row>
      <xdr:rowOff>0</xdr:rowOff>
    </xdr:to>
    <xdr:sp macro="" textlink="">
      <xdr:nvSpPr>
        <xdr:cNvPr id="1090760" name="Rectangle 11723">
          <a:extLst>
            <a:ext uri="{FF2B5EF4-FFF2-40B4-BE49-F238E27FC236}">
              <a16:creationId xmlns:a16="http://schemas.microsoft.com/office/drawing/2014/main" id="{00000000-0008-0000-0900-0000C8A4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0761" name="Rectangle 11724">
          <a:extLst>
            <a:ext uri="{FF2B5EF4-FFF2-40B4-BE49-F238E27FC236}">
              <a16:creationId xmlns:a16="http://schemas.microsoft.com/office/drawing/2014/main" id="{00000000-0008-0000-0900-0000C9A4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62" name="Rectangle 11725">
          <a:extLst>
            <a:ext uri="{FF2B5EF4-FFF2-40B4-BE49-F238E27FC236}">
              <a16:creationId xmlns:a16="http://schemas.microsoft.com/office/drawing/2014/main" id="{00000000-0008-0000-0900-0000C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65" name="Rectangle 11728">
          <a:extLst>
            <a:ext uri="{FF2B5EF4-FFF2-40B4-BE49-F238E27FC236}">
              <a16:creationId xmlns:a16="http://schemas.microsoft.com/office/drawing/2014/main" id="{00000000-0008-0000-0900-0000C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66" name="Rectangle 11729">
          <a:extLst>
            <a:ext uri="{FF2B5EF4-FFF2-40B4-BE49-F238E27FC236}">
              <a16:creationId xmlns:a16="http://schemas.microsoft.com/office/drawing/2014/main" id="{00000000-0008-0000-0900-0000C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69" name="Rectangle 11732">
          <a:extLst>
            <a:ext uri="{FF2B5EF4-FFF2-40B4-BE49-F238E27FC236}">
              <a16:creationId xmlns:a16="http://schemas.microsoft.com/office/drawing/2014/main" id="{00000000-0008-0000-0900-0000D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70" name="Rectangle 11733">
          <a:extLst>
            <a:ext uri="{FF2B5EF4-FFF2-40B4-BE49-F238E27FC236}">
              <a16:creationId xmlns:a16="http://schemas.microsoft.com/office/drawing/2014/main" id="{00000000-0008-0000-0900-0000D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73" name="Rectangle 11736">
          <a:extLst>
            <a:ext uri="{FF2B5EF4-FFF2-40B4-BE49-F238E27FC236}">
              <a16:creationId xmlns:a16="http://schemas.microsoft.com/office/drawing/2014/main" id="{00000000-0008-0000-0900-0000D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74" name="Rectangle 11737">
          <a:extLst>
            <a:ext uri="{FF2B5EF4-FFF2-40B4-BE49-F238E27FC236}">
              <a16:creationId xmlns:a16="http://schemas.microsoft.com/office/drawing/2014/main" id="{00000000-0008-0000-0900-0000D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77" name="Rectangle 11740">
          <a:extLst>
            <a:ext uri="{FF2B5EF4-FFF2-40B4-BE49-F238E27FC236}">
              <a16:creationId xmlns:a16="http://schemas.microsoft.com/office/drawing/2014/main" id="{00000000-0008-0000-0900-0000D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78" name="Rectangle 11741">
          <a:extLst>
            <a:ext uri="{FF2B5EF4-FFF2-40B4-BE49-F238E27FC236}">
              <a16:creationId xmlns:a16="http://schemas.microsoft.com/office/drawing/2014/main" id="{00000000-0008-0000-0900-0000D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81" name="Rectangle 11744">
          <a:extLst>
            <a:ext uri="{FF2B5EF4-FFF2-40B4-BE49-F238E27FC236}">
              <a16:creationId xmlns:a16="http://schemas.microsoft.com/office/drawing/2014/main" id="{00000000-0008-0000-0900-0000D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82" name="Rectangle 11745">
          <a:extLst>
            <a:ext uri="{FF2B5EF4-FFF2-40B4-BE49-F238E27FC236}">
              <a16:creationId xmlns:a16="http://schemas.microsoft.com/office/drawing/2014/main" id="{00000000-0008-0000-0900-0000D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85" name="Rectangle 11748">
          <a:extLst>
            <a:ext uri="{FF2B5EF4-FFF2-40B4-BE49-F238E27FC236}">
              <a16:creationId xmlns:a16="http://schemas.microsoft.com/office/drawing/2014/main" id="{00000000-0008-0000-0900-0000E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86" name="Rectangle 11749">
          <a:extLst>
            <a:ext uri="{FF2B5EF4-FFF2-40B4-BE49-F238E27FC236}">
              <a16:creationId xmlns:a16="http://schemas.microsoft.com/office/drawing/2014/main" id="{00000000-0008-0000-0900-0000E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87" name="Rectangle 11750">
          <a:extLst>
            <a:ext uri="{FF2B5EF4-FFF2-40B4-BE49-F238E27FC236}">
              <a16:creationId xmlns:a16="http://schemas.microsoft.com/office/drawing/2014/main" id="{00000000-0008-0000-0900-0000E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0" name="Rectangle 11753">
          <a:extLst>
            <a:ext uri="{FF2B5EF4-FFF2-40B4-BE49-F238E27FC236}">
              <a16:creationId xmlns:a16="http://schemas.microsoft.com/office/drawing/2014/main" id="{00000000-0008-0000-0900-0000E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1" name="Rectangle 11754">
          <a:extLst>
            <a:ext uri="{FF2B5EF4-FFF2-40B4-BE49-F238E27FC236}">
              <a16:creationId xmlns:a16="http://schemas.microsoft.com/office/drawing/2014/main" id="{00000000-0008-0000-0900-0000E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2" name="Rectangle 11755">
          <a:extLst>
            <a:ext uri="{FF2B5EF4-FFF2-40B4-BE49-F238E27FC236}">
              <a16:creationId xmlns:a16="http://schemas.microsoft.com/office/drawing/2014/main" id="{00000000-0008-0000-0900-0000E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5" name="Rectangle 11758">
          <a:extLst>
            <a:ext uri="{FF2B5EF4-FFF2-40B4-BE49-F238E27FC236}">
              <a16:creationId xmlns:a16="http://schemas.microsoft.com/office/drawing/2014/main" id="{00000000-0008-0000-0900-0000E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6" name="Rectangle 11759">
          <a:extLst>
            <a:ext uri="{FF2B5EF4-FFF2-40B4-BE49-F238E27FC236}">
              <a16:creationId xmlns:a16="http://schemas.microsoft.com/office/drawing/2014/main" id="{00000000-0008-0000-0900-0000E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799" name="Rectangle 11762">
          <a:extLst>
            <a:ext uri="{FF2B5EF4-FFF2-40B4-BE49-F238E27FC236}">
              <a16:creationId xmlns:a16="http://schemas.microsoft.com/office/drawing/2014/main" id="{00000000-0008-0000-0900-0000E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0" name="Rectangle 11763">
          <a:extLst>
            <a:ext uri="{FF2B5EF4-FFF2-40B4-BE49-F238E27FC236}">
              <a16:creationId xmlns:a16="http://schemas.microsoft.com/office/drawing/2014/main" id="{00000000-0008-0000-0900-0000F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3" name="Rectangle 11766">
          <a:extLst>
            <a:ext uri="{FF2B5EF4-FFF2-40B4-BE49-F238E27FC236}">
              <a16:creationId xmlns:a16="http://schemas.microsoft.com/office/drawing/2014/main" id="{00000000-0008-0000-0900-0000F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4" name="Rectangle 11767">
          <a:extLst>
            <a:ext uri="{FF2B5EF4-FFF2-40B4-BE49-F238E27FC236}">
              <a16:creationId xmlns:a16="http://schemas.microsoft.com/office/drawing/2014/main" id="{00000000-0008-0000-0900-0000F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5" name="Rectangle 11768">
          <a:extLst>
            <a:ext uri="{FF2B5EF4-FFF2-40B4-BE49-F238E27FC236}">
              <a16:creationId xmlns:a16="http://schemas.microsoft.com/office/drawing/2014/main" id="{00000000-0008-0000-0900-0000F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6" name="Rectangle 11769">
          <a:extLst>
            <a:ext uri="{FF2B5EF4-FFF2-40B4-BE49-F238E27FC236}">
              <a16:creationId xmlns:a16="http://schemas.microsoft.com/office/drawing/2014/main" id="{00000000-0008-0000-0900-0000F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7" name="Rectangle 11770">
          <a:extLst>
            <a:ext uri="{FF2B5EF4-FFF2-40B4-BE49-F238E27FC236}">
              <a16:creationId xmlns:a16="http://schemas.microsoft.com/office/drawing/2014/main" id="{00000000-0008-0000-0900-0000F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8" name="Rectangle 11771">
          <a:extLst>
            <a:ext uri="{FF2B5EF4-FFF2-40B4-BE49-F238E27FC236}">
              <a16:creationId xmlns:a16="http://schemas.microsoft.com/office/drawing/2014/main" id="{00000000-0008-0000-0900-0000F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09" name="Rectangle 11772">
          <a:extLst>
            <a:ext uri="{FF2B5EF4-FFF2-40B4-BE49-F238E27FC236}">
              <a16:creationId xmlns:a16="http://schemas.microsoft.com/office/drawing/2014/main" id="{00000000-0008-0000-0900-0000F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0" name="Rectangle 11773">
          <a:extLst>
            <a:ext uri="{FF2B5EF4-FFF2-40B4-BE49-F238E27FC236}">
              <a16:creationId xmlns:a16="http://schemas.microsoft.com/office/drawing/2014/main" id="{00000000-0008-0000-0900-0000F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1" name="Rectangle 11774">
          <a:extLst>
            <a:ext uri="{FF2B5EF4-FFF2-40B4-BE49-F238E27FC236}">
              <a16:creationId xmlns:a16="http://schemas.microsoft.com/office/drawing/2014/main" id="{00000000-0008-0000-0900-0000F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2" name="Rectangle 11775">
          <a:extLst>
            <a:ext uri="{FF2B5EF4-FFF2-40B4-BE49-F238E27FC236}">
              <a16:creationId xmlns:a16="http://schemas.microsoft.com/office/drawing/2014/main" id="{00000000-0008-0000-0900-0000F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3" name="Rectangle 11776">
          <a:extLst>
            <a:ext uri="{FF2B5EF4-FFF2-40B4-BE49-F238E27FC236}">
              <a16:creationId xmlns:a16="http://schemas.microsoft.com/office/drawing/2014/main" id="{00000000-0008-0000-0900-0000F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4" name="Rectangle 11777">
          <a:extLst>
            <a:ext uri="{FF2B5EF4-FFF2-40B4-BE49-F238E27FC236}">
              <a16:creationId xmlns:a16="http://schemas.microsoft.com/office/drawing/2014/main" id="{00000000-0008-0000-0900-0000F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5" name="Rectangle 11778">
          <a:extLst>
            <a:ext uri="{FF2B5EF4-FFF2-40B4-BE49-F238E27FC236}">
              <a16:creationId xmlns:a16="http://schemas.microsoft.com/office/drawing/2014/main" id="{00000000-0008-0000-0900-0000F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6" name="Rectangle 11779">
          <a:extLst>
            <a:ext uri="{FF2B5EF4-FFF2-40B4-BE49-F238E27FC236}">
              <a16:creationId xmlns:a16="http://schemas.microsoft.com/office/drawing/2014/main" id="{00000000-0008-0000-0900-00000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7" name="Rectangle 11780">
          <a:extLst>
            <a:ext uri="{FF2B5EF4-FFF2-40B4-BE49-F238E27FC236}">
              <a16:creationId xmlns:a16="http://schemas.microsoft.com/office/drawing/2014/main" id="{00000000-0008-0000-0900-00000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8" name="Rectangle 11781">
          <a:extLst>
            <a:ext uri="{FF2B5EF4-FFF2-40B4-BE49-F238E27FC236}">
              <a16:creationId xmlns:a16="http://schemas.microsoft.com/office/drawing/2014/main" id="{00000000-0008-0000-0900-00000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19" name="Rectangle 11782">
          <a:extLst>
            <a:ext uri="{FF2B5EF4-FFF2-40B4-BE49-F238E27FC236}">
              <a16:creationId xmlns:a16="http://schemas.microsoft.com/office/drawing/2014/main" id="{00000000-0008-0000-0900-00000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0" name="Rectangle 11783">
          <a:extLst>
            <a:ext uri="{FF2B5EF4-FFF2-40B4-BE49-F238E27FC236}">
              <a16:creationId xmlns:a16="http://schemas.microsoft.com/office/drawing/2014/main" id="{00000000-0008-0000-0900-00000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0821" name="Rectangle 11784">
          <a:extLst>
            <a:ext uri="{FF2B5EF4-FFF2-40B4-BE49-F238E27FC236}">
              <a16:creationId xmlns:a16="http://schemas.microsoft.com/office/drawing/2014/main" id="{00000000-0008-0000-0900-000005A5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0822" name="Rectangle 11785">
          <a:extLst>
            <a:ext uri="{FF2B5EF4-FFF2-40B4-BE49-F238E27FC236}">
              <a16:creationId xmlns:a16="http://schemas.microsoft.com/office/drawing/2014/main" id="{00000000-0008-0000-0900-000006A5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3" name="Rectangle 11786">
          <a:extLst>
            <a:ext uri="{FF2B5EF4-FFF2-40B4-BE49-F238E27FC236}">
              <a16:creationId xmlns:a16="http://schemas.microsoft.com/office/drawing/2014/main" id="{00000000-0008-0000-0900-000007A5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4" name="Rectangle 11787">
          <a:extLst>
            <a:ext uri="{FF2B5EF4-FFF2-40B4-BE49-F238E27FC236}">
              <a16:creationId xmlns:a16="http://schemas.microsoft.com/office/drawing/2014/main" id="{00000000-0008-0000-0900-000008A5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5" name="Rectangle 11788">
          <a:extLst>
            <a:ext uri="{FF2B5EF4-FFF2-40B4-BE49-F238E27FC236}">
              <a16:creationId xmlns:a16="http://schemas.microsoft.com/office/drawing/2014/main" id="{00000000-0008-0000-0900-00000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6" name="Rectangle 11789">
          <a:extLst>
            <a:ext uri="{FF2B5EF4-FFF2-40B4-BE49-F238E27FC236}">
              <a16:creationId xmlns:a16="http://schemas.microsoft.com/office/drawing/2014/main" id="{00000000-0008-0000-0900-00000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7" name="Rectangle 11790">
          <a:extLst>
            <a:ext uri="{FF2B5EF4-FFF2-40B4-BE49-F238E27FC236}">
              <a16:creationId xmlns:a16="http://schemas.microsoft.com/office/drawing/2014/main" id="{00000000-0008-0000-0900-00000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8" name="Rectangle 11791">
          <a:extLst>
            <a:ext uri="{FF2B5EF4-FFF2-40B4-BE49-F238E27FC236}">
              <a16:creationId xmlns:a16="http://schemas.microsoft.com/office/drawing/2014/main" id="{00000000-0008-0000-0900-00000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29" name="Rectangle 11792">
          <a:extLst>
            <a:ext uri="{FF2B5EF4-FFF2-40B4-BE49-F238E27FC236}">
              <a16:creationId xmlns:a16="http://schemas.microsoft.com/office/drawing/2014/main" id="{00000000-0008-0000-0900-00000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0" name="Rectangle 11793">
          <a:extLst>
            <a:ext uri="{FF2B5EF4-FFF2-40B4-BE49-F238E27FC236}">
              <a16:creationId xmlns:a16="http://schemas.microsoft.com/office/drawing/2014/main" id="{00000000-0008-0000-0900-00000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1" name="Rectangle 11794">
          <a:extLst>
            <a:ext uri="{FF2B5EF4-FFF2-40B4-BE49-F238E27FC236}">
              <a16:creationId xmlns:a16="http://schemas.microsoft.com/office/drawing/2014/main" id="{00000000-0008-0000-0900-00000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2" name="Rectangle 11795">
          <a:extLst>
            <a:ext uri="{FF2B5EF4-FFF2-40B4-BE49-F238E27FC236}">
              <a16:creationId xmlns:a16="http://schemas.microsoft.com/office/drawing/2014/main" id="{00000000-0008-0000-0900-00001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3" name="Rectangle 11796">
          <a:extLst>
            <a:ext uri="{FF2B5EF4-FFF2-40B4-BE49-F238E27FC236}">
              <a16:creationId xmlns:a16="http://schemas.microsoft.com/office/drawing/2014/main" id="{00000000-0008-0000-0900-00001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4" name="Rectangle 11797">
          <a:extLst>
            <a:ext uri="{FF2B5EF4-FFF2-40B4-BE49-F238E27FC236}">
              <a16:creationId xmlns:a16="http://schemas.microsoft.com/office/drawing/2014/main" id="{00000000-0008-0000-0900-00001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5" name="Rectangle 11798">
          <a:extLst>
            <a:ext uri="{FF2B5EF4-FFF2-40B4-BE49-F238E27FC236}">
              <a16:creationId xmlns:a16="http://schemas.microsoft.com/office/drawing/2014/main" id="{00000000-0008-0000-0900-00001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6" name="Rectangle 11799">
          <a:extLst>
            <a:ext uri="{FF2B5EF4-FFF2-40B4-BE49-F238E27FC236}">
              <a16:creationId xmlns:a16="http://schemas.microsoft.com/office/drawing/2014/main" id="{00000000-0008-0000-0900-00001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7" name="Rectangle 11800">
          <a:extLst>
            <a:ext uri="{FF2B5EF4-FFF2-40B4-BE49-F238E27FC236}">
              <a16:creationId xmlns:a16="http://schemas.microsoft.com/office/drawing/2014/main" id="{00000000-0008-0000-0900-00001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8" name="Rectangle 11801">
          <a:extLst>
            <a:ext uri="{FF2B5EF4-FFF2-40B4-BE49-F238E27FC236}">
              <a16:creationId xmlns:a16="http://schemas.microsoft.com/office/drawing/2014/main" id="{00000000-0008-0000-0900-00001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39" name="Rectangle 11802">
          <a:extLst>
            <a:ext uri="{FF2B5EF4-FFF2-40B4-BE49-F238E27FC236}">
              <a16:creationId xmlns:a16="http://schemas.microsoft.com/office/drawing/2014/main" id="{00000000-0008-0000-0900-00001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0" name="Rectangle 11803">
          <a:extLst>
            <a:ext uri="{FF2B5EF4-FFF2-40B4-BE49-F238E27FC236}">
              <a16:creationId xmlns:a16="http://schemas.microsoft.com/office/drawing/2014/main" id="{00000000-0008-0000-0900-00001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1" name="Rectangle 11804">
          <a:extLst>
            <a:ext uri="{FF2B5EF4-FFF2-40B4-BE49-F238E27FC236}">
              <a16:creationId xmlns:a16="http://schemas.microsoft.com/office/drawing/2014/main" id="{00000000-0008-0000-0900-00001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2" name="Rectangle 11805">
          <a:extLst>
            <a:ext uri="{FF2B5EF4-FFF2-40B4-BE49-F238E27FC236}">
              <a16:creationId xmlns:a16="http://schemas.microsoft.com/office/drawing/2014/main" id="{00000000-0008-0000-0900-00001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3" name="Rectangle 11806">
          <a:extLst>
            <a:ext uri="{FF2B5EF4-FFF2-40B4-BE49-F238E27FC236}">
              <a16:creationId xmlns:a16="http://schemas.microsoft.com/office/drawing/2014/main" id="{00000000-0008-0000-0900-00001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4" name="Rectangle 11807">
          <a:extLst>
            <a:ext uri="{FF2B5EF4-FFF2-40B4-BE49-F238E27FC236}">
              <a16:creationId xmlns:a16="http://schemas.microsoft.com/office/drawing/2014/main" id="{00000000-0008-0000-0900-00001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5" name="Rectangle 11808">
          <a:extLst>
            <a:ext uri="{FF2B5EF4-FFF2-40B4-BE49-F238E27FC236}">
              <a16:creationId xmlns:a16="http://schemas.microsoft.com/office/drawing/2014/main" id="{00000000-0008-0000-0900-00001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6" name="Rectangle 11809">
          <a:extLst>
            <a:ext uri="{FF2B5EF4-FFF2-40B4-BE49-F238E27FC236}">
              <a16:creationId xmlns:a16="http://schemas.microsoft.com/office/drawing/2014/main" id="{00000000-0008-0000-0900-00001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7" name="Rectangle 11810">
          <a:extLst>
            <a:ext uri="{FF2B5EF4-FFF2-40B4-BE49-F238E27FC236}">
              <a16:creationId xmlns:a16="http://schemas.microsoft.com/office/drawing/2014/main" id="{00000000-0008-0000-0900-00001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8" name="Rectangle 11811">
          <a:extLst>
            <a:ext uri="{FF2B5EF4-FFF2-40B4-BE49-F238E27FC236}">
              <a16:creationId xmlns:a16="http://schemas.microsoft.com/office/drawing/2014/main" id="{00000000-0008-0000-0900-00002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49" name="Rectangle 11812">
          <a:extLst>
            <a:ext uri="{FF2B5EF4-FFF2-40B4-BE49-F238E27FC236}">
              <a16:creationId xmlns:a16="http://schemas.microsoft.com/office/drawing/2014/main" id="{00000000-0008-0000-0900-00002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0" name="Rectangle 11813">
          <a:extLst>
            <a:ext uri="{FF2B5EF4-FFF2-40B4-BE49-F238E27FC236}">
              <a16:creationId xmlns:a16="http://schemas.microsoft.com/office/drawing/2014/main" id="{00000000-0008-0000-0900-00002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1" name="Rectangle 11814">
          <a:extLst>
            <a:ext uri="{FF2B5EF4-FFF2-40B4-BE49-F238E27FC236}">
              <a16:creationId xmlns:a16="http://schemas.microsoft.com/office/drawing/2014/main" id="{00000000-0008-0000-0900-00002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2" name="Rectangle 11815">
          <a:extLst>
            <a:ext uri="{FF2B5EF4-FFF2-40B4-BE49-F238E27FC236}">
              <a16:creationId xmlns:a16="http://schemas.microsoft.com/office/drawing/2014/main" id="{00000000-0008-0000-0900-00002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3" name="Rectangle 11816">
          <a:extLst>
            <a:ext uri="{FF2B5EF4-FFF2-40B4-BE49-F238E27FC236}">
              <a16:creationId xmlns:a16="http://schemas.microsoft.com/office/drawing/2014/main" id="{00000000-0008-0000-0900-00002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4" name="Rectangle 11817">
          <a:extLst>
            <a:ext uri="{FF2B5EF4-FFF2-40B4-BE49-F238E27FC236}">
              <a16:creationId xmlns:a16="http://schemas.microsoft.com/office/drawing/2014/main" id="{00000000-0008-0000-0900-00002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5" name="Rectangle 11818">
          <a:extLst>
            <a:ext uri="{FF2B5EF4-FFF2-40B4-BE49-F238E27FC236}">
              <a16:creationId xmlns:a16="http://schemas.microsoft.com/office/drawing/2014/main" id="{00000000-0008-0000-0900-00002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6" name="Rectangle 11819">
          <a:extLst>
            <a:ext uri="{FF2B5EF4-FFF2-40B4-BE49-F238E27FC236}">
              <a16:creationId xmlns:a16="http://schemas.microsoft.com/office/drawing/2014/main" id="{00000000-0008-0000-0900-00002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7" name="Rectangle 11820">
          <a:extLst>
            <a:ext uri="{FF2B5EF4-FFF2-40B4-BE49-F238E27FC236}">
              <a16:creationId xmlns:a16="http://schemas.microsoft.com/office/drawing/2014/main" id="{00000000-0008-0000-0900-00002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8" name="Rectangle 11821">
          <a:extLst>
            <a:ext uri="{FF2B5EF4-FFF2-40B4-BE49-F238E27FC236}">
              <a16:creationId xmlns:a16="http://schemas.microsoft.com/office/drawing/2014/main" id="{00000000-0008-0000-0900-00002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59" name="Rectangle 11822">
          <a:extLst>
            <a:ext uri="{FF2B5EF4-FFF2-40B4-BE49-F238E27FC236}">
              <a16:creationId xmlns:a16="http://schemas.microsoft.com/office/drawing/2014/main" id="{00000000-0008-0000-0900-00002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0" name="Rectangle 11823">
          <a:extLst>
            <a:ext uri="{FF2B5EF4-FFF2-40B4-BE49-F238E27FC236}">
              <a16:creationId xmlns:a16="http://schemas.microsoft.com/office/drawing/2014/main" id="{00000000-0008-0000-0900-00002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1" name="Rectangle 11824">
          <a:extLst>
            <a:ext uri="{FF2B5EF4-FFF2-40B4-BE49-F238E27FC236}">
              <a16:creationId xmlns:a16="http://schemas.microsoft.com/office/drawing/2014/main" id="{00000000-0008-0000-0900-00002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2" name="Rectangle 11825">
          <a:extLst>
            <a:ext uri="{FF2B5EF4-FFF2-40B4-BE49-F238E27FC236}">
              <a16:creationId xmlns:a16="http://schemas.microsoft.com/office/drawing/2014/main" id="{00000000-0008-0000-0900-00002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3" name="Rectangle 11826">
          <a:extLst>
            <a:ext uri="{FF2B5EF4-FFF2-40B4-BE49-F238E27FC236}">
              <a16:creationId xmlns:a16="http://schemas.microsoft.com/office/drawing/2014/main" id="{00000000-0008-0000-0900-00002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5" name="Rectangle 11828">
          <a:extLst>
            <a:ext uri="{FF2B5EF4-FFF2-40B4-BE49-F238E27FC236}">
              <a16:creationId xmlns:a16="http://schemas.microsoft.com/office/drawing/2014/main" id="{00000000-0008-0000-0900-00003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6" name="Rectangle 11829">
          <a:extLst>
            <a:ext uri="{FF2B5EF4-FFF2-40B4-BE49-F238E27FC236}">
              <a16:creationId xmlns:a16="http://schemas.microsoft.com/office/drawing/2014/main" id="{00000000-0008-0000-0900-00003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69" name="Rectangle 11832">
          <a:extLst>
            <a:ext uri="{FF2B5EF4-FFF2-40B4-BE49-F238E27FC236}">
              <a16:creationId xmlns:a16="http://schemas.microsoft.com/office/drawing/2014/main" id="{00000000-0008-0000-0900-00003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70" name="Rectangle 11833">
          <a:extLst>
            <a:ext uri="{FF2B5EF4-FFF2-40B4-BE49-F238E27FC236}">
              <a16:creationId xmlns:a16="http://schemas.microsoft.com/office/drawing/2014/main" id="{00000000-0008-0000-0900-00003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73" name="Rectangle 11836">
          <a:extLst>
            <a:ext uri="{FF2B5EF4-FFF2-40B4-BE49-F238E27FC236}">
              <a16:creationId xmlns:a16="http://schemas.microsoft.com/office/drawing/2014/main" id="{00000000-0008-0000-0900-00003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74" name="Rectangle 11837">
          <a:extLst>
            <a:ext uri="{FF2B5EF4-FFF2-40B4-BE49-F238E27FC236}">
              <a16:creationId xmlns:a16="http://schemas.microsoft.com/office/drawing/2014/main" id="{00000000-0008-0000-0900-00003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77" name="Rectangle 11840">
          <a:extLst>
            <a:ext uri="{FF2B5EF4-FFF2-40B4-BE49-F238E27FC236}">
              <a16:creationId xmlns:a16="http://schemas.microsoft.com/office/drawing/2014/main" id="{00000000-0008-0000-0900-00003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78" name="Rectangle 11841">
          <a:extLst>
            <a:ext uri="{FF2B5EF4-FFF2-40B4-BE49-F238E27FC236}">
              <a16:creationId xmlns:a16="http://schemas.microsoft.com/office/drawing/2014/main" id="{00000000-0008-0000-0900-00003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1" name="Rectangle 11844">
          <a:extLst>
            <a:ext uri="{FF2B5EF4-FFF2-40B4-BE49-F238E27FC236}">
              <a16:creationId xmlns:a16="http://schemas.microsoft.com/office/drawing/2014/main" id="{00000000-0008-0000-0900-00004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2" name="Rectangle 11845">
          <a:extLst>
            <a:ext uri="{FF2B5EF4-FFF2-40B4-BE49-F238E27FC236}">
              <a16:creationId xmlns:a16="http://schemas.microsoft.com/office/drawing/2014/main" id="{00000000-0008-0000-0900-00004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3" name="Rectangle 11846">
          <a:extLst>
            <a:ext uri="{FF2B5EF4-FFF2-40B4-BE49-F238E27FC236}">
              <a16:creationId xmlns:a16="http://schemas.microsoft.com/office/drawing/2014/main" id="{00000000-0008-0000-0900-00004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4" name="Rectangle 11847">
          <a:extLst>
            <a:ext uri="{FF2B5EF4-FFF2-40B4-BE49-F238E27FC236}">
              <a16:creationId xmlns:a16="http://schemas.microsoft.com/office/drawing/2014/main" id="{00000000-0008-0000-0900-00004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5" name="Rectangle 11848">
          <a:extLst>
            <a:ext uri="{FF2B5EF4-FFF2-40B4-BE49-F238E27FC236}">
              <a16:creationId xmlns:a16="http://schemas.microsoft.com/office/drawing/2014/main" id="{00000000-0008-0000-0900-00004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6" name="Rectangle 11849">
          <a:extLst>
            <a:ext uri="{FF2B5EF4-FFF2-40B4-BE49-F238E27FC236}">
              <a16:creationId xmlns:a16="http://schemas.microsoft.com/office/drawing/2014/main" id="{00000000-0008-0000-0900-00004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89" name="Rectangle 11852">
          <a:extLst>
            <a:ext uri="{FF2B5EF4-FFF2-40B4-BE49-F238E27FC236}">
              <a16:creationId xmlns:a16="http://schemas.microsoft.com/office/drawing/2014/main" id="{00000000-0008-0000-0900-00004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0" name="Rectangle 11853">
          <a:extLst>
            <a:ext uri="{FF2B5EF4-FFF2-40B4-BE49-F238E27FC236}">
              <a16:creationId xmlns:a16="http://schemas.microsoft.com/office/drawing/2014/main" id="{00000000-0008-0000-0900-00004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3" name="Rectangle 11856">
          <a:extLst>
            <a:ext uri="{FF2B5EF4-FFF2-40B4-BE49-F238E27FC236}">
              <a16:creationId xmlns:a16="http://schemas.microsoft.com/office/drawing/2014/main" id="{00000000-0008-0000-0900-00004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4" name="Rectangle 11857">
          <a:extLst>
            <a:ext uri="{FF2B5EF4-FFF2-40B4-BE49-F238E27FC236}">
              <a16:creationId xmlns:a16="http://schemas.microsoft.com/office/drawing/2014/main" id="{00000000-0008-0000-0900-00004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5" name="Rectangle 11858">
          <a:extLst>
            <a:ext uri="{FF2B5EF4-FFF2-40B4-BE49-F238E27FC236}">
              <a16:creationId xmlns:a16="http://schemas.microsoft.com/office/drawing/2014/main" id="{00000000-0008-0000-0900-00004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8" name="Rectangle 11861">
          <a:extLst>
            <a:ext uri="{FF2B5EF4-FFF2-40B4-BE49-F238E27FC236}">
              <a16:creationId xmlns:a16="http://schemas.microsoft.com/office/drawing/2014/main" id="{00000000-0008-0000-0900-00005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899" name="Rectangle 11862">
          <a:extLst>
            <a:ext uri="{FF2B5EF4-FFF2-40B4-BE49-F238E27FC236}">
              <a16:creationId xmlns:a16="http://schemas.microsoft.com/office/drawing/2014/main" id="{00000000-0008-0000-0900-00005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02" name="Rectangle 11865">
          <a:extLst>
            <a:ext uri="{FF2B5EF4-FFF2-40B4-BE49-F238E27FC236}">
              <a16:creationId xmlns:a16="http://schemas.microsoft.com/office/drawing/2014/main" id="{00000000-0008-0000-0900-00005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03" name="Rectangle 11866">
          <a:extLst>
            <a:ext uri="{FF2B5EF4-FFF2-40B4-BE49-F238E27FC236}">
              <a16:creationId xmlns:a16="http://schemas.microsoft.com/office/drawing/2014/main" id="{00000000-0008-0000-0900-00005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06" name="Rectangle 11869">
          <a:extLst>
            <a:ext uri="{FF2B5EF4-FFF2-40B4-BE49-F238E27FC236}">
              <a16:creationId xmlns:a16="http://schemas.microsoft.com/office/drawing/2014/main" id="{00000000-0008-0000-0900-00005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07" name="Rectangle 11870">
          <a:extLst>
            <a:ext uri="{FF2B5EF4-FFF2-40B4-BE49-F238E27FC236}">
              <a16:creationId xmlns:a16="http://schemas.microsoft.com/office/drawing/2014/main" id="{00000000-0008-0000-0900-00005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0" name="Rectangle 11873">
          <a:extLst>
            <a:ext uri="{FF2B5EF4-FFF2-40B4-BE49-F238E27FC236}">
              <a16:creationId xmlns:a16="http://schemas.microsoft.com/office/drawing/2014/main" id="{00000000-0008-0000-0900-00005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1" name="Rectangle 11874">
          <a:extLst>
            <a:ext uri="{FF2B5EF4-FFF2-40B4-BE49-F238E27FC236}">
              <a16:creationId xmlns:a16="http://schemas.microsoft.com/office/drawing/2014/main" id="{00000000-0008-0000-0900-00005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4" name="Rectangle 11877">
          <a:extLst>
            <a:ext uri="{FF2B5EF4-FFF2-40B4-BE49-F238E27FC236}">
              <a16:creationId xmlns:a16="http://schemas.microsoft.com/office/drawing/2014/main" id="{00000000-0008-0000-0900-00006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5" name="Rectangle 11878">
          <a:extLst>
            <a:ext uri="{FF2B5EF4-FFF2-40B4-BE49-F238E27FC236}">
              <a16:creationId xmlns:a16="http://schemas.microsoft.com/office/drawing/2014/main" id="{00000000-0008-0000-0900-00006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8" name="Rectangle 11881">
          <a:extLst>
            <a:ext uri="{FF2B5EF4-FFF2-40B4-BE49-F238E27FC236}">
              <a16:creationId xmlns:a16="http://schemas.microsoft.com/office/drawing/2014/main" id="{00000000-0008-0000-0900-00006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19" name="Rectangle 11882">
          <a:extLst>
            <a:ext uri="{FF2B5EF4-FFF2-40B4-BE49-F238E27FC236}">
              <a16:creationId xmlns:a16="http://schemas.microsoft.com/office/drawing/2014/main" id="{00000000-0008-0000-0900-00006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22" name="Rectangle 11885">
          <a:extLst>
            <a:ext uri="{FF2B5EF4-FFF2-40B4-BE49-F238E27FC236}">
              <a16:creationId xmlns:a16="http://schemas.microsoft.com/office/drawing/2014/main" id="{00000000-0008-0000-0900-00006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23" name="Rectangle 11886">
          <a:extLst>
            <a:ext uri="{FF2B5EF4-FFF2-40B4-BE49-F238E27FC236}">
              <a16:creationId xmlns:a16="http://schemas.microsoft.com/office/drawing/2014/main" id="{00000000-0008-0000-0900-00006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26" name="Rectangle 11889">
          <a:extLst>
            <a:ext uri="{FF2B5EF4-FFF2-40B4-BE49-F238E27FC236}">
              <a16:creationId xmlns:a16="http://schemas.microsoft.com/office/drawing/2014/main" id="{00000000-0008-0000-0900-00006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27" name="Rectangle 11890">
          <a:extLst>
            <a:ext uri="{FF2B5EF4-FFF2-40B4-BE49-F238E27FC236}">
              <a16:creationId xmlns:a16="http://schemas.microsoft.com/office/drawing/2014/main" id="{00000000-0008-0000-0900-00006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0" name="Rectangle 11893">
          <a:extLst>
            <a:ext uri="{FF2B5EF4-FFF2-40B4-BE49-F238E27FC236}">
              <a16:creationId xmlns:a16="http://schemas.microsoft.com/office/drawing/2014/main" id="{00000000-0008-0000-0900-00007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1" name="Rectangle 11894">
          <a:extLst>
            <a:ext uri="{FF2B5EF4-FFF2-40B4-BE49-F238E27FC236}">
              <a16:creationId xmlns:a16="http://schemas.microsoft.com/office/drawing/2014/main" id="{00000000-0008-0000-0900-00007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4" name="Rectangle 11897">
          <a:extLst>
            <a:ext uri="{FF2B5EF4-FFF2-40B4-BE49-F238E27FC236}">
              <a16:creationId xmlns:a16="http://schemas.microsoft.com/office/drawing/2014/main" id="{00000000-0008-0000-0900-00007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5" name="Rectangle 11898">
          <a:extLst>
            <a:ext uri="{FF2B5EF4-FFF2-40B4-BE49-F238E27FC236}">
              <a16:creationId xmlns:a16="http://schemas.microsoft.com/office/drawing/2014/main" id="{00000000-0008-0000-0900-00007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8" name="Rectangle 11901">
          <a:extLst>
            <a:ext uri="{FF2B5EF4-FFF2-40B4-BE49-F238E27FC236}">
              <a16:creationId xmlns:a16="http://schemas.microsoft.com/office/drawing/2014/main" id="{00000000-0008-0000-0900-00007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39" name="Rectangle 11902">
          <a:extLst>
            <a:ext uri="{FF2B5EF4-FFF2-40B4-BE49-F238E27FC236}">
              <a16:creationId xmlns:a16="http://schemas.microsoft.com/office/drawing/2014/main" id="{00000000-0008-0000-0900-00007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0" name="Rectangle 11903">
          <a:extLst>
            <a:ext uri="{FF2B5EF4-FFF2-40B4-BE49-F238E27FC236}">
              <a16:creationId xmlns:a16="http://schemas.microsoft.com/office/drawing/2014/main" id="{00000000-0008-0000-0900-00007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3" name="Rectangle 11906">
          <a:extLst>
            <a:ext uri="{FF2B5EF4-FFF2-40B4-BE49-F238E27FC236}">
              <a16:creationId xmlns:a16="http://schemas.microsoft.com/office/drawing/2014/main" id="{00000000-0008-0000-0900-00007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4" name="Rectangle 11907">
          <a:extLst>
            <a:ext uri="{FF2B5EF4-FFF2-40B4-BE49-F238E27FC236}">
              <a16:creationId xmlns:a16="http://schemas.microsoft.com/office/drawing/2014/main" id="{00000000-0008-0000-0900-00008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5" name="Rectangle 11908">
          <a:extLst>
            <a:ext uri="{FF2B5EF4-FFF2-40B4-BE49-F238E27FC236}">
              <a16:creationId xmlns:a16="http://schemas.microsoft.com/office/drawing/2014/main" id="{00000000-0008-0000-0900-00008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8" name="Rectangle 11911">
          <a:extLst>
            <a:ext uri="{FF2B5EF4-FFF2-40B4-BE49-F238E27FC236}">
              <a16:creationId xmlns:a16="http://schemas.microsoft.com/office/drawing/2014/main" id="{00000000-0008-0000-0900-00008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49" name="Rectangle 11912">
          <a:extLst>
            <a:ext uri="{FF2B5EF4-FFF2-40B4-BE49-F238E27FC236}">
              <a16:creationId xmlns:a16="http://schemas.microsoft.com/office/drawing/2014/main" id="{00000000-0008-0000-0900-00008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52" name="Rectangle 11915">
          <a:extLst>
            <a:ext uri="{FF2B5EF4-FFF2-40B4-BE49-F238E27FC236}">
              <a16:creationId xmlns:a16="http://schemas.microsoft.com/office/drawing/2014/main" id="{00000000-0008-0000-0900-00008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53" name="Rectangle 11916">
          <a:extLst>
            <a:ext uri="{FF2B5EF4-FFF2-40B4-BE49-F238E27FC236}">
              <a16:creationId xmlns:a16="http://schemas.microsoft.com/office/drawing/2014/main" id="{00000000-0008-0000-0900-00008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56" name="Rectangle 11919">
          <a:extLst>
            <a:ext uri="{FF2B5EF4-FFF2-40B4-BE49-F238E27FC236}">
              <a16:creationId xmlns:a16="http://schemas.microsoft.com/office/drawing/2014/main" id="{00000000-0008-0000-0900-00008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57" name="Rectangle 11920">
          <a:extLst>
            <a:ext uri="{FF2B5EF4-FFF2-40B4-BE49-F238E27FC236}">
              <a16:creationId xmlns:a16="http://schemas.microsoft.com/office/drawing/2014/main" id="{00000000-0008-0000-0900-00008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58" name="Rectangle 11921">
          <a:extLst>
            <a:ext uri="{FF2B5EF4-FFF2-40B4-BE49-F238E27FC236}">
              <a16:creationId xmlns:a16="http://schemas.microsoft.com/office/drawing/2014/main" id="{00000000-0008-0000-0900-00008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0" name="Rectangle 11923">
          <a:extLst>
            <a:ext uri="{FF2B5EF4-FFF2-40B4-BE49-F238E27FC236}">
              <a16:creationId xmlns:a16="http://schemas.microsoft.com/office/drawing/2014/main" id="{00000000-0008-0000-0900-00009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1" name="Rectangle 11924">
          <a:extLst>
            <a:ext uri="{FF2B5EF4-FFF2-40B4-BE49-F238E27FC236}">
              <a16:creationId xmlns:a16="http://schemas.microsoft.com/office/drawing/2014/main" id="{00000000-0008-0000-0900-00009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4" name="Rectangle 11927">
          <a:extLst>
            <a:ext uri="{FF2B5EF4-FFF2-40B4-BE49-F238E27FC236}">
              <a16:creationId xmlns:a16="http://schemas.microsoft.com/office/drawing/2014/main" id="{00000000-0008-0000-0900-00009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5" name="Rectangle 11928">
          <a:extLst>
            <a:ext uri="{FF2B5EF4-FFF2-40B4-BE49-F238E27FC236}">
              <a16:creationId xmlns:a16="http://schemas.microsoft.com/office/drawing/2014/main" id="{00000000-0008-0000-0900-00009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8" name="Rectangle 11931">
          <a:extLst>
            <a:ext uri="{FF2B5EF4-FFF2-40B4-BE49-F238E27FC236}">
              <a16:creationId xmlns:a16="http://schemas.microsoft.com/office/drawing/2014/main" id="{00000000-0008-0000-0900-00009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69" name="Rectangle 11932">
          <a:extLst>
            <a:ext uri="{FF2B5EF4-FFF2-40B4-BE49-F238E27FC236}">
              <a16:creationId xmlns:a16="http://schemas.microsoft.com/office/drawing/2014/main" id="{00000000-0008-0000-0900-00009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2" name="Rectangle 11935">
          <a:extLst>
            <a:ext uri="{FF2B5EF4-FFF2-40B4-BE49-F238E27FC236}">
              <a16:creationId xmlns:a16="http://schemas.microsoft.com/office/drawing/2014/main" id="{00000000-0008-0000-0900-00009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3" name="Rectangle 11936">
          <a:extLst>
            <a:ext uri="{FF2B5EF4-FFF2-40B4-BE49-F238E27FC236}">
              <a16:creationId xmlns:a16="http://schemas.microsoft.com/office/drawing/2014/main" id="{00000000-0008-0000-0900-00009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6" name="Rectangle 11939">
          <a:extLst>
            <a:ext uri="{FF2B5EF4-FFF2-40B4-BE49-F238E27FC236}">
              <a16:creationId xmlns:a16="http://schemas.microsoft.com/office/drawing/2014/main" id="{00000000-0008-0000-0900-0000A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7" name="Rectangle 11940">
          <a:extLst>
            <a:ext uri="{FF2B5EF4-FFF2-40B4-BE49-F238E27FC236}">
              <a16:creationId xmlns:a16="http://schemas.microsoft.com/office/drawing/2014/main" id="{00000000-0008-0000-0900-0000A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8" name="Rectangle 11941">
          <a:extLst>
            <a:ext uri="{FF2B5EF4-FFF2-40B4-BE49-F238E27FC236}">
              <a16:creationId xmlns:a16="http://schemas.microsoft.com/office/drawing/2014/main" id="{00000000-0008-0000-0900-0000A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79" name="Rectangle 11942">
          <a:extLst>
            <a:ext uri="{FF2B5EF4-FFF2-40B4-BE49-F238E27FC236}">
              <a16:creationId xmlns:a16="http://schemas.microsoft.com/office/drawing/2014/main" id="{00000000-0008-0000-0900-0000A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0" name="Rectangle 11943">
          <a:extLst>
            <a:ext uri="{FF2B5EF4-FFF2-40B4-BE49-F238E27FC236}">
              <a16:creationId xmlns:a16="http://schemas.microsoft.com/office/drawing/2014/main" id="{00000000-0008-0000-0900-0000A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1" name="Rectangle 11944">
          <a:extLst>
            <a:ext uri="{FF2B5EF4-FFF2-40B4-BE49-F238E27FC236}">
              <a16:creationId xmlns:a16="http://schemas.microsoft.com/office/drawing/2014/main" id="{00000000-0008-0000-0900-0000A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4" name="Rectangle 11947">
          <a:extLst>
            <a:ext uri="{FF2B5EF4-FFF2-40B4-BE49-F238E27FC236}">
              <a16:creationId xmlns:a16="http://schemas.microsoft.com/office/drawing/2014/main" id="{00000000-0008-0000-0900-0000A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5" name="Rectangle 11948">
          <a:extLst>
            <a:ext uri="{FF2B5EF4-FFF2-40B4-BE49-F238E27FC236}">
              <a16:creationId xmlns:a16="http://schemas.microsoft.com/office/drawing/2014/main" id="{00000000-0008-0000-0900-0000A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8" name="Rectangle 11951">
          <a:extLst>
            <a:ext uri="{FF2B5EF4-FFF2-40B4-BE49-F238E27FC236}">
              <a16:creationId xmlns:a16="http://schemas.microsoft.com/office/drawing/2014/main" id="{00000000-0008-0000-0900-0000A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89" name="Rectangle 11952">
          <a:extLst>
            <a:ext uri="{FF2B5EF4-FFF2-40B4-BE49-F238E27FC236}">
              <a16:creationId xmlns:a16="http://schemas.microsoft.com/office/drawing/2014/main" id="{00000000-0008-0000-0900-0000A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90" name="Rectangle 11953">
          <a:extLst>
            <a:ext uri="{FF2B5EF4-FFF2-40B4-BE49-F238E27FC236}">
              <a16:creationId xmlns:a16="http://schemas.microsoft.com/office/drawing/2014/main" id="{00000000-0008-0000-0900-0000A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93" name="Rectangle 11956">
          <a:extLst>
            <a:ext uri="{FF2B5EF4-FFF2-40B4-BE49-F238E27FC236}">
              <a16:creationId xmlns:a16="http://schemas.microsoft.com/office/drawing/2014/main" id="{00000000-0008-0000-0900-0000B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94" name="Rectangle 11957">
          <a:extLst>
            <a:ext uri="{FF2B5EF4-FFF2-40B4-BE49-F238E27FC236}">
              <a16:creationId xmlns:a16="http://schemas.microsoft.com/office/drawing/2014/main" id="{00000000-0008-0000-0900-0000B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97" name="Rectangle 11960">
          <a:extLst>
            <a:ext uri="{FF2B5EF4-FFF2-40B4-BE49-F238E27FC236}">
              <a16:creationId xmlns:a16="http://schemas.microsoft.com/office/drawing/2014/main" id="{00000000-0008-0000-0900-0000B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0998" name="Rectangle 11961">
          <a:extLst>
            <a:ext uri="{FF2B5EF4-FFF2-40B4-BE49-F238E27FC236}">
              <a16:creationId xmlns:a16="http://schemas.microsoft.com/office/drawing/2014/main" id="{00000000-0008-0000-0900-0000B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01" name="Rectangle 11964">
          <a:extLst>
            <a:ext uri="{FF2B5EF4-FFF2-40B4-BE49-F238E27FC236}">
              <a16:creationId xmlns:a16="http://schemas.microsoft.com/office/drawing/2014/main" id="{00000000-0008-0000-0900-0000B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02" name="Rectangle 11965">
          <a:extLst>
            <a:ext uri="{FF2B5EF4-FFF2-40B4-BE49-F238E27FC236}">
              <a16:creationId xmlns:a16="http://schemas.microsoft.com/office/drawing/2014/main" id="{00000000-0008-0000-0900-0000B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05" name="Rectangle 11968">
          <a:extLst>
            <a:ext uri="{FF2B5EF4-FFF2-40B4-BE49-F238E27FC236}">
              <a16:creationId xmlns:a16="http://schemas.microsoft.com/office/drawing/2014/main" id="{00000000-0008-0000-0900-0000B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06" name="Rectangle 11969">
          <a:extLst>
            <a:ext uri="{FF2B5EF4-FFF2-40B4-BE49-F238E27FC236}">
              <a16:creationId xmlns:a16="http://schemas.microsoft.com/office/drawing/2014/main" id="{00000000-0008-0000-0900-0000B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09" name="Rectangle 11972">
          <a:extLst>
            <a:ext uri="{FF2B5EF4-FFF2-40B4-BE49-F238E27FC236}">
              <a16:creationId xmlns:a16="http://schemas.microsoft.com/office/drawing/2014/main" id="{00000000-0008-0000-0900-0000C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10" name="Rectangle 11973">
          <a:extLst>
            <a:ext uri="{FF2B5EF4-FFF2-40B4-BE49-F238E27FC236}">
              <a16:creationId xmlns:a16="http://schemas.microsoft.com/office/drawing/2014/main" id="{00000000-0008-0000-0900-0000C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13" name="Rectangle 11976">
          <a:extLst>
            <a:ext uri="{FF2B5EF4-FFF2-40B4-BE49-F238E27FC236}">
              <a16:creationId xmlns:a16="http://schemas.microsoft.com/office/drawing/2014/main" id="{00000000-0008-0000-0900-0000C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14" name="Rectangle 11977">
          <a:extLst>
            <a:ext uri="{FF2B5EF4-FFF2-40B4-BE49-F238E27FC236}">
              <a16:creationId xmlns:a16="http://schemas.microsoft.com/office/drawing/2014/main" id="{00000000-0008-0000-0900-0000C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17" name="Rectangle 11980">
          <a:extLst>
            <a:ext uri="{FF2B5EF4-FFF2-40B4-BE49-F238E27FC236}">
              <a16:creationId xmlns:a16="http://schemas.microsoft.com/office/drawing/2014/main" id="{00000000-0008-0000-0900-0000C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18" name="Rectangle 11981">
          <a:extLst>
            <a:ext uri="{FF2B5EF4-FFF2-40B4-BE49-F238E27FC236}">
              <a16:creationId xmlns:a16="http://schemas.microsoft.com/office/drawing/2014/main" id="{00000000-0008-0000-0900-0000C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21" name="Rectangle 11984">
          <a:extLst>
            <a:ext uri="{FF2B5EF4-FFF2-40B4-BE49-F238E27FC236}">
              <a16:creationId xmlns:a16="http://schemas.microsoft.com/office/drawing/2014/main" id="{00000000-0008-0000-0900-0000C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22" name="Rectangle 11985">
          <a:extLst>
            <a:ext uri="{FF2B5EF4-FFF2-40B4-BE49-F238E27FC236}">
              <a16:creationId xmlns:a16="http://schemas.microsoft.com/office/drawing/2014/main" id="{00000000-0008-0000-0900-0000C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25" name="Rectangle 11988">
          <a:extLst>
            <a:ext uri="{FF2B5EF4-FFF2-40B4-BE49-F238E27FC236}">
              <a16:creationId xmlns:a16="http://schemas.microsoft.com/office/drawing/2014/main" id="{00000000-0008-0000-0900-0000D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26" name="Rectangle 11989">
          <a:extLst>
            <a:ext uri="{FF2B5EF4-FFF2-40B4-BE49-F238E27FC236}">
              <a16:creationId xmlns:a16="http://schemas.microsoft.com/office/drawing/2014/main" id="{00000000-0008-0000-0900-0000D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29" name="Rectangle 11992">
          <a:extLst>
            <a:ext uri="{FF2B5EF4-FFF2-40B4-BE49-F238E27FC236}">
              <a16:creationId xmlns:a16="http://schemas.microsoft.com/office/drawing/2014/main" id="{00000000-0008-0000-0900-0000D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0" name="Rectangle 11993">
          <a:extLst>
            <a:ext uri="{FF2B5EF4-FFF2-40B4-BE49-F238E27FC236}">
              <a16:creationId xmlns:a16="http://schemas.microsoft.com/office/drawing/2014/main" id="{00000000-0008-0000-0900-0000D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3" name="Rectangle 11996">
          <a:extLst>
            <a:ext uri="{FF2B5EF4-FFF2-40B4-BE49-F238E27FC236}">
              <a16:creationId xmlns:a16="http://schemas.microsoft.com/office/drawing/2014/main" id="{00000000-0008-0000-0900-0000D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4" name="Rectangle 11997">
          <a:extLst>
            <a:ext uri="{FF2B5EF4-FFF2-40B4-BE49-F238E27FC236}">
              <a16:creationId xmlns:a16="http://schemas.microsoft.com/office/drawing/2014/main" id="{00000000-0008-0000-0900-0000D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5" name="Rectangle 11998">
          <a:extLst>
            <a:ext uri="{FF2B5EF4-FFF2-40B4-BE49-F238E27FC236}">
              <a16:creationId xmlns:a16="http://schemas.microsoft.com/office/drawing/2014/main" id="{00000000-0008-0000-0900-0000D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8" name="Rectangle 12001">
          <a:extLst>
            <a:ext uri="{FF2B5EF4-FFF2-40B4-BE49-F238E27FC236}">
              <a16:creationId xmlns:a16="http://schemas.microsoft.com/office/drawing/2014/main" id="{00000000-0008-0000-0900-0000D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39" name="Rectangle 12002">
          <a:extLst>
            <a:ext uri="{FF2B5EF4-FFF2-40B4-BE49-F238E27FC236}">
              <a16:creationId xmlns:a16="http://schemas.microsoft.com/office/drawing/2014/main" id="{00000000-0008-0000-0900-0000D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40" name="Rectangle 12003">
          <a:extLst>
            <a:ext uri="{FF2B5EF4-FFF2-40B4-BE49-F238E27FC236}">
              <a16:creationId xmlns:a16="http://schemas.microsoft.com/office/drawing/2014/main" id="{00000000-0008-0000-0900-0000E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43" name="Rectangle 12006">
          <a:extLst>
            <a:ext uri="{FF2B5EF4-FFF2-40B4-BE49-F238E27FC236}">
              <a16:creationId xmlns:a16="http://schemas.microsoft.com/office/drawing/2014/main" id="{00000000-0008-0000-0900-0000E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44" name="Rectangle 12007">
          <a:extLst>
            <a:ext uri="{FF2B5EF4-FFF2-40B4-BE49-F238E27FC236}">
              <a16:creationId xmlns:a16="http://schemas.microsoft.com/office/drawing/2014/main" id="{00000000-0008-0000-0900-0000E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47" name="Rectangle 12010">
          <a:extLst>
            <a:ext uri="{FF2B5EF4-FFF2-40B4-BE49-F238E27FC236}">
              <a16:creationId xmlns:a16="http://schemas.microsoft.com/office/drawing/2014/main" id="{00000000-0008-0000-0900-0000E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48" name="Rectangle 12011">
          <a:extLst>
            <a:ext uri="{FF2B5EF4-FFF2-40B4-BE49-F238E27FC236}">
              <a16:creationId xmlns:a16="http://schemas.microsoft.com/office/drawing/2014/main" id="{00000000-0008-0000-0900-0000E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1" name="Rectangle 12014">
          <a:extLst>
            <a:ext uri="{FF2B5EF4-FFF2-40B4-BE49-F238E27FC236}">
              <a16:creationId xmlns:a16="http://schemas.microsoft.com/office/drawing/2014/main" id="{00000000-0008-0000-0900-0000E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2" name="Rectangle 12015">
          <a:extLst>
            <a:ext uri="{FF2B5EF4-FFF2-40B4-BE49-F238E27FC236}">
              <a16:creationId xmlns:a16="http://schemas.microsoft.com/office/drawing/2014/main" id="{00000000-0008-0000-0900-0000E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3" name="Rectangle 12016">
          <a:extLst>
            <a:ext uri="{FF2B5EF4-FFF2-40B4-BE49-F238E27FC236}">
              <a16:creationId xmlns:a16="http://schemas.microsoft.com/office/drawing/2014/main" id="{00000000-0008-0000-0900-0000E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4" name="Rectangle 12017">
          <a:extLst>
            <a:ext uri="{FF2B5EF4-FFF2-40B4-BE49-F238E27FC236}">
              <a16:creationId xmlns:a16="http://schemas.microsoft.com/office/drawing/2014/main" id="{00000000-0008-0000-0900-0000E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5" name="Rectangle 12018">
          <a:extLst>
            <a:ext uri="{FF2B5EF4-FFF2-40B4-BE49-F238E27FC236}">
              <a16:creationId xmlns:a16="http://schemas.microsoft.com/office/drawing/2014/main" id="{00000000-0008-0000-0900-0000E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6" name="Rectangle 12019">
          <a:extLst>
            <a:ext uri="{FF2B5EF4-FFF2-40B4-BE49-F238E27FC236}">
              <a16:creationId xmlns:a16="http://schemas.microsoft.com/office/drawing/2014/main" id="{00000000-0008-0000-0900-0000F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7" name="Rectangle 12020">
          <a:extLst>
            <a:ext uri="{FF2B5EF4-FFF2-40B4-BE49-F238E27FC236}">
              <a16:creationId xmlns:a16="http://schemas.microsoft.com/office/drawing/2014/main" id="{00000000-0008-0000-0900-0000F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8" name="Rectangle 12021">
          <a:extLst>
            <a:ext uri="{FF2B5EF4-FFF2-40B4-BE49-F238E27FC236}">
              <a16:creationId xmlns:a16="http://schemas.microsoft.com/office/drawing/2014/main" id="{00000000-0008-0000-0900-0000F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59" name="Rectangle 12022">
          <a:extLst>
            <a:ext uri="{FF2B5EF4-FFF2-40B4-BE49-F238E27FC236}">
              <a16:creationId xmlns:a16="http://schemas.microsoft.com/office/drawing/2014/main" id="{00000000-0008-0000-0900-0000F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0" name="Rectangle 12023">
          <a:extLst>
            <a:ext uri="{FF2B5EF4-FFF2-40B4-BE49-F238E27FC236}">
              <a16:creationId xmlns:a16="http://schemas.microsoft.com/office/drawing/2014/main" id="{00000000-0008-0000-0900-0000F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1" name="Rectangle 12024">
          <a:extLst>
            <a:ext uri="{FF2B5EF4-FFF2-40B4-BE49-F238E27FC236}">
              <a16:creationId xmlns:a16="http://schemas.microsoft.com/office/drawing/2014/main" id="{00000000-0008-0000-0900-0000F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2" name="Rectangle 12025">
          <a:extLst>
            <a:ext uri="{FF2B5EF4-FFF2-40B4-BE49-F238E27FC236}">
              <a16:creationId xmlns:a16="http://schemas.microsoft.com/office/drawing/2014/main" id="{00000000-0008-0000-0900-0000F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3" name="Rectangle 12026">
          <a:extLst>
            <a:ext uri="{FF2B5EF4-FFF2-40B4-BE49-F238E27FC236}">
              <a16:creationId xmlns:a16="http://schemas.microsoft.com/office/drawing/2014/main" id="{00000000-0008-0000-0900-0000F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4" name="Rectangle 12027">
          <a:extLst>
            <a:ext uri="{FF2B5EF4-FFF2-40B4-BE49-F238E27FC236}">
              <a16:creationId xmlns:a16="http://schemas.microsoft.com/office/drawing/2014/main" id="{00000000-0008-0000-0900-0000F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5" name="Rectangle 12028">
          <a:extLst>
            <a:ext uri="{FF2B5EF4-FFF2-40B4-BE49-F238E27FC236}">
              <a16:creationId xmlns:a16="http://schemas.microsoft.com/office/drawing/2014/main" id="{00000000-0008-0000-0900-0000F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6" name="Rectangle 12029">
          <a:extLst>
            <a:ext uri="{FF2B5EF4-FFF2-40B4-BE49-F238E27FC236}">
              <a16:creationId xmlns:a16="http://schemas.microsoft.com/office/drawing/2014/main" id="{00000000-0008-0000-0900-0000F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7" name="Rectangle 12030">
          <a:extLst>
            <a:ext uri="{FF2B5EF4-FFF2-40B4-BE49-F238E27FC236}">
              <a16:creationId xmlns:a16="http://schemas.microsoft.com/office/drawing/2014/main" id="{00000000-0008-0000-0900-0000F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68" name="Rectangle 12031">
          <a:extLst>
            <a:ext uri="{FF2B5EF4-FFF2-40B4-BE49-F238E27FC236}">
              <a16:creationId xmlns:a16="http://schemas.microsoft.com/office/drawing/2014/main" id="{00000000-0008-0000-0900-0000F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0" name="Rectangle 12033">
          <a:extLst>
            <a:ext uri="{FF2B5EF4-FFF2-40B4-BE49-F238E27FC236}">
              <a16:creationId xmlns:a16="http://schemas.microsoft.com/office/drawing/2014/main" id="{00000000-0008-0000-0900-0000F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1" name="Rectangle 12034">
          <a:extLst>
            <a:ext uri="{FF2B5EF4-FFF2-40B4-BE49-F238E27FC236}">
              <a16:creationId xmlns:a16="http://schemas.microsoft.com/office/drawing/2014/main" id="{00000000-0008-0000-0900-0000F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2" name="Rectangle 12035">
          <a:extLst>
            <a:ext uri="{FF2B5EF4-FFF2-40B4-BE49-F238E27FC236}">
              <a16:creationId xmlns:a16="http://schemas.microsoft.com/office/drawing/2014/main" id="{00000000-0008-0000-0900-00000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5" name="Rectangle 12038">
          <a:extLst>
            <a:ext uri="{FF2B5EF4-FFF2-40B4-BE49-F238E27FC236}">
              <a16:creationId xmlns:a16="http://schemas.microsoft.com/office/drawing/2014/main" id="{00000000-0008-0000-0900-00000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6" name="Rectangle 12039">
          <a:extLst>
            <a:ext uri="{FF2B5EF4-FFF2-40B4-BE49-F238E27FC236}">
              <a16:creationId xmlns:a16="http://schemas.microsoft.com/office/drawing/2014/main" id="{00000000-0008-0000-0900-00000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79" name="Rectangle 12042">
          <a:extLst>
            <a:ext uri="{FF2B5EF4-FFF2-40B4-BE49-F238E27FC236}">
              <a16:creationId xmlns:a16="http://schemas.microsoft.com/office/drawing/2014/main" id="{00000000-0008-0000-0900-00000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0" name="Rectangle 12043">
          <a:extLst>
            <a:ext uri="{FF2B5EF4-FFF2-40B4-BE49-F238E27FC236}">
              <a16:creationId xmlns:a16="http://schemas.microsoft.com/office/drawing/2014/main" id="{00000000-0008-0000-0900-00000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2" name="Rectangle 12045">
          <a:extLst>
            <a:ext uri="{FF2B5EF4-FFF2-40B4-BE49-F238E27FC236}">
              <a16:creationId xmlns:a16="http://schemas.microsoft.com/office/drawing/2014/main" id="{00000000-0008-0000-0900-00000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3" name="Rectangle 12046">
          <a:extLst>
            <a:ext uri="{FF2B5EF4-FFF2-40B4-BE49-F238E27FC236}">
              <a16:creationId xmlns:a16="http://schemas.microsoft.com/office/drawing/2014/main" id="{00000000-0008-0000-0900-00000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4" name="Rectangle 12047">
          <a:extLst>
            <a:ext uri="{FF2B5EF4-FFF2-40B4-BE49-F238E27FC236}">
              <a16:creationId xmlns:a16="http://schemas.microsoft.com/office/drawing/2014/main" id="{00000000-0008-0000-0900-00000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7" name="Rectangle 12050">
          <a:extLst>
            <a:ext uri="{FF2B5EF4-FFF2-40B4-BE49-F238E27FC236}">
              <a16:creationId xmlns:a16="http://schemas.microsoft.com/office/drawing/2014/main" id="{00000000-0008-0000-0900-00000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88" name="Rectangle 12051">
          <a:extLst>
            <a:ext uri="{FF2B5EF4-FFF2-40B4-BE49-F238E27FC236}">
              <a16:creationId xmlns:a16="http://schemas.microsoft.com/office/drawing/2014/main" id="{00000000-0008-0000-0900-00001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91" name="Rectangle 12054">
          <a:extLst>
            <a:ext uri="{FF2B5EF4-FFF2-40B4-BE49-F238E27FC236}">
              <a16:creationId xmlns:a16="http://schemas.microsoft.com/office/drawing/2014/main" id="{00000000-0008-0000-0900-00001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92" name="Rectangle 12055">
          <a:extLst>
            <a:ext uri="{FF2B5EF4-FFF2-40B4-BE49-F238E27FC236}">
              <a16:creationId xmlns:a16="http://schemas.microsoft.com/office/drawing/2014/main" id="{00000000-0008-0000-0900-00001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95" name="Rectangle 12058">
          <a:extLst>
            <a:ext uri="{FF2B5EF4-FFF2-40B4-BE49-F238E27FC236}">
              <a16:creationId xmlns:a16="http://schemas.microsoft.com/office/drawing/2014/main" id="{00000000-0008-0000-0900-00001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96" name="Rectangle 12059">
          <a:extLst>
            <a:ext uri="{FF2B5EF4-FFF2-40B4-BE49-F238E27FC236}">
              <a16:creationId xmlns:a16="http://schemas.microsoft.com/office/drawing/2014/main" id="{00000000-0008-0000-0900-00001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099" name="Rectangle 12062">
          <a:extLst>
            <a:ext uri="{FF2B5EF4-FFF2-40B4-BE49-F238E27FC236}">
              <a16:creationId xmlns:a16="http://schemas.microsoft.com/office/drawing/2014/main" id="{00000000-0008-0000-0900-00001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00" name="Rectangle 12063">
          <a:extLst>
            <a:ext uri="{FF2B5EF4-FFF2-40B4-BE49-F238E27FC236}">
              <a16:creationId xmlns:a16="http://schemas.microsoft.com/office/drawing/2014/main" id="{00000000-0008-0000-0900-00001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03" name="Rectangle 12066">
          <a:extLst>
            <a:ext uri="{FF2B5EF4-FFF2-40B4-BE49-F238E27FC236}">
              <a16:creationId xmlns:a16="http://schemas.microsoft.com/office/drawing/2014/main" id="{00000000-0008-0000-0900-00001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04" name="Rectangle 12067">
          <a:extLst>
            <a:ext uri="{FF2B5EF4-FFF2-40B4-BE49-F238E27FC236}">
              <a16:creationId xmlns:a16="http://schemas.microsoft.com/office/drawing/2014/main" id="{00000000-0008-0000-0900-00002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07" name="Rectangle 12070">
          <a:extLst>
            <a:ext uri="{FF2B5EF4-FFF2-40B4-BE49-F238E27FC236}">
              <a16:creationId xmlns:a16="http://schemas.microsoft.com/office/drawing/2014/main" id="{00000000-0008-0000-0900-00002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08" name="Rectangle 12071">
          <a:extLst>
            <a:ext uri="{FF2B5EF4-FFF2-40B4-BE49-F238E27FC236}">
              <a16:creationId xmlns:a16="http://schemas.microsoft.com/office/drawing/2014/main" id="{00000000-0008-0000-0900-00002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11" name="Rectangle 12074">
          <a:extLst>
            <a:ext uri="{FF2B5EF4-FFF2-40B4-BE49-F238E27FC236}">
              <a16:creationId xmlns:a16="http://schemas.microsoft.com/office/drawing/2014/main" id="{00000000-0008-0000-0900-00002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12" name="Rectangle 12075">
          <a:extLst>
            <a:ext uri="{FF2B5EF4-FFF2-40B4-BE49-F238E27FC236}">
              <a16:creationId xmlns:a16="http://schemas.microsoft.com/office/drawing/2014/main" id="{00000000-0008-0000-0900-00002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15" name="Rectangle 12078">
          <a:extLst>
            <a:ext uri="{FF2B5EF4-FFF2-40B4-BE49-F238E27FC236}">
              <a16:creationId xmlns:a16="http://schemas.microsoft.com/office/drawing/2014/main" id="{00000000-0008-0000-0900-00002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16" name="Rectangle 12079">
          <a:extLst>
            <a:ext uri="{FF2B5EF4-FFF2-40B4-BE49-F238E27FC236}">
              <a16:creationId xmlns:a16="http://schemas.microsoft.com/office/drawing/2014/main" id="{00000000-0008-0000-0900-00002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19" name="Rectangle 12082">
          <a:extLst>
            <a:ext uri="{FF2B5EF4-FFF2-40B4-BE49-F238E27FC236}">
              <a16:creationId xmlns:a16="http://schemas.microsoft.com/office/drawing/2014/main" id="{00000000-0008-0000-0900-00002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0" name="Rectangle 12083">
          <a:extLst>
            <a:ext uri="{FF2B5EF4-FFF2-40B4-BE49-F238E27FC236}">
              <a16:creationId xmlns:a16="http://schemas.microsoft.com/office/drawing/2014/main" id="{00000000-0008-0000-0900-00003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3" name="Rectangle 12086">
          <a:extLst>
            <a:ext uri="{FF2B5EF4-FFF2-40B4-BE49-F238E27FC236}">
              <a16:creationId xmlns:a16="http://schemas.microsoft.com/office/drawing/2014/main" id="{00000000-0008-0000-0900-00003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4" name="Rectangle 12087">
          <a:extLst>
            <a:ext uri="{FF2B5EF4-FFF2-40B4-BE49-F238E27FC236}">
              <a16:creationId xmlns:a16="http://schemas.microsoft.com/office/drawing/2014/main" id="{00000000-0008-0000-0900-00003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5" name="Rectangle 12088">
          <a:extLst>
            <a:ext uri="{FF2B5EF4-FFF2-40B4-BE49-F238E27FC236}">
              <a16:creationId xmlns:a16="http://schemas.microsoft.com/office/drawing/2014/main" id="{00000000-0008-0000-0900-00003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6" name="Rectangle 12089">
          <a:extLst>
            <a:ext uri="{FF2B5EF4-FFF2-40B4-BE49-F238E27FC236}">
              <a16:creationId xmlns:a16="http://schemas.microsoft.com/office/drawing/2014/main" id="{00000000-0008-0000-0900-00003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7" name="Rectangle 12090">
          <a:extLst>
            <a:ext uri="{FF2B5EF4-FFF2-40B4-BE49-F238E27FC236}">
              <a16:creationId xmlns:a16="http://schemas.microsoft.com/office/drawing/2014/main" id="{00000000-0008-0000-0900-00003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8" name="Rectangle 12091">
          <a:extLst>
            <a:ext uri="{FF2B5EF4-FFF2-40B4-BE49-F238E27FC236}">
              <a16:creationId xmlns:a16="http://schemas.microsoft.com/office/drawing/2014/main" id="{00000000-0008-0000-0900-00003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29" name="Rectangle 12092">
          <a:extLst>
            <a:ext uri="{FF2B5EF4-FFF2-40B4-BE49-F238E27FC236}">
              <a16:creationId xmlns:a16="http://schemas.microsoft.com/office/drawing/2014/main" id="{00000000-0008-0000-0900-00003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0" name="Rectangle 12093">
          <a:extLst>
            <a:ext uri="{FF2B5EF4-FFF2-40B4-BE49-F238E27FC236}">
              <a16:creationId xmlns:a16="http://schemas.microsoft.com/office/drawing/2014/main" id="{00000000-0008-0000-0900-00003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1" name="Rectangle 12094">
          <a:extLst>
            <a:ext uri="{FF2B5EF4-FFF2-40B4-BE49-F238E27FC236}">
              <a16:creationId xmlns:a16="http://schemas.microsoft.com/office/drawing/2014/main" id="{00000000-0008-0000-0900-00003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2" name="Rectangle 12095">
          <a:extLst>
            <a:ext uri="{FF2B5EF4-FFF2-40B4-BE49-F238E27FC236}">
              <a16:creationId xmlns:a16="http://schemas.microsoft.com/office/drawing/2014/main" id="{00000000-0008-0000-0900-00003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3" name="Rectangle 12096">
          <a:extLst>
            <a:ext uri="{FF2B5EF4-FFF2-40B4-BE49-F238E27FC236}">
              <a16:creationId xmlns:a16="http://schemas.microsoft.com/office/drawing/2014/main" id="{00000000-0008-0000-0900-00003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4" name="Rectangle 12097">
          <a:extLst>
            <a:ext uri="{FF2B5EF4-FFF2-40B4-BE49-F238E27FC236}">
              <a16:creationId xmlns:a16="http://schemas.microsoft.com/office/drawing/2014/main" id="{00000000-0008-0000-0900-00003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5" name="Rectangle 12098">
          <a:extLst>
            <a:ext uri="{FF2B5EF4-FFF2-40B4-BE49-F238E27FC236}">
              <a16:creationId xmlns:a16="http://schemas.microsoft.com/office/drawing/2014/main" id="{00000000-0008-0000-0900-00003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6" name="Rectangle 12099">
          <a:extLst>
            <a:ext uri="{FF2B5EF4-FFF2-40B4-BE49-F238E27FC236}">
              <a16:creationId xmlns:a16="http://schemas.microsoft.com/office/drawing/2014/main" id="{00000000-0008-0000-0900-00004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7" name="Rectangle 12100">
          <a:extLst>
            <a:ext uri="{FF2B5EF4-FFF2-40B4-BE49-F238E27FC236}">
              <a16:creationId xmlns:a16="http://schemas.microsoft.com/office/drawing/2014/main" id="{00000000-0008-0000-0900-00004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8" name="Rectangle 12101">
          <a:extLst>
            <a:ext uri="{FF2B5EF4-FFF2-40B4-BE49-F238E27FC236}">
              <a16:creationId xmlns:a16="http://schemas.microsoft.com/office/drawing/2014/main" id="{00000000-0008-0000-0900-00004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39" name="Rectangle 12102">
          <a:extLst>
            <a:ext uri="{FF2B5EF4-FFF2-40B4-BE49-F238E27FC236}">
              <a16:creationId xmlns:a16="http://schemas.microsoft.com/office/drawing/2014/main" id="{00000000-0008-0000-0900-00004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0" name="Rectangle 12103">
          <a:extLst>
            <a:ext uri="{FF2B5EF4-FFF2-40B4-BE49-F238E27FC236}">
              <a16:creationId xmlns:a16="http://schemas.microsoft.com/office/drawing/2014/main" id="{00000000-0008-0000-0900-00004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1" name="Rectangle 12104">
          <a:extLst>
            <a:ext uri="{FF2B5EF4-FFF2-40B4-BE49-F238E27FC236}">
              <a16:creationId xmlns:a16="http://schemas.microsoft.com/office/drawing/2014/main" id="{00000000-0008-0000-0900-00004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2" name="Rectangle 12105">
          <a:extLst>
            <a:ext uri="{FF2B5EF4-FFF2-40B4-BE49-F238E27FC236}">
              <a16:creationId xmlns:a16="http://schemas.microsoft.com/office/drawing/2014/main" id="{00000000-0008-0000-0900-00004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3" name="Rectangle 12106">
          <a:extLst>
            <a:ext uri="{FF2B5EF4-FFF2-40B4-BE49-F238E27FC236}">
              <a16:creationId xmlns:a16="http://schemas.microsoft.com/office/drawing/2014/main" id="{00000000-0008-0000-0900-00004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4" name="Rectangle 12107">
          <a:extLst>
            <a:ext uri="{FF2B5EF4-FFF2-40B4-BE49-F238E27FC236}">
              <a16:creationId xmlns:a16="http://schemas.microsoft.com/office/drawing/2014/main" id="{00000000-0008-0000-0900-00004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5" name="Rectangle 12108">
          <a:extLst>
            <a:ext uri="{FF2B5EF4-FFF2-40B4-BE49-F238E27FC236}">
              <a16:creationId xmlns:a16="http://schemas.microsoft.com/office/drawing/2014/main" id="{00000000-0008-0000-0900-00004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6" name="Rectangle 12109">
          <a:extLst>
            <a:ext uri="{FF2B5EF4-FFF2-40B4-BE49-F238E27FC236}">
              <a16:creationId xmlns:a16="http://schemas.microsoft.com/office/drawing/2014/main" id="{00000000-0008-0000-0900-00004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7" name="Rectangle 12110">
          <a:extLst>
            <a:ext uri="{FF2B5EF4-FFF2-40B4-BE49-F238E27FC236}">
              <a16:creationId xmlns:a16="http://schemas.microsoft.com/office/drawing/2014/main" id="{00000000-0008-0000-0900-00004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8" name="Rectangle 12111">
          <a:extLst>
            <a:ext uri="{FF2B5EF4-FFF2-40B4-BE49-F238E27FC236}">
              <a16:creationId xmlns:a16="http://schemas.microsoft.com/office/drawing/2014/main" id="{00000000-0008-0000-0900-00004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49" name="Rectangle 12112">
          <a:extLst>
            <a:ext uri="{FF2B5EF4-FFF2-40B4-BE49-F238E27FC236}">
              <a16:creationId xmlns:a16="http://schemas.microsoft.com/office/drawing/2014/main" id="{00000000-0008-0000-0900-00004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0" name="Rectangle 12113">
          <a:extLst>
            <a:ext uri="{FF2B5EF4-FFF2-40B4-BE49-F238E27FC236}">
              <a16:creationId xmlns:a16="http://schemas.microsoft.com/office/drawing/2014/main" id="{00000000-0008-0000-0900-00004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1" name="Rectangle 12114">
          <a:extLst>
            <a:ext uri="{FF2B5EF4-FFF2-40B4-BE49-F238E27FC236}">
              <a16:creationId xmlns:a16="http://schemas.microsoft.com/office/drawing/2014/main" id="{00000000-0008-0000-0900-00004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2" name="Rectangle 12115">
          <a:extLst>
            <a:ext uri="{FF2B5EF4-FFF2-40B4-BE49-F238E27FC236}">
              <a16:creationId xmlns:a16="http://schemas.microsoft.com/office/drawing/2014/main" id="{00000000-0008-0000-0900-00005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3" name="Rectangle 12116">
          <a:extLst>
            <a:ext uri="{FF2B5EF4-FFF2-40B4-BE49-F238E27FC236}">
              <a16:creationId xmlns:a16="http://schemas.microsoft.com/office/drawing/2014/main" id="{00000000-0008-0000-0900-00005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4" name="Rectangle 12117">
          <a:extLst>
            <a:ext uri="{FF2B5EF4-FFF2-40B4-BE49-F238E27FC236}">
              <a16:creationId xmlns:a16="http://schemas.microsoft.com/office/drawing/2014/main" id="{00000000-0008-0000-0900-00005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5" name="Rectangle 12118">
          <a:extLst>
            <a:ext uri="{FF2B5EF4-FFF2-40B4-BE49-F238E27FC236}">
              <a16:creationId xmlns:a16="http://schemas.microsoft.com/office/drawing/2014/main" id="{00000000-0008-0000-0900-00005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6" name="Rectangle 12119">
          <a:extLst>
            <a:ext uri="{FF2B5EF4-FFF2-40B4-BE49-F238E27FC236}">
              <a16:creationId xmlns:a16="http://schemas.microsoft.com/office/drawing/2014/main" id="{00000000-0008-0000-0900-00005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7" name="Rectangle 12120">
          <a:extLst>
            <a:ext uri="{FF2B5EF4-FFF2-40B4-BE49-F238E27FC236}">
              <a16:creationId xmlns:a16="http://schemas.microsoft.com/office/drawing/2014/main" id="{00000000-0008-0000-0900-00005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8" name="Rectangle 12121">
          <a:extLst>
            <a:ext uri="{FF2B5EF4-FFF2-40B4-BE49-F238E27FC236}">
              <a16:creationId xmlns:a16="http://schemas.microsoft.com/office/drawing/2014/main" id="{00000000-0008-0000-0900-00005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59" name="Rectangle 12122">
          <a:extLst>
            <a:ext uri="{FF2B5EF4-FFF2-40B4-BE49-F238E27FC236}">
              <a16:creationId xmlns:a16="http://schemas.microsoft.com/office/drawing/2014/main" id="{00000000-0008-0000-0900-00005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0" name="Rectangle 12123">
          <a:extLst>
            <a:ext uri="{FF2B5EF4-FFF2-40B4-BE49-F238E27FC236}">
              <a16:creationId xmlns:a16="http://schemas.microsoft.com/office/drawing/2014/main" id="{00000000-0008-0000-0900-00005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1" name="Rectangle 12124">
          <a:extLst>
            <a:ext uri="{FF2B5EF4-FFF2-40B4-BE49-F238E27FC236}">
              <a16:creationId xmlns:a16="http://schemas.microsoft.com/office/drawing/2014/main" id="{00000000-0008-0000-0900-00005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2" name="Rectangle 12125">
          <a:extLst>
            <a:ext uri="{FF2B5EF4-FFF2-40B4-BE49-F238E27FC236}">
              <a16:creationId xmlns:a16="http://schemas.microsoft.com/office/drawing/2014/main" id="{00000000-0008-0000-0900-00005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3" name="Rectangle 12126">
          <a:extLst>
            <a:ext uri="{FF2B5EF4-FFF2-40B4-BE49-F238E27FC236}">
              <a16:creationId xmlns:a16="http://schemas.microsoft.com/office/drawing/2014/main" id="{00000000-0008-0000-0900-00005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4" name="Rectangle 12127">
          <a:extLst>
            <a:ext uri="{FF2B5EF4-FFF2-40B4-BE49-F238E27FC236}">
              <a16:creationId xmlns:a16="http://schemas.microsoft.com/office/drawing/2014/main" id="{00000000-0008-0000-0900-00005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5" name="Rectangle 12128">
          <a:extLst>
            <a:ext uri="{FF2B5EF4-FFF2-40B4-BE49-F238E27FC236}">
              <a16:creationId xmlns:a16="http://schemas.microsoft.com/office/drawing/2014/main" id="{00000000-0008-0000-0900-00005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6" name="Rectangle 12129">
          <a:extLst>
            <a:ext uri="{FF2B5EF4-FFF2-40B4-BE49-F238E27FC236}">
              <a16:creationId xmlns:a16="http://schemas.microsoft.com/office/drawing/2014/main" id="{00000000-0008-0000-0900-00005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7" name="Rectangle 12130">
          <a:extLst>
            <a:ext uri="{FF2B5EF4-FFF2-40B4-BE49-F238E27FC236}">
              <a16:creationId xmlns:a16="http://schemas.microsoft.com/office/drawing/2014/main" id="{00000000-0008-0000-0900-00005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8" name="Rectangle 12131">
          <a:extLst>
            <a:ext uri="{FF2B5EF4-FFF2-40B4-BE49-F238E27FC236}">
              <a16:creationId xmlns:a16="http://schemas.microsoft.com/office/drawing/2014/main" id="{00000000-0008-0000-0900-00006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69" name="Rectangle 12132">
          <a:extLst>
            <a:ext uri="{FF2B5EF4-FFF2-40B4-BE49-F238E27FC236}">
              <a16:creationId xmlns:a16="http://schemas.microsoft.com/office/drawing/2014/main" id="{00000000-0008-0000-0900-00006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0" name="Rectangle 12133">
          <a:extLst>
            <a:ext uri="{FF2B5EF4-FFF2-40B4-BE49-F238E27FC236}">
              <a16:creationId xmlns:a16="http://schemas.microsoft.com/office/drawing/2014/main" id="{00000000-0008-0000-0900-00006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1" name="Rectangle 12134">
          <a:extLst>
            <a:ext uri="{FF2B5EF4-FFF2-40B4-BE49-F238E27FC236}">
              <a16:creationId xmlns:a16="http://schemas.microsoft.com/office/drawing/2014/main" id="{00000000-0008-0000-0900-00006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2" name="Rectangle 12135">
          <a:extLst>
            <a:ext uri="{FF2B5EF4-FFF2-40B4-BE49-F238E27FC236}">
              <a16:creationId xmlns:a16="http://schemas.microsoft.com/office/drawing/2014/main" id="{00000000-0008-0000-0900-00006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3" name="Rectangle 12136">
          <a:extLst>
            <a:ext uri="{FF2B5EF4-FFF2-40B4-BE49-F238E27FC236}">
              <a16:creationId xmlns:a16="http://schemas.microsoft.com/office/drawing/2014/main" id="{00000000-0008-0000-0900-00006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4" name="Rectangle 12137">
          <a:extLst>
            <a:ext uri="{FF2B5EF4-FFF2-40B4-BE49-F238E27FC236}">
              <a16:creationId xmlns:a16="http://schemas.microsoft.com/office/drawing/2014/main" id="{00000000-0008-0000-0900-00006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5" name="Rectangle 12138">
          <a:extLst>
            <a:ext uri="{FF2B5EF4-FFF2-40B4-BE49-F238E27FC236}">
              <a16:creationId xmlns:a16="http://schemas.microsoft.com/office/drawing/2014/main" id="{00000000-0008-0000-0900-00006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6" name="Rectangle 12139">
          <a:extLst>
            <a:ext uri="{FF2B5EF4-FFF2-40B4-BE49-F238E27FC236}">
              <a16:creationId xmlns:a16="http://schemas.microsoft.com/office/drawing/2014/main" id="{00000000-0008-0000-0900-00006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7" name="Rectangle 12140">
          <a:extLst>
            <a:ext uri="{FF2B5EF4-FFF2-40B4-BE49-F238E27FC236}">
              <a16:creationId xmlns:a16="http://schemas.microsoft.com/office/drawing/2014/main" id="{00000000-0008-0000-0900-00006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8" name="Rectangle 12141">
          <a:extLst>
            <a:ext uri="{FF2B5EF4-FFF2-40B4-BE49-F238E27FC236}">
              <a16:creationId xmlns:a16="http://schemas.microsoft.com/office/drawing/2014/main" id="{00000000-0008-0000-0900-00006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79" name="Rectangle 12142">
          <a:extLst>
            <a:ext uri="{FF2B5EF4-FFF2-40B4-BE49-F238E27FC236}">
              <a16:creationId xmlns:a16="http://schemas.microsoft.com/office/drawing/2014/main" id="{00000000-0008-0000-0900-00006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0" name="Rectangle 12143">
          <a:extLst>
            <a:ext uri="{FF2B5EF4-FFF2-40B4-BE49-F238E27FC236}">
              <a16:creationId xmlns:a16="http://schemas.microsoft.com/office/drawing/2014/main" id="{00000000-0008-0000-0900-00006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1" name="Rectangle 12144">
          <a:extLst>
            <a:ext uri="{FF2B5EF4-FFF2-40B4-BE49-F238E27FC236}">
              <a16:creationId xmlns:a16="http://schemas.microsoft.com/office/drawing/2014/main" id="{00000000-0008-0000-0900-00006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2" name="Rectangle 12145">
          <a:extLst>
            <a:ext uri="{FF2B5EF4-FFF2-40B4-BE49-F238E27FC236}">
              <a16:creationId xmlns:a16="http://schemas.microsoft.com/office/drawing/2014/main" id="{00000000-0008-0000-0900-00006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3" name="Rectangle 12146">
          <a:extLst>
            <a:ext uri="{FF2B5EF4-FFF2-40B4-BE49-F238E27FC236}">
              <a16:creationId xmlns:a16="http://schemas.microsoft.com/office/drawing/2014/main" id="{00000000-0008-0000-0900-00006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4" name="Rectangle 12147">
          <a:extLst>
            <a:ext uri="{FF2B5EF4-FFF2-40B4-BE49-F238E27FC236}">
              <a16:creationId xmlns:a16="http://schemas.microsoft.com/office/drawing/2014/main" id="{00000000-0008-0000-0900-00007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5" name="Rectangle 12148">
          <a:extLst>
            <a:ext uri="{FF2B5EF4-FFF2-40B4-BE49-F238E27FC236}">
              <a16:creationId xmlns:a16="http://schemas.microsoft.com/office/drawing/2014/main" id="{00000000-0008-0000-0900-00007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6" name="Rectangle 12149">
          <a:extLst>
            <a:ext uri="{FF2B5EF4-FFF2-40B4-BE49-F238E27FC236}">
              <a16:creationId xmlns:a16="http://schemas.microsoft.com/office/drawing/2014/main" id="{00000000-0008-0000-0900-00007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7" name="Rectangle 12150">
          <a:extLst>
            <a:ext uri="{FF2B5EF4-FFF2-40B4-BE49-F238E27FC236}">
              <a16:creationId xmlns:a16="http://schemas.microsoft.com/office/drawing/2014/main" id="{00000000-0008-0000-0900-00007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8" name="Rectangle 12151">
          <a:extLst>
            <a:ext uri="{FF2B5EF4-FFF2-40B4-BE49-F238E27FC236}">
              <a16:creationId xmlns:a16="http://schemas.microsoft.com/office/drawing/2014/main" id="{00000000-0008-0000-0900-00007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89" name="Rectangle 12152">
          <a:extLst>
            <a:ext uri="{FF2B5EF4-FFF2-40B4-BE49-F238E27FC236}">
              <a16:creationId xmlns:a16="http://schemas.microsoft.com/office/drawing/2014/main" id="{00000000-0008-0000-0900-00007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0" name="Rectangle 12153">
          <a:extLst>
            <a:ext uri="{FF2B5EF4-FFF2-40B4-BE49-F238E27FC236}">
              <a16:creationId xmlns:a16="http://schemas.microsoft.com/office/drawing/2014/main" id="{00000000-0008-0000-0900-00007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1" name="Rectangle 12154">
          <a:extLst>
            <a:ext uri="{FF2B5EF4-FFF2-40B4-BE49-F238E27FC236}">
              <a16:creationId xmlns:a16="http://schemas.microsoft.com/office/drawing/2014/main" id="{00000000-0008-0000-0900-00007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2" name="Rectangle 12155">
          <a:extLst>
            <a:ext uri="{FF2B5EF4-FFF2-40B4-BE49-F238E27FC236}">
              <a16:creationId xmlns:a16="http://schemas.microsoft.com/office/drawing/2014/main" id="{00000000-0008-0000-0900-00007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3" name="Rectangle 12156">
          <a:extLst>
            <a:ext uri="{FF2B5EF4-FFF2-40B4-BE49-F238E27FC236}">
              <a16:creationId xmlns:a16="http://schemas.microsoft.com/office/drawing/2014/main" id="{00000000-0008-0000-0900-00007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4" name="Rectangle 12157">
          <a:extLst>
            <a:ext uri="{FF2B5EF4-FFF2-40B4-BE49-F238E27FC236}">
              <a16:creationId xmlns:a16="http://schemas.microsoft.com/office/drawing/2014/main" id="{00000000-0008-0000-0900-00007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5" name="Rectangle 12158">
          <a:extLst>
            <a:ext uri="{FF2B5EF4-FFF2-40B4-BE49-F238E27FC236}">
              <a16:creationId xmlns:a16="http://schemas.microsoft.com/office/drawing/2014/main" id="{00000000-0008-0000-0900-00007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6" name="Rectangle 12159">
          <a:extLst>
            <a:ext uri="{FF2B5EF4-FFF2-40B4-BE49-F238E27FC236}">
              <a16:creationId xmlns:a16="http://schemas.microsoft.com/office/drawing/2014/main" id="{00000000-0008-0000-0900-00007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7" name="Rectangle 12160">
          <a:extLst>
            <a:ext uri="{FF2B5EF4-FFF2-40B4-BE49-F238E27FC236}">
              <a16:creationId xmlns:a16="http://schemas.microsoft.com/office/drawing/2014/main" id="{00000000-0008-0000-0900-00007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8" name="Rectangle 12161">
          <a:extLst>
            <a:ext uri="{FF2B5EF4-FFF2-40B4-BE49-F238E27FC236}">
              <a16:creationId xmlns:a16="http://schemas.microsoft.com/office/drawing/2014/main" id="{00000000-0008-0000-0900-00007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199" name="Rectangle 12162">
          <a:extLst>
            <a:ext uri="{FF2B5EF4-FFF2-40B4-BE49-F238E27FC236}">
              <a16:creationId xmlns:a16="http://schemas.microsoft.com/office/drawing/2014/main" id="{00000000-0008-0000-0900-00007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200" name="Rectangle 12163">
          <a:extLst>
            <a:ext uri="{FF2B5EF4-FFF2-40B4-BE49-F238E27FC236}">
              <a16:creationId xmlns:a16="http://schemas.microsoft.com/office/drawing/2014/main" id="{00000000-0008-0000-0900-00008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201" name="Rectangle 12164">
          <a:extLst>
            <a:ext uri="{FF2B5EF4-FFF2-40B4-BE49-F238E27FC236}">
              <a16:creationId xmlns:a16="http://schemas.microsoft.com/office/drawing/2014/main" id="{00000000-0008-0000-0900-00008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202" name="Rectangle 12165">
          <a:extLst>
            <a:ext uri="{FF2B5EF4-FFF2-40B4-BE49-F238E27FC236}">
              <a16:creationId xmlns:a16="http://schemas.microsoft.com/office/drawing/2014/main" id="{00000000-0008-0000-0900-00008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203" name="Rectangle 12166">
          <a:extLst>
            <a:ext uri="{FF2B5EF4-FFF2-40B4-BE49-F238E27FC236}">
              <a16:creationId xmlns:a16="http://schemas.microsoft.com/office/drawing/2014/main" id="{00000000-0008-0000-0900-00008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204" name="Rectangle 12167">
          <a:extLst>
            <a:ext uri="{FF2B5EF4-FFF2-40B4-BE49-F238E27FC236}">
              <a16:creationId xmlns:a16="http://schemas.microsoft.com/office/drawing/2014/main" id="{00000000-0008-0000-0900-00008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05" name="Rectangle 12168">
          <a:extLst>
            <a:ext uri="{FF2B5EF4-FFF2-40B4-BE49-F238E27FC236}">
              <a16:creationId xmlns:a16="http://schemas.microsoft.com/office/drawing/2014/main" id="{00000000-0008-0000-0900-000085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06" name="Rectangle 12169">
          <a:extLst>
            <a:ext uri="{FF2B5EF4-FFF2-40B4-BE49-F238E27FC236}">
              <a16:creationId xmlns:a16="http://schemas.microsoft.com/office/drawing/2014/main" id="{00000000-0008-0000-0900-000086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07" name="Rectangle 12170">
          <a:extLst>
            <a:ext uri="{FF2B5EF4-FFF2-40B4-BE49-F238E27FC236}">
              <a16:creationId xmlns:a16="http://schemas.microsoft.com/office/drawing/2014/main" id="{00000000-0008-0000-0900-000087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08" name="Rectangle 12171">
          <a:extLst>
            <a:ext uri="{FF2B5EF4-FFF2-40B4-BE49-F238E27FC236}">
              <a16:creationId xmlns:a16="http://schemas.microsoft.com/office/drawing/2014/main" id="{00000000-0008-0000-0900-000088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09" name="Rectangle 12172">
          <a:extLst>
            <a:ext uri="{FF2B5EF4-FFF2-40B4-BE49-F238E27FC236}">
              <a16:creationId xmlns:a16="http://schemas.microsoft.com/office/drawing/2014/main" id="{00000000-0008-0000-0900-000089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10" name="Rectangle 12173">
          <a:extLst>
            <a:ext uri="{FF2B5EF4-FFF2-40B4-BE49-F238E27FC236}">
              <a16:creationId xmlns:a16="http://schemas.microsoft.com/office/drawing/2014/main" id="{00000000-0008-0000-0900-00008A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11" name="Rectangle 12174">
          <a:extLst>
            <a:ext uri="{FF2B5EF4-FFF2-40B4-BE49-F238E27FC236}">
              <a16:creationId xmlns:a16="http://schemas.microsoft.com/office/drawing/2014/main" id="{00000000-0008-0000-0900-00008B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12" name="Rectangle 12175">
          <a:extLst>
            <a:ext uri="{FF2B5EF4-FFF2-40B4-BE49-F238E27FC236}">
              <a16:creationId xmlns:a16="http://schemas.microsoft.com/office/drawing/2014/main" id="{00000000-0008-0000-0900-00008C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13" name="Rectangle 12176">
          <a:extLst>
            <a:ext uri="{FF2B5EF4-FFF2-40B4-BE49-F238E27FC236}">
              <a16:creationId xmlns:a16="http://schemas.microsoft.com/office/drawing/2014/main" id="{00000000-0008-0000-0900-00008D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14" name="Rectangle 12177">
          <a:extLst>
            <a:ext uri="{FF2B5EF4-FFF2-40B4-BE49-F238E27FC236}">
              <a16:creationId xmlns:a16="http://schemas.microsoft.com/office/drawing/2014/main" id="{00000000-0008-0000-0900-00008E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15" name="Rectangle 12178">
          <a:extLst>
            <a:ext uri="{FF2B5EF4-FFF2-40B4-BE49-F238E27FC236}">
              <a16:creationId xmlns:a16="http://schemas.microsoft.com/office/drawing/2014/main" id="{00000000-0008-0000-0900-00008F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16" name="Rectangle 12179">
          <a:extLst>
            <a:ext uri="{FF2B5EF4-FFF2-40B4-BE49-F238E27FC236}">
              <a16:creationId xmlns:a16="http://schemas.microsoft.com/office/drawing/2014/main" id="{00000000-0008-0000-0900-000090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17" name="Rectangle 12180">
          <a:extLst>
            <a:ext uri="{FF2B5EF4-FFF2-40B4-BE49-F238E27FC236}">
              <a16:creationId xmlns:a16="http://schemas.microsoft.com/office/drawing/2014/main" id="{00000000-0008-0000-0900-000091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0</xdr:colOff>
      <xdr:row>846</xdr:row>
      <xdr:rowOff>0</xdr:rowOff>
    </xdr:to>
    <xdr:sp macro="" textlink="">
      <xdr:nvSpPr>
        <xdr:cNvPr id="1091218" name="Rectangle 12181">
          <a:extLst>
            <a:ext uri="{FF2B5EF4-FFF2-40B4-BE49-F238E27FC236}">
              <a16:creationId xmlns:a16="http://schemas.microsoft.com/office/drawing/2014/main" id="{00000000-0008-0000-0900-000092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19" name="Rectangle 12182">
          <a:extLst>
            <a:ext uri="{FF2B5EF4-FFF2-40B4-BE49-F238E27FC236}">
              <a16:creationId xmlns:a16="http://schemas.microsoft.com/office/drawing/2014/main" id="{00000000-0008-0000-0900-000093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1752</xdr:row>
      <xdr:rowOff>0</xdr:rowOff>
    </xdr:from>
    <xdr:to>
      <xdr:col>0</xdr:col>
      <xdr:colOff>0</xdr:colOff>
      <xdr:row>1752</xdr:row>
      <xdr:rowOff>0</xdr:rowOff>
    </xdr:to>
    <xdr:sp macro="" textlink="">
      <xdr:nvSpPr>
        <xdr:cNvPr id="1091220" name="Rectangle 12183">
          <a:extLst>
            <a:ext uri="{FF2B5EF4-FFF2-40B4-BE49-F238E27FC236}">
              <a16:creationId xmlns:a16="http://schemas.microsoft.com/office/drawing/2014/main" id="{00000000-0008-0000-0900-000094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735</xdr:row>
      <xdr:rowOff>0</xdr:rowOff>
    </xdr:from>
    <xdr:to>
      <xdr:col>0</xdr:col>
      <xdr:colOff>0</xdr:colOff>
      <xdr:row>735</xdr:row>
      <xdr:rowOff>0</xdr:rowOff>
    </xdr:to>
    <xdr:sp macro="" textlink="">
      <xdr:nvSpPr>
        <xdr:cNvPr id="1091221" name="Rectangle 12184">
          <a:extLst>
            <a:ext uri="{FF2B5EF4-FFF2-40B4-BE49-F238E27FC236}">
              <a16:creationId xmlns:a16="http://schemas.microsoft.com/office/drawing/2014/main" id="{00000000-0008-0000-0900-000095A61000}"/>
            </a:ext>
          </a:extLst>
        </xdr:cNvPr>
        <xdr:cNvSpPr>
          <a:spLocks noChangeArrowheads="1"/>
        </xdr:cNvSpPr>
      </xdr:nvSpPr>
      <xdr:spPr bwMode="auto">
        <a:xfrm>
          <a:off x="0" y="93506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735</xdr:row>
      <xdr:rowOff>0</xdr:rowOff>
    </xdr:from>
    <xdr:to>
      <xdr:col>0</xdr:col>
      <xdr:colOff>0</xdr:colOff>
      <xdr:row>735</xdr:row>
      <xdr:rowOff>0</xdr:rowOff>
    </xdr:to>
    <xdr:sp macro="" textlink="">
      <xdr:nvSpPr>
        <xdr:cNvPr id="1091222" name="Rectangle 12185">
          <a:extLst>
            <a:ext uri="{FF2B5EF4-FFF2-40B4-BE49-F238E27FC236}">
              <a16:creationId xmlns:a16="http://schemas.microsoft.com/office/drawing/2014/main" id="{00000000-0008-0000-0900-000096A61000}"/>
            </a:ext>
          </a:extLst>
        </xdr:cNvPr>
        <xdr:cNvSpPr>
          <a:spLocks noChangeArrowheads="1"/>
        </xdr:cNvSpPr>
      </xdr:nvSpPr>
      <xdr:spPr bwMode="auto">
        <a:xfrm>
          <a:off x="0" y="93506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0</xdr:colOff>
      <xdr:row>441</xdr:row>
      <xdr:rowOff>0</xdr:rowOff>
    </xdr:to>
    <xdr:sp macro="" textlink="">
      <xdr:nvSpPr>
        <xdr:cNvPr id="1091223" name="Rectangle 12194">
          <a:extLst>
            <a:ext uri="{FF2B5EF4-FFF2-40B4-BE49-F238E27FC236}">
              <a16:creationId xmlns:a16="http://schemas.microsoft.com/office/drawing/2014/main" id="{00000000-0008-0000-0900-000097A61000}"/>
            </a:ext>
          </a:extLst>
        </xdr:cNvPr>
        <xdr:cNvSpPr>
          <a:spLocks noChangeArrowheads="1"/>
        </xdr:cNvSpPr>
      </xdr:nvSpPr>
      <xdr:spPr bwMode="auto">
        <a:xfrm>
          <a:off x="0" y="467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0</xdr:colOff>
      <xdr:row>441</xdr:row>
      <xdr:rowOff>0</xdr:rowOff>
    </xdr:to>
    <xdr:sp macro="" textlink="">
      <xdr:nvSpPr>
        <xdr:cNvPr id="1091224" name="Rectangle 12195">
          <a:extLst>
            <a:ext uri="{FF2B5EF4-FFF2-40B4-BE49-F238E27FC236}">
              <a16:creationId xmlns:a16="http://schemas.microsoft.com/office/drawing/2014/main" id="{00000000-0008-0000-0900-000098A61000}"/>
            </a:ext>
          </a:extLst>
        </xdr:cNvPr>
        <xdr:cNvSpPr>
          <a:spLocks noChangeArrowheads="1"/>
        </xdr:cNvSpPr>
      </xdr:nvSpPr>
      <xdr:spPr bwMode="auto">
        <a:xfrm>
          <a:off x="0" y="467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0</xdr:colOff>
      <xdr:row>430</xdr:row>
      <xdr:rowOff>0</xdr:rowOff>
    </xdr:to>
    <xdr:sp macro="" textlink="">
      <xdr:nvSpPr>
        <xdr:cNvPr id="1091225" name="Rectangle 12196">
          <a:extLst>
            <a:ext uri="{FF2B5EF4-FFF2-40B4-BE49-F238E27FC236}">
              <a16:creationId xmlns:a16="http://schemas.microsoft.com/office/drawing/2014/main" id="{00000000-0008-0000-0900-000099A61000}"/>
            </a:ext>
          </a:extLst>
        </xdr:cNvPr>
        <xdr:cNvSpPr>
          <a:spLocks noChangeArrowheads="1"/>
        </xdr:cNvSpPr>
      </xdr:nvSpPr>
      <xdr:spPr bwMode="auto">
        <a:xfrm>
          <a:off x="0" y="44519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0</xdr:colOff>
      <xdr:row>430</xdr:row>
      <xdr:rowOff>0</xdr:rowOff>
    </xdr:to>
    <xdr:sp macro="" textlink="">
      <xdr:nvSpPr>
        <xdr:cNvPr id="1091226" name="Rectangle 12197">
          <a:extLst>
            <a:ext uri="{FF2B5EF4-FFF2-40B4-BE49-F238E27FC236}">
              <a16:creationId xmlns:a16="http://schemas.microsoft.com/office/drawing/2014/main" id="{00000000-0008-0000-0900-00009AA61000}"/>
            </a:ext>
          </a:extLst>
        </xdr:cNvPr>
        <xdr:cNvSpPr>
          <a:spLocks noChangeArrowheads="1"/>
        </xdr:cNvSpPr>
      </xdr:nvSpPr>
      <xdr:spPr bwMode="auto">
        <a:xfrm>
          <a:off x="0" y="44519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27" name="Rectangle 12200">
          <a:extLst>
            <a:ext uri="{FF2B5EF4-FFF2-40B4-BE49-F238E27FC236}">
              <a16:creationId xmlns:a16="http://schemas.microsoft.com/office/drawing/2014/main" id="{00000000-0008-0000-0900-00009B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28" name="Rectangle 12201">
          <a:extLst>
            <a:ext uri="{FF2B5EF4-FFF2-40B4-BE49-F238E27FC236}">
              <a16:creationId xmlns:a16="http://schemas.microsoft.com/office/drawing/2014/main" id="{00000000-0008-0000-0900-00009C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29" name="Rectangle 12202">
          <a:extLst>
            <a:ext uri="{FF2B5EF4-FFF2-40B4-BE49-F238E27FC236}">
              <a16:creationId xmlns:a16="http://schemas.microsoft.com/office/drawing/2014/main" id="{00000000-0008-0000-0900-00009D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0" name="Rectangle 12203">
          <a:extLst>
            <a:ext uri="{FF2B5EF4-FFF2-40B4-BE49-F238E27FC236}">
              <a16:creationId xmlns:a16="http://schemas.microsoft.com/office/drawing/2014/main" id="{00000000-0008-0000-0900-00009E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1" name="Rectangle 12204">
          <a:extLst>
            <a:ext uri="{FF2B5EF4-FFF2-40B4-BE49-F238E27FC236}">
              <a16:creationId xmlns:a16="http://schemas.microsoft.com/office/drawing/2014/main" id="{00000000-0008-0000-0900-00009F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2" name="Rectangle 12205">
          <a:extLst>
            <a:ext uri="{FF2B5EF4-FFF2-40B4-BE49-F238E27FC236}">
              <a16:creationId xmlns:a16="http://schemas.microsoft.com/office/drawing/2014/main" id="{00000000-0008-0000-0900-0000A0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3" name="Rectangle 12206">
          <a:extLst>
            <a:ext uri="{FF2B5EF4-FFF2-40B4-BE49-F238E27FC236}">
              <a16:creationId xmlns:a16="http://schemas.microsoft.com/office/drawing/2014/main" id="{00000000-0008-0000-0900-0000A1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4" name="Rectangle 12207">
          <a:extLst>
            <a:ext uri="{FF2B5EF4-FFF2-40B4-BE49-F238E27FC236}">
              <a16:creationId xmlns:a16="http://schemas.microsoft.com/office/drawing/2014/main" id="{00000000-0008-0000-0900-0000A2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5" name="Rectangle 12208">
          <a:extLst>
            <a:ext uri="{FF2B5EF4-FFF2-40B4-BE49-F238E27FC236}">
              <a16:creationId xmlns:a16="http://schemas.microsoft.com/office/drawing/2014/main" id="{00000000-0008-0000-0900-0000A3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6" name="Rectangle 12209">
          <a:extLst>
            <a:ext uri="{FF2B5EF4-FFF2-40B4-BE49-F238E27FC236}">
              <a16:creationId xmlns:a16="http://schemas.microsoft.com/office/drawing/2014/main" id="{00000000-0008-0000-0900-0000A4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7" name="Rectangle 12210">
          <a:extLst>
            <a:ext uri="{FF2B5EF4-FFF2-40B4-BE49-F238E27FC236}">
              <a16:creationId xmlns:a16="http://schemas.microsoft.com/office/drawing/2014/main" id="{00000000-0008-0000-0900-0000A5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644</xdr:row>
      <xdr:rowOff>0</xdr:rowOff>
    </xdr:from>
    <xdr:to>
      <xdr:col>9</xdr:col>
      <xdr:colOff>0</xdr:colOff>
      <xdr:row>644</xdr:row>
      <xdr:rowOff>0</xdr:rowOff>
    </xdr:to>
    <xdr:sp macro="" textlink="">
      <xdr:nvSpPr>
        <xdr:cNvPr id="1091238" name="Rectangle 12211">
          <a:extLst>
            <a:ext uri="{FF2B5EF4-FFF2-40B4-BE49-F238E27FC236}">
              <a16:creationId xmlns:a16="http://schemas.microsoft.com/office/drawing/2014/main" id="{00000000-0008-0000-0900-0000A6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665</xdr:row>
      <xdr:rowOff>0</xdr:rowOff>
    </xdr:from>
    <xdr:to>
      <xdr:col>0</xdr:col>
      <xdr:colOff>0</xdr:colOff>
      <xdr:row>665</xdr:row>
      <xdr:rowOff>0</xdr:rowOff>
    </xdr:to>
    <xdr:sp macro="" textlink="">
      <xdr:nvSpPr>
        <xdr:cNvPr id="1091239" name="Rectangle 12212">
          <a:extLst>
            <a:ext uri="{FF2B5EF4-FFF2-40B4-BE49-F238E27FC236}">
              <a16:creationId xmlns:a16="http://schemas.microsoft.com/office/drawing/2014/main" id="{00000000-0008-0000-0900-0000A7A61000}"/>
            </a:ext>
          </a:extLst>
        </xdr:cNvPr>
        <xdr:cNvSpPr>
          <a:spLocks noChangeArrowheads="1"/>
        </xdr:cNvSpPr>
      </xdr:nvSpPr>
      <xdr:spPr bwMode="auto">
        <a:xfrm>
          <a:off x="0" y="8570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665</xdr:row>
      <xdr:rowOff>0</xdr:rowOff>
    </xdr:from>
    <xdr:to>
      <xdr:col>0</xdr:col>
      <xdr:colOff>0</xdr:colOff>
      <xdr:row>665</xdr:row>
      <xdr:rowOff>0</xdr:rowOff>
    </xdr:to>
    <xdr:sp macro="" textlink="">
      <xdr:nvSpPr>
        <xdr:cNvPr id="1091240" name="Rectangle 12213">
          <a:extLst>
            <a:ext uri="{FF2B5EF4-FFF2-40B4-BE49-F238E27FC236}">
              <a16:creationId xmlns:a16="http://schemas.microsoft.com/office/drawing/2014/main" id="{00000000-0008-0000-0900-0000A8A61000}"/>
            </a:ext>
          </a:extLst>
        </xdr:cNvPr>
        <xdr:cNvSpPr>
          <a:spLocks noChangeArrowheads="1"/>
        </xdr:cNvSpPr>
      </xdr:nvSpPr>
      <xdr:spPr bwMode="auto">
        <a:xfrm>
          <a:off x="0" y="8570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1" name="Rectangle 12214">
          <a:extLst>
            <a:ext uri="{FF2B5EF4-FFF2-40B4-BE49-F238E27FC236}">
              <a16:creationId xmlns:a16="http://schemas.microsoft.com/office/drawing/2014/main" id="{00000000-0008-0000-0900-0000A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2" name="Rectangle 12215">
          <a:extLst>
            <a:ext uri="{FF2B5EF4-FFF2-40B4-BE49-F238E27FC236}">
              <a16:creationId xmlns:a16="http://schemas.microsoft.com/office/drawing/2014/main" id="{00000000-0008-0000-0900-0000A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3" name="Rectangle 12216">
          <a:extLst>
            <a:ext uri="{FF2B5EF4-FFF2-40B4-BE49-F238E27FC236}">
              <a16:creationId xmlns:a16="http://schemas.microsoft.com/office/drawing/2014/main" id="{00000000-0008-0000-0900-0000A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4" name="Rectangle 12217">
          <a:extLst>
            <a:ext uri="{FF2B5EF4-FFF2-40B4-BE49-F238E27FC236}">
              <a16:creationId xmlns:a16="http://schemas.microsoft.com/office/drawing/2014/main" id="{00000000-0008-0000-0900-0000A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5" name="Rectangle 12218">
          <a:extLst>
            <a:ext uri="{FF2B5EF4-FFF2-40B4-BE49-F238E27FC236}">
              <a16:creationId xmlns:a16="http://schemas.microsoft.com/office/drawing/2014/main" id="{00000000-0008-0000-0900-0000A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6" name="Rectangle 12219">
          <a:extLst>
            <a:ext uri="{FF2B5EF4-FFF2-40B4-BE49-F238E27FC236}">
              <a16:creationId xmlns:a16="http://schemas.microsoft.com/office/drawing/2014/main" id="{00000000-0008-0000-0900-0000A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7" name="Rectangle 12220">
          <a:extLst>
            <a:ext uri="{FF2B5EF4-FFF2-40B4-BE49-F238E27FC236}">
              <a16:creationId xmlns:a16="http://schemas.microsoft.com/office/drawing/2014/main" id="{00000000-0008-0000-0900-0000A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48" name="Rectangle 12221">
          <a:extLst>
            <a:ext uri="{FF2B5EF4-FFF2-40B4-BE49-F238E27FC236}">
              <a16:creationId xmlns:a16="http://schemas.microsoft.com/office/drawing/2014/main" id="{00000000-0008-0000-0900-0000B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49" name="Rectangle 12222">
          <a:extLst>
            <a:ext uri="{FF2B5EF4-FFF2-40B4-BE49-F238E27FC236}">
              <a16:creationId xmlns:a16="http://schemas.microsoft.com/office/drawing/2014/main" id="{00000000-0008-0000-0900-0000B1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0" name="Rectangle 12223">
          <a:extLst>
            <a:ext uri="{FF2B5EF4-FFF2-40B4-BE49-F238E27FC236}">
              <a16:creationId xmlns:a16="http://schemas.microsoft.com/office/drawing/2014/main" id="{00000000-0008-0000-0900-0000B2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1" name="Rectangle 12224">
          <a:extLst>
            <a:ext uri="{FF2B5EF4-FFF2-40B4-BE49-F238E27FC236}">
              <a16:creationId xmlns:a16="http://schemas.microsoft.com/office/drawing/2014/main" id="{00000000-0008-0000-0900-0000B3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2" name="Rectangle 12225">
          <a:extLst>
            <a:ext uri="{FF2B5EF4-FFF2-40B4-BE49-F238E27FC236}">
              <a16:creationId xmlns:a16="http://schemas.microsoft.com/office/drawing/2014/main" id="{00000000-0008-0000-0900-0000B4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3" name="Rectangle 12226">
          <a:extLst>
            <a:ext uri="{FF2B5EF4-FFF2-40B4-BE49-F238E27FC236}">
              <a16:creationId xmlns:a16="http://schemas.microsoft.com/office/drawing/2014/main" id="{00000000-0008-0000-0900-0000B5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4" name="Rectangle 12227">
          <a:extLst>
            <a:ext uri="{FF2B5EF4-FFF2-40B4-BE49-F238E27FC236}">
              <a16:creationId xmlns:a16="http://schemas.microsoft.com/office/drawing/2014/main" id="{00000000-0008-0000-0900-0000B6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5" name="Rectangle 12228">
          <a:extLst>
            <a:ext uri="{FF2B5EF4-FFF2-40B4-BE49-F238E27FC236}">
              <a16:creationId xmlns:a16="http://schemas.microsoft.com/office/drawing/2014/main" id="{00000000-0008-0000-0900-0000B7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830</xdr:row>
      <xdr:rowOff>0</xdr:rowOff>
    </xdr:from>
    <xdr:to>
      <xdr:col>9</xdr:col>
      <xdr:colOff>0</xdr:colOff>
      <xdr:row>830</xdr:row>
      <xdr:rowOff>0</xdr:rowOff>
    </xdr:to>
    <xdr:sp macro="" textlink="">
      <xdr:nvSpPr>
        <xdr:cNvPr id="1091256" name="Rectangle 12229">
          <a:extLst>
            <a:ext uri="{FF2B5EF4-FFF2-40B4-BE49-F238E27FC236}">
              <a16:creationId xmlns:a16="http://schemas.microsoft.com/office/drawing/2014/main" id="{00000000-0008-0000-0900-0000B8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57" name="Rectangle 12230">
          <a:extLst>
            <a:ext uri="{FF2B5EF4-FFF2-40B4-BE49-F238E27FC236}">
              <a16:creationId xmlns:a16="http://schemas.microsoft.com/office/drawing/2014/main" id="{00000000-0008-0000-0900-0000B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58" name="Rectangle 12231">
          <a:extLst>
            <a:ext uri="{FF2B5EF4-FFF2-40B4-BE49-F238E27FC236}">
              <a16:creationId xmlns:a16="http://schemas.microsoft.com/office/drawing/2014/main" id="{00000000-0008-0000-0900-0000B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59" name="Rectangle 12232">
          <a:extLst>
            <a:ext uri="{FF2B5EF4-FFF2-40B4-BE49-F238E27FC236}">
              <a16:creationId xmlns:a16="http://schemas.microsoft.com/office/drawing/2014/main" id="{00000000-0008-0000-0900-0000B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0" name="Rectangle 12233">
          <a:extLst>
            <a:ext uri="{FF2B5EF4-FFF2-40B4-BE49-F238E27FC236}">
              <a16:creationId xmlns:a16="http://schemas.microsoft.com/office/drawing/2014/main" id="{00000000-0008-0000-0900-0000B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1" name="Rectangle 12234">
          <a:extLst>
            <a:ext uri="{FF2B5EF4-FFF2-40B4-BE49-F238E27FC236}">
              <a16:creationId xmlns:a16="http://schemas.microsoft.com/office/drawing/2014/main" id="{00000000-0008-0000-0900-0000B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2" name="Rectangle 12235">
          <a:extLst>
            <a:ext uri="{FF2B5EF4-FFF2-40B4-BE49-F238E27FC236}">
              <a16:creationId xmlns:a16="http://schemas.microsoft.com/office/drawing/2014/main" id="{00000000-0008-0000-0900-0000B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3" name="Rectangle 12236">
          <a:extLst>
            <a:ext uri="{FF2B5EF4-FFF2-40B4-BE49-F238E27FC236}">
              <a16:creationId xmlns:a16="http://schemas.microsoft.com/office/drawing/2014/main" id="{00000000-0008-0000-0900-0000B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4" name="Rectangle 12237">
          <a:extLst>
            <a:ext uri="{FF2B5EF4-FFF2-40B4-BE49-F238E27FC236}">
              <a16:creationId xmlns:a16="http://schemas.microsoft.com/office/drawing/2014/main" id="{00000000-0008-0000-0900-0000C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5" name="Rectangle 12238">
          <a:extLst>
            <a:ext uri="{FF2B5EF4-FFF2-40B4-BE49-F238E27FC236}">
              <a16:creationId xmlns:a16="http://schemas.microsoft.com/office/drawing/2014/main" id="{00000000-0008-0000-0900-0000C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6" name="Rectangle 12239">
          <a:extLst>
            <a:ext uri="{FF2B5EF4-FFF2-40B4-BE49-F238E27FC236}">
              <a16:creationId xmlns:a16="http://schemas.microsoft.com/office/drawing/2014/main" id="{00000000-0008-0000-0900-0000C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7" name="Rectangle 12240">
          <a:extLst>
            <a:ext uri="{FF2B5EF4-FFF2-40B4-BE49-F238E27FC236}">
              <a16:creationId xmlns:a16="http://schemas.microsoft.com/office/drawing/2014/main" id="{00000000-0008-0000-0900-0000C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8" name="Rectangle 12241">
          <a:extLst>
            <a:ext uri="{FF2B5EF4-FFF2-40B4-BE49-F238E27FC236}">
              <a16:creationId xmlns:a16="http://schemas.microsoft.com/office/drawing/2014/main" id="{00000000-0008-0000-0900-0000C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69" name="Rectangle 12242">
          <a:extLst>
            <a:ext uri="{FF2B5EF4-FFF2-40B4-BE49-F238E27FC236}">
              <a16:creationId xmlns:a16="http://schemas.microsoft.com/office/drawing/2014/main" id="{00000000-0008-0000-0900-0000C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0" name="Rectangle 12243">
          <a:extLst>
            <a:ext uri="{FF2B5EF4-FFF2-40B4-BE49-F238E27FC236}">
              <a16:creationId xmlns:a16="http://schemas.microsoft.com/office/drawing/2014/main" id="{00000000-0008-0000-0900-0000C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1" name="Rectangle 12244">
          <a:extLst>
            <a:ext uri="{FF2B5EF4-FFF2-40B4-BE49-F238E27FC236}">
              <a16:creationId xmlns:a16="http://schemas.microsoft.com/office/drawing/2014/main" id="{00000000-0008-0000-0900-0000C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2" name="Rectangle 12245">
          <a:extLst>
            <a:ext uri="{FF2B5EF4-FFF2-40B4-BE49-F238E27FC236}">
              <a16:creationId xmlns:a16="http://schemas.microsoft.com/office/drawing/2014/main" id="{00000000-0008-0000-0900-0000C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3" name="Rectangle 12246">
          <a:extLst>
            <a:ext uri="{FF2B5EF4-FFF2-40B4-BE49-F238E27FC236}">
              <a16:creationId xmlns:a16="http://schemas.microsoft.com/office/drawing/2014/main" id="{00000000-0008-0000-0900-0000C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4" name="Rectangle 12247">
          <a:extLst>
            <a:ext uri="{FF2B5EF4-FFF2-40B4-BE49-F238E27FC236}">
              <a16:creationId xmlns:a16="http://schemas.microsoft.com/office/drawing/2014/main" id="{00000000-0008-0000-0900-0000C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5" name="Rectangle 12248">
          <a:extLst>
            <a:ext uri="{FF2B5EF4-FFF2-40B4-BE49-F238E27FC236}">
              <a16:creationId xmlns:a16="http://schemas.microsoft.com/office/drawing/2014/main" id="{00000000-0008-0000-0900-0000C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6" name="Rectangle 12249">
          <a:extLst>
            <a:ext uri="{FF2B5EF4-FFF2-40B4-BE49-F238E27FC236}">
              <a16:creationId xmlns:a16="http://schemas.microsoft.com/office/drawing/2014/main" id="{00000000-0008-0000-0900-0000C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7" name="Rectangle 12250">
          <a:extLst>
            <a:ext uri="{FF2B5EF4-FFF2-40B4-BE49-F238E27FC236}">
              <a16:creationId xmlns:a16="http://schemas.microsoft.com/office/drawing/2014/main" id="{00000000-0008-0000-0900-0000C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8" name="Rectangle 12251">
          <a:extLst>
            <a:ext uri="{FF2B5EF4-FFF2-40B4-BE49-F238E27FC236}">
              <a16:creationId xmlns:a16="http://schemas.microsoft.com/office/drawing/2014/main" id="{00000000-0008-0000-0900-0000C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79" name="Rectangle 12252">
          <a:extLst>
            <a:ext uri="{FF2B5EF4-FFF2-40B4-BE49-F238E27FC236}">
              <a16:creationId xmlns:a16="http://schemas.microsoft.com/office/drawing/2014/main" id="{00000000-0008-0000-0900-0000C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80" name="Rectangle 12253">
          <a:extLst>
            <a:ext uri="{FF2B5EF4-FFF2-40B4-BE49-F238E27FC236}">
              <a16:creationId xmlns:a16="http://schemas.microsoft.com/office/drawing/2014/main" id="{00000000-0008-0000-0900-0000D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81" name="Rectangle 12254">
          <a:extLst>
            <a:ext uri="{FF2B5EF4-FFF2-40B4-BE49-F238E27FC236}">
              <a16:creationId xmlns:a16="http://schemas.microsoft.com/office/drawing/2014/main" id="{00000000-0008-0000-0900-0000D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82" name="Rectangle 12255">
          <a:extLst>
            <a:ext uri="{FF2B5EF4-FFF2-40B4-BE49-F238E27FC236}">
              <a16:creationId xmlns:a16="http://schemas.microsoft.com/office/drawing/2014/main" id="{00000000-0008-0000-0900-0000D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3" name="Rectangle 12256">
          <a:extLst>
            <a:ext uri="{FF2B5EF4-FFF2-40B4-BE49-F238E27FC236}">
              <a16:creationId xmlns:a16="http://schemas.microsoft.com/office/drawing/2014/main" id="{00000000-0008-0000-0900-0000D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4" name="Rectangle 12257">
          <a:extLst>
            <a:ext uri="{FF2B5EF4-FFF2-40B4-BE49-F238E27FC236}">
              <a16:creationId xmlns:a16="http://schemas.microsoft.com/office/drawing/2014/main" id="{00000000-0008-0000-0900-0000D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5" name="Rectangle 12258">
          <a:extLst>
            <a:ext uri="{FF2B5EF4-FFF2-40B4-BE49-F238E27FC236}">
              <a16:creationId xmlns:a16="http://schemas.microsoft.com/office/drawing/2014/main" id="{00000000-0008-0000-0900-0000D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6" name="Rectangle 12259">
          <a:extLst>
            <a:ext uri="{FF2B5EF4-FFF2-40B4-BE49-F238E27FC236}">
              <a16:creationId xmlns:a16="http://schemas.microsoft.com/office/drawing/2014/main" id="{00000000-0008-0000-0900-0000D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7" name="Rectangle 12260">
          <a:extLst>
            <a:ext uri="{FF2B5EF4-FFF2-40B4-BE49-F238E27FC236}">
              <a16:creationId xmlns:a16="http://schemas.microsoft.com/office/drawing/2014/main" id="{00000000-0008-0000-0900-0000D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8" name="Rectangle 12261">
          <a:extLst>
            <a:ext uri="{FF2B5EF4-FFF2-40B4-BE49-F238E27FC236}">
              <a16:creationId xmlns:a16="http://schemas.microsoft.com/office/drawing/2014/main" id="{00000000-0008-0000-0900-0000D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89" name="Rectangle 12262">
          <a:extLst>
            <a:ext uri="{FF2B5EF4-FFF2-40B4-BE49-F238E27FC236}">
              <a16:creationId xmlns:a16="http://schemas.microsoft.com/office/drawing/2014/main" id="{00000000-0008-0000-0900-0000D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290" name="Rectangle 12263">
          <a:extLst>
            <a:ext uri="{FF2B5EF4-FFF2-40B4-BE49-F238E27FC236}">
              <a16:creationId xmlns:a16="http://schemas.microsoft.com/office/drawing/2014/main" id="{00000000-0008-0000-0900-0000D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1" name="Rectangle 12264">
          <a:extLst>
            <a:ext uri="{FF2B5EF4-FFF2-40B4-BE49-F238E27FC236}">
              <a16:creationId xmlns:a16="http://schemas.microsoft.com/office/drawing/2014/main" id="{00000000-0008-0000-0900-0000D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2" name="Rectangle 12265">
          <a:extLst>
            <a:ext uri="{FF2B5EF4-FFF2-40B4-BE49-F238E27FC236}">
              <a16:creationId xmlns:a16="http://schemas.microsoft.com/office/drawing/2014/main" id="{00000000-0008-0000-0900-0000D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3" name="Rectangle 12266">
          <a:extLst>
            <a:ext uri="{FF2B5EF4-FFF2-40B4-BE49-F238E27FC236}">
              <a16:creationId xmlns:a16="http://schemas.microsoft.com/office/drawing/2014/main" id="{00000000-0008-0000-0900-0000D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4" name="Rectangle 12267">
          <a:extLst>
            <a:ext uri="{FF2B5EF4-FFF2-40B4-BE49-F238E27FC236}">
              <a16:creationId xmlns:a16="http://schemas.microsoft.com/office/drawing/2014/main" id="{00000000-0008-0000-0900-0000D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5" name="Rectangle 12268">
          <a:extLst>
            <a:ext uri="{FF2B5EF4-FFF2-40B4-BE49-F238E27FC236}">
              <a16:creationId xmlns:a16="http://schemas.microsoft.com/office/drawing/2014/main" id="{00000000-0008-0000-0900-0000D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6" name="Rectangle 12269">
          <a:extLst>
            <a:ext uri="{FF2B5EF4-FFF2-40B4-BE49-F238E27FC236}">
              <a16:creationId xmlns:a16="http://schemas.microsoft.com/office/drawing/2014/main" id="{00000000-0008-0000-0900-0000E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7" name="Rectangle 12270">
          <a:extLst>
            <a:ext uri="{FF2B5EF4-FFF2-40B4-BE49-F238E27FC236}">
              <a16:creationId xmlns:a16="http://schemas.microsoft.com/office/drawing/2014/main" id="{00000000-0008-0000-0900-0000E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8" name="Rectangle 12271">
          <a:extLst>
            <a:ext uri="{FF2B5EF4-FFF2-40B4-BE49-F238E27FC236}">
              <a16:creationId xmlns:a16="http://schemas.microsoft.com/office/drawing/2014/main" id="{00000000-0008-0000-0900-0000E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299" name="Rectangle 12272">
          <a:extLst>
            <a:ext uri="{FF2B5EF4-FFF2-40B4-BE49-F238E27FC236}">
              <a16:creationId xmlns:a16="http://schemas.microsoft.com/office/drawing/2014/main" id="{00000000-0008-0000-0900-0000E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0" name="Rectangle 12273">
          <a:extLst>
            <a:ext uri="{FF2B5EF4-FFF2-40B4-BE49-F238E27FC236}">
              <a16:creationId xmlns:a16="http://schemas.microsoft.com/office/drawing/2014/main" id="{00000000-0008-0000-0900-0000E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1" name="Rectangle 12504">
          <a:extLst>
            <a:ext uri="{FF2B5EF4-FFF2-40B4-BE49-F238E27FC236}">
              <a16:creationId xmlns:a16="http://schemas.microsoft.com/office/drawing/2014/main" id="{00000000-0008-0000-0900-0000E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2" name="Rectangle 12505">
          <a:extLst>
            <a:ext uri="{FF2B5EF4-FFF2-40B4-BE49-F238E27FC236}">
              <a16:creationId xmlns:a16="http://schemas.microsoft.com/office/drawing/2014/main" id="{00000000-0008-0000-0900-0000E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3" name="Rectangle 12506">
          <a:extLst>
            <a:ext uri="{FF2B5EF4-FFF2-40B4-BE49-F238E27FC236}">
              <a16:creationId xmlns:a16="http://schemas.microsoft.com/office/drawing/2014/main" id="{00000000-0008-0000-0900-0000E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4" name="Rectangle 12507">
          <a:extLst>
            <a:ext uri="{FF2B5EF4-FFF2-40B4-BE49-F238E27FC236}">
              <a16:creationId xmlns:a16="http://schemas.microsoft.com/office/drawing/2014/main" id="{00000000-0008-0000-0900-0000E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5" name="Rectangle 12508">
          <a:extLst>
            <a:ext uri="{FF2B5EF4-FFF2-40B4-BE49-F238E27FC236}">
              <a16:creationId xmlns:a16="http://schemas.microsoft.com/office/drawing/2014/main" id="{00000000-0008-0000-0900-0000E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6" name="Rectangle 12509">
          <a:extLst>
            <a:ext uri="{FF2B5EF4-FFF2-40B4-BE49-F238E27FC236}">
              <a16:creationId xmlns:a16="http://schemas.microsoft.com/office/drawing/2014/main" id="{00000000-0008-0000-0900-0000E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7" name="Rectangle 12510">
          <a:extLst>
            <a:ext uri="{FF2B5EF4-FFF2-40B4-BE49-F238E27FC236}">
              <a16:creationId xmlns:a16="http://schemas.microsoft.com/office/drawing/2014/main" id="{00000000-0008-0000-0900-0000E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8" name="Rectangle 12511">
          <a:extLst>
            <a:ext uri="{FF2B5EF4-FFF2-40B4-BE49-F238E27FC236}">
              <a16:creationId xmlns:a16="http://schemas.microsoft.com/office/drawing/2014/main" id="{00000000-0008-0000-0900-0000E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09" name="Rectangle 12512">
          <a:extLst>
            <a:ext uri="{FF2B5EF4-FFF2-40B4-BE49-F238E27FC236}">
              <a16:creationId xmlns:a16="http://schemas.microsoft.com/office/drawing/2014/main" id="{00000000-0008-0000-0900-0000E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0" name="Rectangle 12513">
          <a:extLst>
            <a:ext uri="{FF2B5EF4-FFF2-40B4-BE49-F238E27FC236}">
              <a16:creationId xmlns:a16="http://schemas.microsoft.com/office/drawing/2014/main" id="{00000000-0008-0000-0900-0000E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1" name="Rectangle 12514">
          <a:extLst>
            <a:ext uri="{FF2B5EF4-FFF2-40B4-BE49-F238E27FC236}">
              <a16:creationId xmlns:a16="http://schemas.microsoft.com/office/drawing/2014/main" id="{00000000-0008-0000-0900-0000E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2" name="Rectangle 12515">
          <a:extLst>
            <a:ext uri="{FF2B5EF4-FFF2-40B4-BE49-F238E27FC236}">
              <a16:creationId xmlns:a16="http://schemas.microsoft.com/office/drawing/2014/main" id="{00000000-0008-0000-0900-0000F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3" name="Rectangle 12516">
          <a:extLst>
            <a:ext uri="{FF2B5EF4-FFF2-40B4-BE49-F238E27FC236}">
              <a16:creationId xmlns:a16="http://schemas.microsoft.com/office/drawing/2014/main" id="{00000000-0008-0000-0900-0000F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4" name="Rectangle 12517">
          <a:extLst>
            <a:ext uri="{FF2B5EF4-FFF2-40B4-BE49-F238E27FC236}">
              <a16:creationId xmlns:a16="http://schemas.microsoft.com/office/drawing/2014/main" id="{00000000-0008-0000-0900-0000F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5" name="Rectangle 12518">
          <a:extLst>
            <a:ext uri="{FF2B5EF4-FFF2-40B4-BE49-F238E27FC236}">
              <a16:creationId xmlns:a16="http://schemas.microsoft.com/office/drawing/2014/main" id="{00000000-0008-0000-0900-0000F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6" name="Rectangle 12519">
          <a:extLst>
            <a:ext uri="{FF2B5EF4-FFF2-40B4-BE49-F238E27FC236}">
              <a16:creationId xmlns:a16="http://schemas.microsoft.com/office/drawing/2014/main" id="{00000000-0008-0000-0900-0000F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7" name="Rectangle 12520">
          <a:extLst>
            <a:ext uri="{FF2B5EF4-FFF2-40B4-BE49-F238E27FC236}">
              <a16:creationId xmlns:a16="http://schemas.microsoft.com/office/drawing/2014/main" id="{00000000-0008-0000-0900-0000F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8" name="Rectangle 12521">
          <a:extLst>
            <a:ext uri="{FF2B5EF4-FFF2-40B4-BE49-F238E27FC236}">
              <a16:creationId xmlns:a16="http://schemas.microsoft.com/office/drawing/2014/main" id="{00000000-0008-0000-0900-0000F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19" name="Rectangle 12522">
          <a:extLst>
            <a:ext uri="{FF2B5EF4-FFF2-40B4-BE49-F238E27FC236}">
              <a16:creationId xmlns:a16="http://schemas.microsoft.com/office/drawing/2014/main" id="{00000000-0008-0000-0900-0000F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0" name="Rectangle 12523">
          <a:extLst>
            <a:ext uri="{FF2B5EF4-FFF2-40B4-BE49-F238E27FC236}">
              <a16:creationId xmlns:a16="http://schemas.microsoft.com/office/drawing/2014/main" id="{00000000-0008-0000-0900-0000F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1" name="Rectangle 12524">
          <a:extLst>
            <a:ext uri="{FF2B5EF4-FFF2-40B4-BE49-F238E27FC236}">
              <a16:creationId xmlns:a16="http://schemas.microsoft.com/office/drawing/2014/main" id="{00000000-0008-0000-0900-0000F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2" name="Rectangle 12525">
          <a:extLst>
            <a:ext uri="{FF2B5EF4-FFF2-40B4-BE49-F238E27FC236}">
              <a16:creationId xmlns:a16="http://schemas.microsoft.com/office/drawing/2014/main" id="{00000000-0008-0000-0900-0000F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3" name="Rectangle 12526">
          <a:extLst>
            <a:ext uri="{FF2B5EF4-FFF2-40B4-BE49-F238E27FC236}">
              <a16:creationId xmlns:a16="http://schemas.microsoft.com/office/drawing/2014/main" id="{00000000-0008-0000-0900-0000F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4" name="Rectangle 12527">
          <a:extLst>
            <a:ext uri="{FF2B5EF4-FFF2-40B4-BE49-F238E27FC236}">
              <a16:creationId xmlns:a16="http://schemas.microsoft.com/office/drawing/2014/main" id="{00000000-0008-0000-0900-0000F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5" name="Rectangle 12528">
          <a:extLst>
            <a:ext uri="{FF2B5EF4-FFF2-40B4-BE49-F238E27FC236}">
              <a16:creationId xmlns:a16="http://schemas.microsoft.com/office/drawing/2014/main" id="{00000000-0008-0000-0900-0000F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6" name="Rectangle 12529">
          <a:extLst>
            <a:ext uri="{FF2B5EF4-FFF2-40B4-BE49-F238E27FC236}">
              <a16:creationId xmlns:a16="http://schemas.microsoft.com/office/drawing/2014/main" id="{00000000-0008-0000-0900-0000F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7" name="Rectangle 12530">
          <a:extLst>
            <a:ext uri="{FF2B5EF4-FFF2-40B4-BE49-F238E27FC236}">
              <a16:creationId xmlns:a16="http://schemas.microsoft.com/office/drawing/2014/main" id="{00000000-0008-0000-0900-0000F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8" name="Rectangle 12531">
          <a:extLst>
            <a:ext uri="{FF2B5EF4-FFF2-40B4-BE49-F238E27FC236}">
              <a16:creationId xmlns:a16="http://schemas.microsoft.com/office/drawing/2014/main" id="{00000000-0008-0000-0900-00000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29" name="Rectangle 12532">
          <a:extLst>
            <a:ext uri="{FF2B5EF4-FFF2-40B4-BE49-F238E27FC236}">
              <a16:creationId xmlns:a16="http://schemas.microsoft.com/office/drawing/2014/main" id="{00000000-0008-0000-0900-00000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0" name="Rectangle 12533">
          <a:extLst>
            <a:ext uri="{FF2B5EF4-FFF2-40B4-BE49-F238E27FC236}">
              <a16:creationId xmlns:a16="http://schemas.microsoft.com/office/drawing/2014/main" id="{00000000-0008-0000-0900-00000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1" name="Rectangle 12534">
          <a:extLst>
            <a:ext uri="{FF2B5EF4-FFF2-40B4-BE49-F238E27FC236}">
              <a16:creationId xmlns:a16="http://schemas.microsoft.com/office/drawing/2014/main" id="{00000000-0008-0000-0900-00000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2" name="Rectangle 12535">
          <a:extLst>
            <a:ext uri="{FF2B5EF4-FFF2-40B4-BE49-F238E27FC236}">
              <a16:creationId xmlns:a16="http://schemas.microsoft.com/office/drawing/2014/main" id="{00000000-0008-0000-0900-00000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3" name="Rectangle 12536">
          <a:extLst>
            <a:ext uri="{FF2B5EF4-FFF2-40B4-BE49-F238E27FC236}">
              <a16:creationId xmlns:a16="http://schemas.microsoft.com/office/drawing/2014/main" id="{00000000-0008-0000-0900-00000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4" name="Rectangle 12537">
          <a:extLst>
            <a:ext uri="{FF2B5EF4-FFF2-40B4-BE49-F238E27FC236}">
              <a16:creationId xmlns:a16="http://schemas.microsoft.com/office/drawing/2014/main" id="{00000000-0008-0000-0900-00000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5" name="Rectangle 12538">
          <a:extLst>
            <a:ext uri="{FF2B5EF4-FFF2-40B4-BE49-F238E27FC236}">
              <a16:creationId xmlns:a16="http://schemas.microsoft.com/office/drawing/2014/main" id="{00000000-0008-0000-0900-00000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6" name="Rectangle 12539">
          <a:extLst>
            <a:ext uri="{FF2B5EF4-FFF2-40B4-BE49-F238E27FC236}">
              <a16:creationId xmlns:a16="http://schemas.microsoft.com/office/drawing/2014/main" id="{00000000-0008-0000-0900-00000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7" name="Rectangle 12540">
          <a:extLst>
            <a:ext uri="{FF2B5EF4-FFF2-40B4-BE49-F238E27FC236}">
              <a16:creationId xmlns:a16="http://schemas.microsoft.com/office/drawing/2014/main" id="{00000000-0008-0000-0900-00000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8" name="Rectangle 12541">
          <a:extLst>
            <a:ext uri="{FF2B5EF4-FFF2-40B4-BE49-F238E27FC236}">
              <a16:creationId xmlns:a16="http://schemas.microsoft.com/office/drawing/2014/main" id="{00000000-0008-0000-0900-00000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39" name="Rectangle 12542">
          <a:extLst>
            <a:ext uri="{FF2B5EF4-FFF2-40B4-BE49-F238E27FC236}">
              <a16:creationId xmlns:a16="http://schemas.microsoft.com/office/drawing/2014/main" id="{00000000-0008-0000-0900-00000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40" name="Rectangle 12543">
          <a:extLst>
            <a:ext uri="{FF2B5EF4-FFF2-40B4-BE49-F238E27FC236}">
              <a16:creationId xmlns:a16="http://schemas.microsoft.com/office/drawing/2014/main" id="{00000000-0008-0000-0900-00000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1" name="Rectangle 12544">
          <a:extLst>
            <a:ext uri="{FF2B5EF4-FFF2-40B4-BE49-F238E27FC236}">
              <a16:creationId xmlns:a16="http://schemas.microsoft.com/office/drawing/2014/main" id="{00000000-0008-0000-0900-00000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2" name="Rectangle 12545">
          <a:extLst>
            <a:ext uri="{FF2B5EF4-FFF2-40B4-BE49-F238E27FC236}">
              <a16:creationId xmlns:a16="http://schemas.microsoft.com/office/drawing/2014/main" id="{00000000-0008-0000-0900-00000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3" name="Rectangle 12546">
          <a:extLst>
            <a:ext uri="{FF2B5EF4-FFF2-40B4-BE49-F238E27FC236}">
              <a16:creationId xmlns:a16="http://schemas.microsoft.com/office/drawing/2014/main" id="{00000000-0008-0000-0900-00000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4" name="Rectangle 12547">
          <a:extLst>
            <a:ext uri="{FF2B5EF4-FFF2-40B4-BE49-F238E27FC236}">
              <a16:creationId xmlns:a16="http://schemas.microsoft.com/office/drawing/2014/main" id="{00000000-0008-0000-0900-00001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5" name="Rectangle 12548">
          <a:extLst>
            <a:ext uri="{FF2B5EF4-FFF2-40B4-BE49-F238E27FC236}">
              <a16:creationId xmlns:a16="http://schemas.microsoft.com/office/drawing/2014/main" id="{00000000-0008-0000-0900-00001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6" name="Rectangle 12549">
          <a:extLst>
            <a:ext uri="{FF2B5EF4-FFF2-40B4-BE49-F238E27FC236}">
              <a16:creationId xmlns:a16="http://schemas.microsoft.com/office/drawing/2014/main" id="{00000000-0008-0000-0900-00001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7" name="Rectangle 12550">
          <a:extLst>
            <a:ext uri="{FF2B5EF4-FFF2-40B4-BE49-F238E27FC236}">
              <a16:creationId xmlns:a16="http://schemas.microsoft.com/office/drawing/2014/main" id="{00000000-0008-0000-0900-00001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8" name="Rectangle 12551">
          <a:extLst>
            <a:ext uri="{FF2B5EF4-FFF2-40B4-BE49-F238E27FC236}">
              <a16:creationId xmlns:a16="http://schemas.microsoft.com/office/drawing/2014/main" id="{00000000-0008-0000-0900-00001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49" name="Rectangle 12552">
          <a:extLst>
            <a:ext uri="{FF2B5EF4-FFF2-40B4-BE49-F238E27FC236}">
              <a16:creationId xmlns:a16="http://schemas.microsoft.com/office/drawing/2014/main" id="{00000000-0008-0000-0900-00001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0" name="Rectangle 12553">
          <a:extLst>
            <a:ext uri="{FF2B5EF4-FFF2-40B4-BE49-F238E27FC236}">
              <a16:creationId xmlns:a16="http://schemas.microsoft.com/office/drawing/2014/main" id="{00000000-0008-0000-0900-00001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1" name="Rectangle 12554">
          <a:extLst>
            <a:ext uri="{FF2B5EF4-FFF2-40B4-BE49-F238E27FC236}">
              <a16:creationId xmlns:a16="http://schemas.microsoft.com/office/drawing/2014/main" id="{00000000-0008-0000-0900-00001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2" name="Rectangle 12555">
          <a:extLst>
            <a:ext uri="{FF2B5EF4-FFF2-40B4-BE49-F238E27FC236}">
              <a16:creationId xmlns:a16="http://schemas.microsoft.com/office/drawing/2014/main" id="{00000000-0008-0000-0900-00001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3" name="Rectangle 12556">
          <a:extLst>
            <a:ext uri="{FF2B5EF4-FFF2-40B4-BE49-F238E27FC236}">
              <a16:creationId xmlns:a16="http://schemas.microsoft.com/office/drawing/2014/main" id="{00000000-0008-0000-0900-00001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4" name="Rectangle 12557">
          <a:extLst>
            <a:ext uri="{FF2B5EF4-FFF2-40B4-BE49-F238E27FC236}">
              <a16:creationId xmlns:a16="http://schemas.microsoft.com/office/drawing/2014/main" id="{00000000-0008-0000-0900-00001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5" name="Rectangle 12558">
          <a:extLst>
            <a:ext uri="{FF2B5EF4-FFF2-40B4-BE49-F238E27FC236}">
              <a16:creationId xmlns:a16="http://schemas.microsoft.com/office/drawing/2014/main" id="{00000000-0008-0000-0900-00001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56" name="Rectangle 12559">
          <a:extLst>
            <a:ext uri="{FF2B5EF4-FFF2-40B4-BE49-F238E27FC236}">
              <a16:creationId xmlns:a16="http://schemas.microsoft.com/office/drawing/2014/main" id="{00000000-0008-0000-0900-00001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57" name="Rectangle 12560">
          <a:extLst>
            <a:ext uri="{FF2B5EF4-FFF2-40B4-BE49-F238E27FC236}">
              <a16:creationId xmlns:a16="http://schemas.microsoft.com/office/drawing/2014/main" id="{00000000-0008-0000-0900-00001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58" name="Rectangle 12561">
          <a:extLst>
            <a:ext uri="{FF2B5EF4-FFF2-40B4-BE49-F238E27FC236}">
              <a16:creationId xmlns:a16="http://schemas.microsoft.com/office/drawing/2014/main" id="{00000000-0008-0000-0900-00001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59" name="Rectangle 12562">
          <a:extLst>
            <a:ext uri="{FF2B5EF4-FFF2-40B4-BE49-F238E27FC236}">
              <a16:creationId xmlns:a16="http://schemas.microsoft.com/office/drawing/2014/main" id="{00000000-0008-0000-0900-00001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0" name="Rectangle 12563">
          <a:extLst>
            <a:ext uri="{FF2B5EF4-FFF2-40B4-BE49-F238E27FC236}">
              <a16:creationId xmlns:a16="http://schemas.microsoft.com/office/drawing/2014/main" id="{00000000-0008-0000-0900-00002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1" name="Rectangle 12564">
          <a:extLst>
            <a:ext uri="{FF2B5EF4-FFF2-40B4-BE49-F238E27FC236}">
              <a16:creationId xmlns:a16="http://schemas.microsoft.com/office/drawing/2014/main" id="{00000000-0008-0000-0900-00002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2" name="Rectangle 12565">
          <a:extLst>
            <a:ext uri="{FF2B5EF4-FFF2-40B4-BE49-F238E27FC236}">
              <a16:creationId xmlns:a16="http://schemas.microsoft.com/office/drawing/2014/main" id="{00000000-0008-0000-0900-00002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3" name="Rectangle 12566">
          <a:extLst>
            <a:ext uri="{FF2B5EF4-FFF2-40B4-BE49-F238E27FC236}">
              <a16:creationId xmlns:a16="http://schemas.microsoft.com/office/drawing/2014/main" id="{00000000-0008-0000-0900-00002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4" name="Rectangle 12567">
          <a:extLst>
            <a:ext uri="{FF2B5EF4-FFF2-40B4-BE49-F238E27FC236}">
              <a16:creationId xmlns:a16="http://schemas.microsoft.com/office/drawing/2014/main" id="{00000000-0008-0000-0900-00002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5" name="Rectangle 12568">
          <a:extLst>
            <a:ext uri="{FF2B5EF4-FFF2-40B4-BE49-F238E27FC236}">
              <a16:creationId xmlns:a16="http://schemas.microsoft.com/office/drawing/2014/main" id="{00000000-0008-0000-0900-00002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6" name="Rectangle 12569">
          <a:extLst>
            <a:ext uri="{FF2B5EF4-FFF2-40B4-BE49-F238E27FC236}">
              <a16:creationId xmlns:a16="http://schemas.microsoft.com/office/drawing/2014/main" id="{00000000-0008-0000-0900-00002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7" name="Rectangle 12570">
          <a:extLst>
            <a:ext uri="{FF2B5EF4-FFF2-40B4-BE49-F238E27FC236}">
              <a16:creationId xmlns:a16="http://schemas.microsoft.com/office/drawing/2014/main" id="{00000000-0008-0000-0900-00002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8" name="Rectangle 12571">
          <a:extLst>
            <a:ext uri="{FF2B5EF4-FFF2-40B4-BE49-F238E27FC236}">
              <a16:creationId xmlns:a16="http://schemas.microsoft.com/office/drawing/2014/main" id="{00000000-0008-0000-0900-00002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69" name="Rectangle 12572">
          <a:extLst>
            <a:ext uri="{FF2B5EF4-FFF2-40B4-BE49-F238E27FC236}">
              <a16:creationId xmlns:a16="http://schemas.microsoft.com/office/drawing/2014/main" id="{00000000-0008-0000-0900-00002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0" name="Rectangle 12573">
          <a:extLst>
            <a:ext uri="{FF2B5EF4-FFF2-40B4-BE49-F238E27FC236}">
              <a16:creationId xmlns:a16="http://schemas.microsoft.com/office/drawing/2014/main" id="{00000000-0008-0000-0900-00002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1" name="Rectangle 12574">
          <a:extLst>
            <a:ext uri="{FF2B5EF4-FFF2-40B4-BE49-F238E27FC236}">
              <a16:creationId xmlns:a16="http://schemas.microsoft.com/office/drawing/2014/main" id="{00000000-0008-0000-0900-00002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2" name="Rectangle 12575">
          <a:extLst>
            <a:ext uri="{FF2B5EF4-FFF2-40B4-BE49-F238E27FC236}">
              <a16:creationId xmlns:a16="http://schemas.microsoft.com/office/drawing/2014/main" id="{00000000-0008-0000-0900-00002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3" name="Rectangle 12576">
          <a:extLst>
            <a:ext uri="{FF2B5EF4-FFF2-40B4-BE49-F238E27FC236}">
              <a16:creationId xmlns:a16="http://schemas.microsoft.com/office/drawing/2014/main" id="{00000000-0008-0000-0900-00002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4" name="Rectangle 12577">
          <a:extLst>
            <a:ext uri="{FF2B5EF4-FFF2-40B4-BE49-F238E27FC236}">
              <a16:creationId xmlns:a16="http://schemas.microsoft.com/office/drawing/2014/main" id="{00000000-0008-0000-0900-00002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5" name="Rectangle 12578">
          <a:extLst>
            <a:ext uri="{FF2B5EF4-FFF2-40B4-BE49-F238E27FC236}">
              <a16:creationId xmlns:a16="http://schemas.microsoft.com/office/drawing/2014/main" id="{00000000-0008-0000-0900-00002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6" name="Rectangle 12579">
          <a:extLst>
            <a:ext uri="{FF2B5EF4-FFF2-40B4-BE49-F238E27FC236}">
              <a16:creationId xmlns:a16="http://schemas.microsoft.com/office/drawing/2014/main" id="{00000000-0008-0000-0900-00003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7" name="Rectangle 12580">
          <a:extLst>
            <a:ext uri="{FF2B5EF4-FFF2-40B4-BE49-F238E27FC236}">
              <a16:creationId xmlns:a16="http://schemas.microsoft.com/office/drawing/2014/main" id="{00000000-0008-0000-0900-00003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8" name="Rectangle 12581">
          <a:extLst>
            <a:ext uri="{FF2B5EF4-FFF2-40B4-BE49-F238E27FC236}">
              <a16:creationId xmlns:a16="http://schemas.microsoft.com/office/drawing/2014/main" id="{00000000-0008-0000-0900-00003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79" name="Rectangle 12582">
          <a:extLst>
            <a:ext uri="{FF2B5EF4-FFF2-40B4-BE49-F238E27FC236}">
              <a16:creationId xmlns:a16="http://schemas.microsoft.com/office/drawing/2014/main" id="{00000000-0008-0000-0900-00003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0" name="Rectangle 12583">
          <a:extLst>
            <a:ext uri="{FF2B5EF4-FFF2-40B4-BE49-F238E27FC236}">
              <a16:creationId xmlns:a16="http://schemas.microsoft.com/office/drawing/2014/main" id="{00000000-0008-0000-0900-00003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1" name="Rectangle 12584">
          <a:extLst>
            <a:ext uri="{FF2B5EF4-FFF2-40B4-BE49-F238E27FC236}">
              <a16:creationId xmlns:a16="http://schemas.microsoft.com/office/drawing/2014/main" id="{00000000-0008-0000-0900-00003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2" name="Rectangle 12585">
          <a:extLst>
            <a:ext uri="{FF2B5EF4-FFF2-40B4-BE49-F238E27FC236}">
              <a16:creationId xmlns:a16="http://schemas.microsoft.com/office/drawing/2014/main" id="{00000000-0008-0000-0900-00003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3" name="Rectangle 12586">
          <a:extLst>
            <a:ext uri="{FF2B5EF4-FFF2-40B4-BE49-F238E27FC236}">
              <a16:creationId xmlns:a16="http://schemas.microsoft.com/office/drawing/2014/main" id="{00000000-0008-0000-0900-00003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4" name="Rectangle 12587">
          <a:extLst>
            <a:ext uri="{FF2B5EF4-FFF2-40B4-BE49-F238E27FC236}">
              <a16:creationId xmlns:a16="http://schemas.microsoft.com/office/drawing/2014/main" id="{00000000-0008-0000-0900-00003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5" name="Rectangle 12588">
          <a:extLst>
            <a:ext uri="{FF2B5EF4-FFF2-40B4-BE49-F238E27FC236}">
              <a16:creationId xmlns:a16="http://schemas.microsoft.com/office/drawing/2014/main" id="{00000000-0008-0000-0900-00003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6" name="Rectangle 12589">
          <a:extLst>
            <a:ext uri="{FF2B5EF4-FFF2-40B4-BE49-F238E27FC236}">
              <a16:creationId xmlns:a16="http://schemas.microsoft.com/office/drawing/2014/main" id="{00000000-0008-0000-0900-00003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7" name="Rectangle 12590">
          <a:extLst>
            <a:ext uri="{FF2B5EF4-FFF2-40B4-BE49-F238E27FC236}">
              <a16:creationId xmlns:a16="http://schemas.microsoft.com/office/drawing/2014/main" id="{00000000-0008-0000-0900-00003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8" name="Rectangle 12591">
          <a:extLst>
            <a:ext uri="{FF2B5EF4-FFF2-40B4-BE49-F238E27FC236}">
              <a16:creationId xmlns:a16="http://schemas.microsoft.com/office/drawing/2014/main" id="{00000000-0008-0000-0900-00003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89" name="Rectangle 12592">
          <a:extLst>
            <a:ext uri="{FF2B5EF4-FFF2-40B4-BE49-F238E27FC236}">
              <a16:creationId xmlns:a16="http://schemas.microsoft.com/office/drawing/2014/main" id="{00000000-0008-0000-0900-00003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0" name="Rectangle 12593">
          <a:extLst>
            <a:ext uri="{FF2B5EF4-FFF2-40B4-BE49-F238E27FC236}">
              <a16:creationId xmlns:a16="http://schemas.microsoft.com/office/drawing/2014/main" id="{00000000-0008-0000-0900-00003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1" name="Rectangle 12594">
          <a:extLst>
            <a:ext uri="{FF2B5EF4-FFF2-40B4-BE49-F238E27FC236}">
              <a16:creationId xmlns:a16="http://schemas.microsoft.com/office/drawing/2014/main" id="{00000000-0008-0000-0900-00003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2" name="Rectangle 12595">
          <a:extLst>
            <a:ext uri="{FF2B5EF4-FFF2-40B4-BE49-F238E27FC236}">
              <a16:creationId xmlns:a16="http://schemas.microsoft.com/office/drawing/2014/main" id="{00000000-0008-0000-0900-00004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3" name="Rectangle 12596">
          <a:extLst>
            <a:ext uri="{FF2B5EF4-FFF2-40B4-BE49-F238E27FC236}">
              <a16:creationId xmlns:a16="http://schemas.microsoft.com/office/drawing/2014/main" id="{00000000-0008-0000-0900-00004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4" name="Rectangle 12597">
          <a:extLst>
            <a:ext uri="{FF2B5EF4-FFF2-40B4-BE49-F238E27FC236}">
              <a16:creationId xmlns:a16="http://schemas.microsoft.com/office/drawing/2014/main" id="{00000000-0008-0000-0900-00004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5" name="Rectangle 12598">
          <a:extLst>
            <a:ext uri="{FF2B5EF4-FFF2-40B4-BE49-F238E27FC236}">
              <a16:creationId xmlns:a16="http://schemas.microsoft.com/office/drawing/2014/main" id="{00000000-0008-0000-0900-00004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396" name="Rectangle 12599">
          <a:extLst>
            <a:ext uri="{FF2B5EF4-FFF2-40B4-BE49-F238E27FC236}">
              <a16:creationId xmlns:a16="http://schemas.microsoft.com/office/drawing/2014/main" id="{00000000-0008-0000-0900-00004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97" name="Rectangle 12600">
          <a:extLst>
            <a:ext uri="{FF2B5EF4-FFF2-40B4-BE49-F238E27FC236}">
              <a16:creationId xmlns:a16="http://schemas.microsoft.com/office/drawing/2014/main" id="{00000000-0008-0000-0900-00004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98" name="Rectangle 12601">
          <a:extLst>
            <a:ext uri="{FF2B5EF4-FFF2-40B4-BE49-F238E27FC236}">
              <a16:creationId xmlns:a16="http://schemas.microsoft.com/office/drawing/2014/main" id="{00000000-0008-0000-0900-00004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399" name="Rectangle 12602">
          <a:extLst>
            <a:ext uri="{FF2B5EF4-FFF2-40B4-BE49-F238E27FC236}">
              <a16:creationId xmlns:a16="http://schemas.microsoft.com/office/drawing/2014/main" id="{00000000-0008-0000-0900-00004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0" name="Rectangle 12603">
          <a:extLst>
            <a:ext uri="{FF2B5EF4-FFF2-40B4-BE49-F238E27FC236}">
              <a16:creationId xmlns:a16="http://schemas.microsoft.com/office/drawing/2014/main" id="{00000000-0008-0000-0900-00004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1" name="Rectangle 12604">
          <a:extLst>
            <a:ext uri="{FF2B5EF4-FFF2-40B4-BE49-F238E27FC236}">
              <a16:creationId xmlns:a16="http://schemas.microsoft.com/office/drawing/2014/main" id="{00000000-0008-0000-0900-00004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2" name="Rectangle 12605">
          <a:extLst>
            <a:ext uri="{FF2B5EF4-FFF2-40B4-BE49-F238E27FC236}">
              <a16:creationId xmlns:a16="http://schemas.microsoft.com/office/drawing/2014/main" id="{00000000-0008-0000-0900-00004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3" name="Rectangle 12606">
          <a:extLst>
            <a:ext uri="{FF2B5EF4-FFF2-40B4-BE49-F238E27FC236}">
              <a16:creationId xmlns:a16="http://schemas.microsoft.com/office/drawing/2014/main" id="{00000000-0008-0000-0900-00004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4" name="Rectangle 12607">
          <a:extLst>
            <a:ext uri="{FF2B5EF4-FFF2-40B4-BE49-F238E27FC236}">
              <a16:creationId xmlns:a16="http://schemas.microsoft.com/office/drawing/2014/main" id="{00000000-0008-0000-0900-00004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5" name="Rectangle 12608">
          <a:extLst>
            <a:ext uri="{FF2B5EF4-FFF2-40B4-BE49-F238E27FC236}">
              <a16:creationId xmlns:a16="http://schemas.microsoft.com/office/drawing/2014/main" id="{00000000-0008-0000-0900-00004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6" name="Rectangle 12609">
          <a:extLst>
            <a:ext uri="{FF2B5EF4-FFF2-40B4-BE49-F238E27FC236}">
              <a16:creationId xmlns:a16="http://schemas.microsoft.com/office/drawing/2014/main" id="{00000000-0008-0000-0900-00004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7" name="Rectangle 12610">
          <a:extLst>
            <a:ext uri="{FF2B5EF4-FFF2-40B4-BE49-F238E27FC236}">
              <a16:creationId xmlns:a16="http://schemas.microsoft.com/office/drawing/2014/main" id="{00000000-0008-0000-0900-00004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8" name="Rectangle 12611">
          <a:extLst>
            <a:ext uri="{FF2B5EF4-FFF2-40B4-BE49-F238E27FC236}">
              <a16:creationId xmlns:a16="http://schemas.microsoft.com/office/drawing/2014/main" id="{00000000-0008-0000-0900-00005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09" name="Rectangle 12612">
          <a:extLst>
            <a:ext uri="{FF2B5EF4-FFF2-40B4-BE49-F238E27FC236}">
              <a16:creationId xmlns:a16="http://schemas.microsoft.com/office/drawing/2014/main" id="{00000000-0008-0000-0900-00005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10" name="Rectangle 12613">
          <a:extLst>
            <a:ext uri="{FF2B5EF4-FFF2-40B4-BE49-F238E27FC236}">
              <a16:creationId xmlns:a16="http://schemas.microsoft.com/office/drawing/2014/main" id="{00000000-0008-0000-0900-00005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11" name="Rectangle 12614">
          <a:extLst>
            <a:ext uri="{FF2B5EF4-FFF2-40B4-BE49-F238E27FC236}">
              <a16:creationId xmlns:a16="http://schemas.microsoft.com/office/drawing/2014/main" id="{00000000-0008-0000-0900-00005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1719</xdr:row>
      <xdr:rowOff>0</xdr:rowOff>
    </xdr:from>
    <xdr:to>
      <xdr:col>9</xdr:col>
      <xdr:colOff>0</xdr:colOff>
      <xdr:row>1719</xdr:row>
      <xdr:rowOff>0</xdr:rowOff>
    </xdr:to>
    <xdr:sp macro="" textlink="">
      <xdr:nvSpPr>
        <xdr:cNvPr id="1091412" name="Rectangle 12615">
          <a:extLst>
            <a:ext uri="{FF2B5EF4-FFF2-40B4-BE49-F238E27FC236}">
              <a16:creationId xmlns:a16="http://schemas.microsoft.com/office/drawing/2014/main" id="{00000000-0008-0000-0900-00005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3" name="Rectangle 12616">
          <a:extLst>
            <a:ext uri="{FF2B5EF4-FFF2-40B4-BE49-F238E27FC236}">
              <a16:creationId xmlns:a16="http://schemas.microsoft.com/office/drawing/2014/main" id="{00000000-0008-0000-0900-000055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4" name="Rectangle 12617">
          <a:extLst>
            <a:ext uri="{FF2B5EF4-FFF2-40B4-BE49-F238E27FC236}">
              <a16:creationId xmlns:a16="http://schemas.microsoft.com/office/drawing/2014/main" id="{00000000-0008-0000-0900-000056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5" name="Rectangle 12618">
          <a:extLst>
            <a:ext uri="{FF2B5EF4-FFF2-40B4-BE49-F238E27FC236}">
              <a16:creationId xmlns:a16="http://schemas.microsoft.com/office/drawing/2014/main" id="{00000000-0008-0000-0900-000057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6" name="Rectangle 12619">
          <a:extLst>
            <a:ext uri="{FF2B5EF4-FFF2-40B4-BE49-F238E27FC236}">
              <a16:creationId xmlns:a16="http://schemas.microsoft.com/office/drawing/2014/main" id="{00000000-0008-0000-0900-000058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7" name="Rectangle 12620">
          <a:extLst>
            <a:ext uri="{FF2B5EF4-FFF2-40B4-BE49-F238E27FC236}">
              <a16:creationId xmlns:a16="http://schemas.microsoft.com/office/drawing/2014/main" id="{00000000-0008-0000-0900-000059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8" name="Rectangle 12621">
          <a:extLst>
            <a:ext uri="{FF2B5EF4-FFF2-40B4-BE49-F238E27FC236}">
              <a16:creationId xmlns:a16="http://schemas.microsoft.com/office/drawing/2014/main" id="{00000000-0008-0000-0900-00005A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19" name="Rectangle 12622">
          <a:extLst>
            <a:ext uri="{FF2B5EF4-FFF2-40B4-BE49-F238E27FC236}">
              <a16:creationId xmlns:a16="http://schemas.microsoft.com/office/drawing/2014/main" id="{00000000-0008-0000-0900-00005B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0" name="Rectangle 12623">
          <a:extLst>
            <a:ext uri="{FF2B5EF4-FFF2-40B4-BE49-F238E27FC236}">
              <a16:creationId xmlns:a16="http://schemas.microsoft.com/office/drawing/2014/main" id="{00000000-0008-0000-0900-00005C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1" name="Rectangle 12624">
          <a:extLst>
            <a:ext uri="{FF2B5EF4-FFF2-40B4-BE49-F238E27FC236}">
              <a16:creationId xmlns:a16="http://schemas.microsoft.com/office/drawing/2014/main" id="{00000000-0008-0000-0900-00005D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2" name="Rectangle 12625">
          <a:extLst>
            <a:ext uri="{FF2B5EF4-FFF2-40B4-BE49-F238E27FC236}">
              <a16:creationId xmlns:a16="http://schemas.microsoft.com/office/drawing/2014/main" id="{00000000-0008-0000-0900-00005E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3" name="Rectangle 12626">
          <a:extLst>
            <a:ext uri="{FF2B5EF4-FFF2-40B4-BE49-F238E27FC236}">
              <a16:creationId xmlns:a16="http://schemas.microsoft.com/office/drawing/2014/main" id="{00000000-0008-0000-0900-00005F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4" name="Rectangle 12627">
          <a:extLst>
            <a:ext uri="{FF2B5EF4-FFF2-40B4-BE49-F238E27FC236}">
              <a16:creationId xmlns:a16="http://schemas.microsoft.com/office/drawing/2014/main" id="{00000000-0008-0000-0900-000060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5" name="Rectangle 12628">
          <a:extLst>
            <a:ext uri="{FF2B5EF4-FFF2-40B4-BE49-F238E27FC236}">
              <a16:creationId xmlns:a16="http://schemas.microsoft.com/office/drawing/2014/main" id="{00000000-0008-0000-0900-000061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6" name="Rectangle 12629">
          <a:extLst>
            <a:ext uri="{FF2B5EF4-FFF2-40B4-BE49-F238E27FC236}">
              <a16:creationId xmlns:a16="http://schemas.microsoft.com/office/drawing/2014/main" id="{00000000-0008-0000-0900-000062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7" name="Rectangle 12630">
          <a:extLst>
            <a:ext uri="{FF2B5EF4-FFF2-40B4-BE49-F238E27FC236}">
              <a16:creationId xmlns:a16="http://schemas.microsoft.com/office/drawing/2014/main" id="{00000000-0008-0000-0900-000063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0</xdr:rowOff>
    </xdr:from>
    <xdr:to>
      <xdr:col>0</xdr:col>
      <xdr:colOff>0</xdr:colOff>
      <xdr:row>1897</xdr:row>
      <xdr:rowOff>0</xdr:rowOff>
    </xdr:to>
    <xdr:sp macro="" textlink="">
      <xdr:nvSpPr>
        <xdr:cNvPr id="1091428" name="Rectangle 12631">
          <a:extLst>
            <a:ext uri="{FF2B5EF4-FFF2-40B4-BE49-F238E27FC236}">
              <a16:creationId xmlns:a16="http://schemas.microsoft.com/office/drawing/2014/main" id="{00000000-0008-0000-0900-000064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1912</xdr:row>
      <xdr:rowOff>0</xdr:rowOff>
    </xdr:from>
    <xdr:to>
      <xdr:col>0</xdr:col>
      <xdr:colOff>0</xdr:colOff>
      <xdr:row>1912</xdr:row>
      <xdr:rowOff>0</xdr:rowOff>
    </xdr:to>
    <xdr:sp macro="" textlink="">
      <xdr:nvSpPr>
        <xdr:cNvPr id="1091429" name="Rectangle 12632">
          <a:extLst>
            <a:ext uri="{FF2B5EF4-FFF2-40B4-BE49-F238E27FC236}">
              <a16:creationId xmlns:a16="http://schemas.microsoft.com/office/drawing/2014/main" id="{00000000-0008-0000-0900-000065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1912</xdr:row>
      <xdr:rowOff>0</xdr:rowOff>
    </xdr:from>
    <xdr:to>
      <xdr:col>0</xdr:col>
      <xdr:colOff>0</xdr:colOff>
      <xdr:row>1912</xdr:row>
      <xdr:rowOff>0</xdr:rowOff>
    </xdr:to>
    <xdr:sp macro="" textlink="">
      <xdr:nvSpPr>
        <xdr:cNvPr id="1091430" name="Rectangle 12633">
          <a:extLst>
            <a:ext uri="{FF2B5EF4-FFF2-40B4-BE49-F238E27FC236}">
              <a16:creationId xmlns:a16="http://schemas.microsoft.com/office/drawing/2014/main" id="{00000000-0008-0000-0900-000066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1" name="Rectangle 12634">
          <a:extLst>
            <a:ext uri="{FF2B5EF4-FFF2-40B4-BE49-F238E27FC236}">
              <a16:creationId xmlns:a16="http://schemas.microsoft.com/office/drawing/2014/main" id="{00000000-0008-0000-0900-000067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2" name="Rectangle 12635">
          <a:extLst>
            <a:ext uri="{FF2B5EF4-FFF2-40B4-BE49-F238E27FC236}">
              <a16:creationId xmlns:a16="http://schemas.microsoft.com/office/drawing/2014/main" id="{00000000-0008-0000-0900-000068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3" name="Rectangle 12636">
          <a:extLst>
            <a:ext uri="{FF2B5EF4-FFF2-40B4-BE49-F238E27FC236}">
              <a16:creationId xmlns:a16="http://schemas.microsoft.com/office/drawing/2014/main" id="{00000000-0008-0000-0900-000069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4" name="Rectangle 12637">
          <a:extLst>
            <a:ext uri="{FF2B5EF4-FFF2-40B4-BE49-F238E27FC236}">
              <a16:creationId xmlns:a16="http://schemas.microsoft.com/office/drawing/2014/main" id="{00000000-0008-0000-0900-00006A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5" name="Rectangle 12638">
          <a:extLst>
            <a:ext uri="{FF2B5EF4-FFF2-40B4-BE49-F238E27FC236}">
              <a16:creationId xmlns:a16="http://schemas.microsoft.com/office/drawing/2014/main" id="{00000000-0008-0000-0900-00006B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6" name="Rectangle 12639">
          <a:extLst>
            <a:ext uri="{FF2B5EF4-FFF2-40B4-BE49-F238E27FC236}">
              <a16:creationId xmlns:a16="http://schemas.microsoft.com/office/drawing/2014/main" id="{00000000-0008-0000-0900-00006C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7" name="Rectangle 12640">
          <a:extLst>
            <a:ext uri="{FF2B5EF4-FFF2-40B4-BE49-F238E27FC236}">
              <a16:creationId xmlns:a16="http://schemas.microsoft.com/office/drawing/2014/main" id="{00000000-0008-0000-0900-00006D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8" name="Rectangle 12641">
          <a:extLst>
            <a:ext uri="{FF2B5EF4-FFF2-40B4-BE49-F238E27FC236}">
              <a16:creationId xmlns:a16="http://schemas.microsoft.com/office/drawing/2014/main" id="{00000000-0008-0000-0900-00006E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39" name="Rectangle 12642">
          <a:extLst>
            <a:ext uri="{FF2B5EF4-FFF2-40B4-BE49-F238E27FC236}">
              <a16:creationId xmlns:a16="http://schemas.microsoft.com/office/drawing/2014/main" id="{00000000-0008-0000-0900-00006F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0" name="Rectangle 12643">
          <a:extLst>
            <a:ext uri="{FF2B5EF4-FFF2-40B4-BE49-F238E27FC236}">
              <a16:creationId xmlns:a16="http://schemas.microsoft.com/office/drawing/2014/main" id="{00000000-0008-0000-0900-000070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1" name="Rectangle 12644">
          <a:extLst>
            <a:ext uri="{FF2B5EF4-FFF2-40B4-BE49-F238E27FC236}">
              <a16:creationId xmlns:a16="http://schemas.microsoft.com/office/drawing/2014/main" id="{00000000-0008-0000-0900-000071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2" name="Rectangle 12645">
          <a:extLst>
            <a:ext uri="{FF2B5EF4-FFF2-40B4-BE49-F238E27FC236}">
              <a16:creationId xmlns:a16="http://schemas.microsoft.com/office/drawing/2014/main" id="{00000000-0008-0000-0900-000072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3" name="Rectangle 12646">
          <a:extLst>
            <a:ext uri="{FF2B5EF4-FFF2-40B4-BE49-F238E27FC236}">
              <a16:creationId xmlns:a16="http://schemas.microsoft.com/office/drawing/2014/main" id="{00000000-0008-0000-0900-000073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4" name="Rectangle 12647">
          <a:extLst>
            <a:ext uri="{FF2B5EF4-FFF2-40B4-BE49-F238E27FC236}">
              <a16:creationId xmlns:a16="http://schemas.microsoft.com/office/drawing/2014/main" id="{00000000-0008-0000-0900-000074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5" name="Rectangle 12648">
          <a:extLst>
            <a:ext uri="{FF2B5EF4-FFF2-40B4-BE49-F238E27FC236}">
              <a16:creationId xmlns:a16="http://schemas.microsoft.com/office/drawing/2014/main" id="{00000000-0008-0000-0900-000075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446" name="Rectangle 12649">
          <a:extLst>
            <a:ext uri="{FF2B5EF4-FFF2-40B4-BE49-F238E27FC236}">
              <a16:creationId xmlns:a16="http://schemas.microsoft.com/office/drawing/2014/main" id="{00000000-0008-0000-0900-000076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1911</xdr:row>
      <xdr:rowOff>0</xdr:rowOff>
    </xdr:from>
    <xdr:to>
      <xdr:col>0</xdr:col>
      <xdr:colOff>0</xdr:colOff>
      <xdr:row>1911</xdr:row>
      <xdr:rowOff>0</xdr:rowOff>
    </xdr:to>
    <xdr:sp macro="" textlink="">
      <xdr:nvSpPr>
        <xdr:cNvPr id="1091447" name="Rectangle 12650">
          <a:extLst>
            <a:ext uri="{FF2B5EF4-FFF2-40B4-BE49-F238E27FC236}">
              <a16:creationId xmlns:a16="http://schemas.microsoft.com/office/drawing/2014/main" id="{00000000-0008-0000-0900-000077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1911</xdr:row>
      <xdr:rowOff>0</xdr:rowOff>
    </xdr:from>
    <xdr:to>
      <xdr:col>0</xdr:col>
      <xdr:colOff>0</xdr:colOff>
      <xdr:row>1911</xdr:row>
      <xdr:rowOff>0</xdr:rowOff>
    </xdr:to>
    <xdr:sp macro="" textlink="">
      <xdr:nvSpPr>
        <xdr:cNvPr id="1091448" name="Rectangle 12651">
          <a:extLst>
            <a:ext uri="{FF2B5EF4-FFF2-40B4-BE49-F238E27FC236}">
              <a16:creationId xmlns:a16="http://schemas.microsoft.com/office/drawing/2014/main" id="{00000000-0008-0000-0900-000078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1912</xdr:row>
      <xdr:rowOff>0</xdr:rowOff>
    </xdr:from>
    <xdr:to>
      <xdr:col>0</xdr:col>
      <xdr:colOff>0</xdr:colOff>
      <xdr:row>1912</xdr:row>
      <xdr:rowOff>0</xdr:rowOff>
    </xdr:to>
    <xdr:sp macro="" textlink="">
      <xdr:nvSpPr>
        <xdr:cNvPr id="1091449" name="Rectangle 12652">
          <a:extLst>
            <a:ext uri="{FF2B5EF4-FFF2-40B4-BE49-F238E27FC236}">
              <a16:creationId xmlns:a16="http://schemas.microsoft.com/office/drawing/2014/main" id="{00000000-0008-0000-0900-000079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1912</xdr:row>
      <xdr:rowOff>0</xdr:rowOff>
    </xdr:from>
    <xdr:to>
      <xdr:col>0</xdr:col>
      <xdr:colOff>0</xdr:colOff>
      <xdr:row>1912</xdr:row>
      <xdr:rowOff>0</xdr:rowOff>
    </xdr:to>
    <xdr:sp macro="" textlink="">
      <xdr:nvSpPr>
        <xdr:cNvPr id="1091450" name="Rectangle 12653">
          <a:extLst>
            <a:ext uri="{FF2B5EF4-FFF2-40B4-BE49-F238E27FC236}">
              <a16:creationId xmlns:a16="http://schemas.microsoft.com/office/drawing/2014/main" id="{00000000-0008-0000-0900-00007A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1911</xdr:row>
      <xdr:rowOff>0</xdr:rowOff>
    </xdr:from>
    <xdr:to>
      <xdr:col>0</xdr:col>
      <xdr:colOff>0</xdr:colOff>
      <xdr:row>1911</xdr:row>
      <xdr:rowOff>0</xdr:rowOff>
    </xdr:to>
    <xdr:sp macro="" textlink="">
      <xdr:nvSpPr>
        <xdr:cNvPr id="1091451" name="Rectangle 12654">
          <a:extLst>
            <a:ext uri="{FF2B5EF4-FFF2-40B4-BE49-F238E27FC236}">
              <a16:creationId xmlns:a16="http://schemas.microsoft.com/office/drawing/2014/main" id="{00000000-0008-0000-0900-00007B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1911</xdr:row>
      <xdr:rowOff>0</xdr:rowOff>
    </xdr:from>
    <xdr:to>
      <xdr:col>0</xdr:col>
      <xdr:colOff>0</xdr:colOff>
      <xdr:row>1911</xdr:row>
      <xdr:rowOff>0</xdr:rowOff>
    </xdr:to>
    <xdr:sp macro="" textlink="">
      <xdr:nvSpPr>
        <xdr:cNvPr id="1091452" name="Rectangle 12655">
          <a:extLst>
            <a:ext uri="{FF2B5EF4-FFF2-40B4-BE49-F238E27FC236}">
              <a16:creationId xmlns:a16="http://schemas.microsoft.com/office/drawing/2014/main" id="{00000000-0008-0000-0900-00007C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3" name="Rectangle 12656">
          <a:extLst>
            <a:ext uri="{FF2B5EF4-FFF2-40B4-BE49-F238E27FC236}">
              <a16:creationId xmlns:a16="http://schemas.microsoft.com/office/drawing/2014/main" id="{00000000-0008-0000-0900-00007D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4" name="Rectangle 12657">
          <a:extLst>
            <a:ext uri="{FF2B5EF4-FFF2-40B4-BE49-F238E27FC236}">
              <a16:creationId xmlns:a16="http://schemas.microsoft.com/office/drawing/2014/main" id="{00000000-0008-0000-0900-00007E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5" name="Rectangle 12658">
          <a:extLst>
            <a:ext uri="{FF2B5EF4-FFF2-40B4-BE49-F238E27FC236}">
              <a16:creationId xmlns:a16="http://schemas.microsoft.com/office/drawing/2014/main" id="{00000000-0008-0000-0900-00007F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6" name="Rectangle 12659">
          <a:extLst>
            <a:ext uri="{FF2B5EF4-FFF2-40B4-BE49-F238E27FC236}">
              <a16:creationId xmlns:a16="http://schemas.microsoft.com/office/drawing/2014/main" id="{00000000-0008-0000-0900-000080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7" name="Rectangle 12660">
          <a:extLst>
            <a:ext uri="{FF2B5EF4-FFF2-40B4-BE49-F238E27FC236}">
              <a16:creationId xmlns:a16="http://schemas.microsoft.com/office/drawing/2014/main" id="{00000000-0008-0000-0900-000081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8" name="Rectangle 12661">
          <a:extLst>
            <a:ext uri="{FF2B5EF4-FFF2-40B4-BE49-F238E27FC236}">
              <a16:creationId xmlns:a16="http://schemas.microsoft.com/office/drawing/2014/main" id="{00000000-0008-0000-0900-000082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59" name="Rectangle 12662">
          <a:extLst>
            <a:ext uri="{FF2B5EF4-FFF2-40B4-BE49-F238E27FC236}">
              <a16:creationId xmlns:a16="http://schemas.microsoft.com/office/drawing/2014/main" id="{00000000-0008-0000-0900-000083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1856</xdr:row>
      <xdr:rowOff>0</xdr:rowOff>
    </xdr:from>
    <xdr:to>
      <xdr:col>9</xdr:col>
      <xdr:colOff>0</xdr:colOff>
      <xdr:row>1856</xdr:row>
      <xdr:rowOff>0</xdr:rowOff>
    </xdr:to>
    <xdr:sp macro="" textlink="">
      <xdr:nvSpPr>
        <xdr:cNvPr id="1091460" name="Rectangle 12663">
          <a:extLst>
            <a:ext uri="{FF2B5EF4-FFF2-40B4-BE49-F238E27FC236}">
              <a16:creationId xmlns:a16="http://schemas.microsoft.com/office/drawing/2014/main" id="{00000000-0008-0000-0900-000084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61" name="Rectangle 12664">
          <a:extLst>
            <a:ext uri="{FF2B5EF4-FFF2-40B4-BE49-F238E27FC236}">
              <a16:creationId xmlns:a16="http://schemas.microsoft.com/office/drawing/2014/main" id="{00000000-0008-0000-0900-000085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62" name="Rectangle 12665">
          <a:extLst>
            <a:ext uri="{FF2B5EF4-FFF2-40B4-BE49-F238E27FC236}">
              <a16:creationId xmlns:a16="http://schemas.microsoft.com/office/drawing/2014/main" id="{00000000-0008-0000-0900-000086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63" name="Rectangle 12666">
          <a:extLst>
            <a:ext uri="{FF2B5EF4-FFF2-40B4-BE49-F238E27FC236}">
              <a16:creationId xmlns:a16="http://schemas.microsoft.com/office/drawing/2014/main" id="{00000000-0008-0000-0900-000087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64" name="Rectangle 12667">
          <a:extLst>
            <a:ext uri="{FF2B5EF4-FFF2-40B4-BE49-F238E27FC236}">
              <a16:creationId xmlns:a16="http://schemas.microsoft.com/office/drawing/2014/main" id="{00000000-0008-0000-0900-000088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65" name="Rectangle 12668">
          <a:extLst>
            <a:ext uri="{FF2B5EF4-FFF2-40B4-BE49-F238E27FC236}">
              <a16:creationId xmlns:a16="http://schemas.microsoft.com/office/drawing/2014/main" id="{00000000-0008-0000-0900-000089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66" name="Rectangle 12669">
          <a:extLst>
            <a:ext uri="{FF2B5EF4-FFF2-40B4-BE49-F238E27FC236}">
              <a16:creationId xmlns:a16="http://schemas.microsoft.com/office/drawing/2014/main" id="{00000000-0008-0000-0900-00008A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67" name="Rectangle 12670">
          <a:extLst>
            <a:ext uri="{FF2B5EF4-FFF2-40B4-BE49-F238E27FC236}">
              <a16:creationId xmlns:a16="http://schemas.microsoft.com/office/drawing/2014/main" id="{00000000-0008-0000-0900-00008B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68" name="Rectangle 12671">
          <a:extLst>
            <a:ext uri="{FF2B5EF4-FFF2-40B4-BE49-F238E27FC236}">
              <a16:creationId xmlns:a16="http://schemas.microsoft.com/office/drawing/2014/main" id="{00000000-0008-0000-0900-00008C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69" name="Rectangle 12672">
          <a:extLst>
            <a:ext uri="{FF2B5EF4-FFF2-40B4-BE49-F238E27FC236}">
              <a16:creationId xmlns:a16="http://schemas.microsoft.com/office/drawing/2014/main" id="{00000000-0008-0000-0900-00008D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70" name="Rectangle 12673">
          <a:extLst>
            <a:ext uri="{FF2B5EF4-FFF2-40B4-BE49-F238E27FC236}">
              <a16:creationId xmlns:a16="http://schemas.microsoft.com/office/drawing/2014/main" id="{00000000-0008-0000-0900-00008E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71" name="Rectangle 12674">
          <a:extLst>
            <a:ext uri="{FF2B5EF4-FFF2-40B4-BE49-F238E27FC236}">
              <a16:creationId xmlns:a16="http://schemas.microsoft.com/office/drawing/2014/main" id="{00000000-0008-0000-0900-00008F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0</xdr:rowOff>
    </xdr:from>
    <xdr:to>
      <xdr:col>9</xdr:col>
      <xdr:colOff>0</xdr:colOff>
      <xdr:row>1855</xdr:row>
      <xdr:rowOff>0</xdr:rowOff>
    </xdr:to>
    <xdr:sp macro="" textlink="">
      <xdr:nvSpPr>
        <xdr:cNvPr id="1091472" name="Rectangle 12675">
          <a:extLst>
            <a:ext uri="{FF2B5EF4-FFF2-40B4-BE49-F238E27FC236}">
              <a16:creationId xmlns:a16="http://schemas.microsoft.com/office/drawing/2014/main" id="{00000000-0008-0000-0900-000090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73" name="Rectangle 12676">
          <a:extLst>
            <a:ext uri="{FF2B5EF4-FFF2-40B4-BE49-F238E27FC236}">
              <a16:creationId xmlns:a16="http://schemas.microsoft.com/office/drawing/2014/main" id="{00000000-0008-0000-0900-000091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74" name="Rectangle 12677">
          <a:extLst>
            <a:ext uri="{FF2B5EF4-FFF2-40B4-BE49-F238E27FC236}">
              <a16:creationId xmlns:a16="http://schemas.microsoft.com/office/drawing/2014/main" id="{00000000-0008-0000-0900-000092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75" name="Rectangle 12678">
          <a:extLst>
            <a:ext uri="{FF2B5EF4-FFF2-40B4-BE49-F238E27FC236}">
              <a16:creationId xmlns:a16="http://schemas.microsoft.com/office/drawing/2014/main" id="{00000000-0008-0000-0900-000093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0</xdr:colOff>
      <xdr:row>1923</xdr:row>
      <xdr:rowOff>0</xdr:rowOff>
    </xdr:to>
    <xdr:sp macro="" textlink="">
      <xdr:nvSpPr>
        <xdr:cNvPr id="1091476" name="Rectangle 12679">
          <a:extLst>
            <a:ext uri="{FF2B5EF4-FFF2-40B4-BE49-F238E27FC236}">
              <a16:creationId xmlns:a16="http://schemas.microsoft.com/office/drawing/2014/main" id="{00000000-0008-0000-0900-000094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85" name="Rectangle 12688">
          <a:extLst>
            <a:ext uri="{FF2B5EF4-FFF2-40B4-BE49-F238E27FC236}">
              <a16:creationId xmlns:a16="http://schemas.microsoft.com/office/drawing/2014/main" id="{00000000-0008-0000-0900-00009D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86" name="Rectangle 12689">
          <a:extLst>
            <a:ext uri="{FF2B5EF4-FFF2-40B4-BE49-F238E27FC236}">
              <a16:creationId xmlns:a16="http://schemas.microsoft.com/office/drawing/2014/main" id="{00000000-0008-0000-0900-00009E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87" name="Rectangle 12690">
          <a:extLst>
            <a:ext uri="{FF2B5EF4-FFF2-40B4-BE49-F238E27FC236}">
              <a16:creationId xmlns:a16="http://schemas.microsoft.com/office/drawing/2014/main" id="{00000000-0008-0000-0900-00009F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88" name="Rectangle 12691">
          <a:extLst>
            <a:ext uri="{FF2B5EF4-FFF2-40B4-BE49-F238E27FC236}">
              <a16:creationId xmlns:a16="http://schemas.microsoft.com/office/drawing/2014/main" id="{00000000-0008-0000-0900-0000A0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89" name="Rectangle 12692">
          <a:extLst>
            <a:ext uri="{FF2B5EF4-FFF2-40B4-BE49-F238E27FC236}">
              <a16:creationId xmlns:a16="http://schemas.microsoft.com/office/drawing/2014/main" id="{00000000-0008-0000-0900-0000A1A71000}"/>
            </a:ext>
          </a:extLst>
        </xdr:cNvPr>
        <xdr:cNvSpPr>
          <a:spLocks noChangeArrowheads="1"/>
        </xdr:cNvSpPr>
      </xdr:nvSpPr>
      <xdr:spPr bwMode="auto">
        <a:xfrm>
          <a:off x="0" y="829437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90" name="Rectangle 12693">
          <a:extLst>
            <a:ext uri="{FF2B5EF4-FFF2-40B4-BE49-F238E27FC236}">
              <a16:creationId xmlns:a16="http://schemas.microsoft.com/office/drawing/2014/main" id="{00000000-0008-0000-0900-0000A2A71000}"/>
            </a:ext>
          </a:extLst>
        </xdr:cNvPr>
        <xdr:cNvSpPr>
          <a:spLocks noChangeArrowheads="1"/>
        </xdr:cNvSpPr>
      </xdr:nvSpPr>
      <xdr:spPr bwMode="auto">
        <a:xfrm>
          <a:off x="0" y="829437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1" name="Rectangle 12694">
          <a:extLst>
            <a:ext uri="{FF2B5EF4-FFF2-40B4-BE49-F238E27FC236}">
              <a16:creationId xmlns:a16="http://schemas.microsoft.com/office/drawing/2014/main" id="{00000000-0008-0000-0900-0000A3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2" name="Rectangle 12695">
          <a:extLst>
            <a:ext uri="{FF2B5EF4-FFF2-40B4-BE49-F238E27FC236}">
              <a16:creationId xmlns:a16="http://schemas.microsoft.com/office/drawing/2014/main" id="{00000000-0008-0000-0900-0000A4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3" name="Rectangle 12696">
          <a:extLst>
            <a:ext uri="{FF2B5EF4-FFF2-40B4-BE49-F238E27FC236}">
              <a16:creationId xmlns:a16="http://schemas.microsoft.com/office/drawing/2014/main" id="{00000000-0008-0000-0900-0000A5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4" name="Rectangle 12697">
          <a:extLst>
            <a:ext uri="{FF2B5EF4-FFF2-40B4-BE49-F238E27FC236}">
              <a16:creationId xmlns:a16="http://schemas.microsoft.com/office/drawing/2014/main" id="{00000000-0008-0000-0900-0000A6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5" name="Rectangle 12698">
          <a:extLst>
            <a:ext uri="{FF2B5EF4-FFF2-40B4-BE49-F238E27FC236}">
              <a16:creationId xmlns:a16="http://schemas.microsoft.com/office/drawing/2014/main" id="{00000000-0008-0000-0900-0000A7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6" name="Rectangle 12699">
          <a:extLst>
            <a:ext uri="{FF2B5EF4-FFF2-40B4-BE49-F238E27FC236}">
              <a16:creationId xmlns:a16="http://schemas.microsoft.com/office/drawing/2014/main" id="{00000000-0008-0000-0900-0000A8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7" name="Rectangle 12700">
          <a:extLst>
            <a:ext uri="{FF2B5EF4-FFF2-40B4-BE49-F238E27FC236}">
              <a16:creationId xmlns:a16="http://schemas.microsoft.com/office/drawing/2014/main" id="{00000000-0008-0000-0900-0000A9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4126</xdr:row>
      <xdr:rowOff>0</xdr:rowOff>
    </xdr:from>
    <xdr:to>
      <xdr:col>9</xdr:col>
      <xdr:colOff>0</xdr:colOff>
      <xdr:row>4126</xdr:row>
      <xdr:rowOff>0</xdr:rowOff>
    </xdr:to>
    <xdr:sp macro="" textlink="">
      <xdr:nvSpPr>
        <xdr:cNvPr id="1091498" name="Rectangle 12701">
          <a:extLst>
            <a:ext uri="{FF2B5EF4-FFF2-40B4-BE49-F238E27FC236}">
              <a16:creationId xmlns:a16="http://schemas.microsoft.com/office/drawing/2014/main" id="{00000000-0008-0000-0900-0000AA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499" name="Rectangle 12702">
          <a:extLst>
            <a:ext uri="{FF2B5EF4-FFF2-40B4-BE49-F238E27FC236}">
              <a16:creationId xmlns:a16="http://schemas.microsoft.com/office/drawing/2014/main" id="{00000000-0008-0000-0900-0000AB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500" name="Rectangle 12703">
          <a:extLst>
            <a:ext uri="{FF2B5EF4-FFF2-40B4-BE49-F238E27FC236}">
              <a16:creationId xmlns:a16="http://schemas.microsoft.com/office/drawing/2014/main" id="{00000000-0008-0000-0900-0000AC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501" name="Rectangle 12704">
          <a:extLst>
            <a:ext uri="{FF2B5EF4-FFF2-40B4-BE49-F238E27FC236}">
              <a16:creationId xmlns:a16="http://schemas.microsoft.com/office/drawing/2014/main" id="{00000000-0008-0000-0900-0000AD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502" name="Rectangle 12705">
          <a:extLst>
            <a:ext uri="{FF2B5EF4-FFF2-40B4-BE49-F238E27FC236}">
              <a16:creationId xmlns:a16="http://schemas.microsoft.com/office/drawing/2014/main" id="{00000000-0008-0000-0900-0000AE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503" name="Rectangle 12706">
          <a:extLst>
            <a:ext uri="{FF2B5EF4-FFF2-40B4-BE49-F238E27FC236}">
              <a16:creationId xmlns:a16="http://schemas.microsoft.com/office/drawing/2014/main" id="{00000000-0008-0000-0900-0000AF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504" name="Rectangle 12707">
          <a:extLst>
            <a:ext uri="{FF2B5EF4-FFF2-40B4-BE49-F238E27FC236}">
              <a16:creationId xmlns:a16="http://schemas.microsoft.com/office/drawing/2014/main" id="{00000000-0008-0000-0900-0000B0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05" name="Rectangle 12708">
          <a:extLst>
            <a:ext uri="{FF2B5EF4-FFF2-40B4-BE49-F238E27FC236}">
              <a16:creationId xmlns:a16="http://schemas.microsoft.com/office/drawing/2014/main" id="{00000000-0008-0000-0900-0000B1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06" name="Rectangle 12709">
          <a:extLst>
            <a:ext uri="{FF2B5EF4-FFF2-40B4-BE49-F238E27FC236}">
              <a16:creationId xmlns:a16="http://schemas.microsoft.com/office/drawing/2014/main" id="{00000000-0008-0000-0900-0000B2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07" name="Rectangle 12710">
          <a:extLst>
            <a:ext uri="{FF2B5EF4-FFF2-40B4-BE49-F238E27FC236}">
              <a16:creationId xmlns:a16="http://schemas.microsoft.com/office/drawing/2014/main" id="{00000000-0008-0000-0900-0000B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08" name="Rectangle 12711">
          <a:extLst>
            <a:ext uri="{FF2B5EF4-FFF2-40B4-BE49-F238E27FC236}">
              <a16:creationId xmlns:a16="http://schemas.microsoft.com/office/drawing/2014/main" id="{00000000-0008-0000-0900-0000B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09" name="Rectangle 12712">
          <a:extLst>
            <a:ext uri="{FF2B5EF4-FFF2-40B4-BE49-F238E27FC236}">
              <a16:creationId xmlns:a16="http://schemas.microsoft.com/office/drawing/2014/main" id="{00000000-0008-0000-0900-0000B5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10" name="Rectangle 12713">
          <a:extLst>
            <a:ext uri="{FF2B5EF4-FFF2-40B4-BE49-F238E27FC236}">
              <a16:creationId xmlns:a16="http://schemas.microsoft.com/office/drawing/2014/main" id="{00000000-0008-0000-0900-0000B6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11" name="Rectangle 12714">
          <a:extLst>
            <a:ext uri="{FF2B5EF4-FFF2-40B4-BE49-F238E27FC236}">
              <a16:creationId xmlns:a16="http://schemas.microsoft.com/office/drawing/2014/main" id="{00000000-0008-0000-0900-0000B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12" name="Rectangle 12715">
          <a:extLst>
            <a:ext uri="{FF2B5EF4-FFF2-40B4-BE49-F238E27FC236}">
              <a16:creationId xmlns:a16="http://schemas.microsoft.com/office/drawing/2014/main" id="{00000000-0008-0000-0900-0000B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13" name="Rectangle 12716">
          <a:extLst>
            <a:ext uri="{FF2B5EF4-FFF2-40B4-BE49-F238E27FC236}">
              <a16:creationId xmlns:a16="http://schemas.microsoft.com/office/drawing/2014/main" id="{00000000-0008-0000-0900-0000B9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14" name="Rectangle 12717">
          <a:extLst>
            <a:ext uri="{FF2B5EF4-FFF2-40B4-BE49-F238E27FC236}">
              <a16:creationId xmlns:a16="http://schemas.microsoft.com/office/drawing/2014/main" id="{00000000-0008-0000-0900-0000BA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15" name="Rectangle 12718">
          <a:extLst>
            <a:ext uri="{FF2B5EF4-FFF2-40B4-BE49-F238E27FC236}">
              <a16:creationId xmlns:a16="http://schemas.microsoft.com/office/drawing/2014/main" id="{00000000-0008-0000-0900-0000BB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16" name="Rectangle 12719">
          <a:extLst>
            <a:ext uri="{FF2B5EF4-FFF2-40B4-BE49-F238E27FC236}">
              <a16:creationId xmlns:a16="http://schemas.microsoft.com/office/drawing/2014/main" id="{00000000-0008-0000-0900-0000BC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17" name="Rectangle 12720">
          <a:extLst>
            <a:ext uri="{FF2B5EF4-FFF2-40B4-BE49-F238E27FC236}">
              <a16:creationId xmlns:a16="http://schemas.microsoft.com/office/drawing/2014/main" id="{00000000-0008-0000-0900-0000BD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18" name="Rectangle 12721">
          <a:extLst>
            <a:ext uri="{FF2B5EF4-FFF2-40B4-BE49-F238E27FC236}">
              <a16:creationId xmlns:a16="http://schemas.microsoft.com/office/drawing/2014/main" id="{00000000-0008-0000-0900-0000BE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19" name="Rectangle 12722">
          <a:extLst>
            <a:ext uri="{FF2B5EF4-FFF2-40B4-BE49-F238E27FC236}">
              <a16:creationId xmlns:a16="http://schemas.microsoft.com/office/drawing/2014/main" id="{00000000-0008-0000-0900-0000BF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20" name="Rectangle 12723">
          <a:extLst>
            <a:ext uri="{FF2B5EF4-FFF2-40B4-BE49-F238E27FC236}">
              <a16:creationId xmlns:a16="http://schemas.microsoft.com/office/drawing/2014/main" id="{00000000-0008-0000-0900-0000C0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21" name="Rectangle 12724">
          <a:extLst>
            <a:ext uri="{FF2B5EF4-FFF2-40B4-BE49-F238E27FC236}">
              <a16:creationId xmlns:a16="http://schemas.microsoft.com/office/drawing/2014/main" id="{00000000-0008-0000-0900-0000C1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22" name="Rectangle 12725">
          <a:extLst>
            <a:ext uri="{FF2B5EF4-FFF2-40B4-BE49-F238E27FC236}">
              <a16:creationId xmlns:a16="http://schemas.microsoft.com/office/drawing/2014/main" id="{00000000-0008-0000-0900-0000C2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23" name="Rectangle 12726">
          <a:extLst>
            <a:ext uri="{FF2B5EF4-FFF2-40B4-BE49-F238E27FC236}">
              <a16:creationId xmlns:a16="http://schemas.microsoft.com/office/drawing/2014/main" id="{00000000-0008-0000-0900-0000C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24" name="Rectangle 12727">
          <a:extLst>
            <a:ext uri="{FF2B5EF4-FFF2-40B4-BE49-F238E27FC236}">
              <a16:creationId xmlns:a16="http://schemas.microsoft.com/office/drawing/2014/main" id="{00000000-0008-0000-0900-0000C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25" name="Rectangle 12728">
          <a:extLst>
            <a:ext uri="{FF2B5EF4-FFF2-40B4-BE49-F238E27FC236}">
              <a16:creationId xmlns:a16="http://schemas.microsoft.com/office/drawing/2014/main" id="{00000000-0008-0000-0900-0000C5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26" name="Rectangle 12729">
          <a:extLst>
            <a:ext uri="{FF2B5EF4-FFF2-40B4-BE49-F238E27FC236}">
              <a16:creationId xmlns:a16="http://schemas.microsoft.com/office/drawing/2014/main" id="{00000000-0008-0000-0900-0000C6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27" name="Rectangle 12730">
          <a:extLst>
            <a:ext uri="{FF2B5EF4-FFF2-40B4-BE49-F238E27FC236}">
              <a16:creationId xmlns:a16="http://schemas.microsoft.com/office/drawing/2014/main" id="{00000000-0008-0000-0900-0000C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28" name="Rectangle 12731">
          <a:extLst>
            <a:ext uri="{FF2B5EF4-FFF2-40B4-BE49-F238E27FC236}">
              <a16:creationId xmlns:a16="http://schemas.microsoft.com/office/drawing/2014/main" id="{00000000-0008-0000-0900-0000C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29" name="Rectangle 12732">
          <a:extLst>
            <a:ext uri="{FF2B5EF4-FFF2-40B4-BE49-F238E27FC236}">
              <a16:creationId xmlns:a16="http://schemas.microsoft.com/office/drawing/2014/main" id="{00000000-0008-0000-0900-0000C9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30" name="Rectangle 12733">
          <a:extLst>
            <a:ext uri="{FF2B5EF4-FFF2-40B4-BE49-F238E27FC236}">
              <a16:creationId xmlns:a16="http://schemas.microsoft.com/office/drawing/2014/main" id="{00000000-0008-0000-0900-0000CA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1" name="Rectangle 12734">
          <a:extLst>
            <a:ext uri="{FF2B5EF4-FFF2-40B4-BE49-F238E27FC236}">
              <a16:creationId xmlns:a16="http://schemas.microsoft.com/office/drawing/2014/main" id="{00000000-0008-0000-0900-0000CB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2" name="Rectangle 12735">
          <a:extLst>
            <a:ext uri="{FF2B5EF4-FFF2-40B4-BE49-F238E27FC236}">
              <a16:creationId xmlns:a16="http://schemas.microsoft.com/office/drawing/2014/main" id="{00000000-0008-0000-0900-0000CC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33" name="Rectangle 12736">
          <a:extLst>
            <a:ext uri="{FF2B5EF4-FFF2-40B4-BE49-F238E27FC236}">
              <a16:creationId xmlns:a16="http://schemas.microsoft.com/office/drawing/2014/main" id="{00000000-0008-0000-0900-0000CD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34" name="Rectangle 12737">
          <a:extLst>
            <a:ext uri="{FF2B5EF4-FFF2-40B4-BE49-F238E27FC236}">
              <a16:creationId xmlns:a16="http://schemas.microsoft.com/office/drawing/2014/main" id="{00000000-0008-0000-0900-0000CE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5" name="Rectangle 12738">
          <a:extLst>
            <a:ext uri="{FF2B5EF4-FFF2-40B4-BE49-F238E27FC236}">
              <a16:creationId xmlns:a16="http://schemas.microsoft.com/office/drawing/2014/main" id="{00000000-0008-0000-0900-0000CF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6" name="Rectangle 12739">
          <a:extLst>
            <a:ext uri="{FF2B5EF4-FFF2-40B4-BE49-F238E27FC236}">
              <a16:creationId xmlns:a16="http://schemas.microsoft.com/office/drawing/2014/main" id="{00000000-0008-0000-0900-0000D0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7" name="Rectangle 12740">
          <a:extLst>
            <a:ext uri="{FF2B5EF4-FFF2-40B4-BE49-F238E27FC236}">
              <a16:creationId xmlns:a16="http://schemas.microsoft.com/office/drawing/2014/main" id="{00000000-0008-0000-0900-0000D1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8" name="Rectangle 12741">
          <a:extLst>
            <a:ext uri="{FF2B5EF4-FFF2-40B4-BE49-F238E27FC236}">
              <a16:creationId xmlns:a16="http://schemas.microsoft.com/office/drawing/2014/main" id="{00000000-0008-0000-0900-0000D2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39" name="Rectangle 12742">
          <a:extLst>
            <a:ext uri="{FF2B5EF4-FFF2-40B4-BE49-F238E27FC236}">
              <a16:creationId xmlns:a16="http://schemas.microsoft.com/office/drawing/2014/main" id="{00000000-0008-0000-0900-0000D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40" name="Rectangle 12743">
          <a:extLst>
            <a:ext uri="{FF2B5EF4-FFF2-40B4-BE49-F238E27FC236}">
              <a16:creationId xmlns:a16="http://schemas.microsoft.com/office/drawing/2014/main" id="{00000000-0008-0000-0900-0000D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41" name="Rectangle 12744">
          <a:extLst>
            <a:ext uri="{FF2B5EF4-FFF2-40B4-BE49-F238E27FC236}">
              <a16:creationId xmlns:a16="http://schemas.microsoft.com/office/drawing/2014/main" id="{00000000-0008-0000-0900-0000D5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42" name="Rectangle 12745">
          <a:extLst>
            <a:ext uri="{FF2B5EF4-FFF2-40B4-BE49-F238E27FC236}">
              <a16:creationId xmlns:a16="http://schemas.microsoft.com/office/drawing/2014/main" id="{00000000-0008-0000-0900-0000D6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43" name="Rectangle 12746">
          <a:extLst>
            <a:ext uri="{FF2B5EF4-FFF2-40B4-BE49-F238E27FC236}">
              <a16:creationId xmlns:a16="http://schemas.microsoft.com/office/drawing/2014/main" id="{00000000-0008-0000-0900-0000D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1544" name="Rectangle 12747">
          <a:extLst>
            <a:ext uri="{FF2B5EF4-FFF2-40B4-BE49-F238E27FC236}">
              <a16:creationId xmlns:a16="http://schemas.microsoft.com/office/drawing/2014/main" id="{00000000-0008-0000-0900-0000D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45" name="Rectangle 12748">
          <a:extLst>
            <a:ext uri="{FF2B5EF4-FFF2-40B4-BE49-F238E27FC236}">
              <a16:creationId xmlns:a16="http://schemas.microsoft.com/office/drawing/2014/main" id="{00000000-0008-0000-0900-0000D9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46" name="Rectangle 12749">
          <a:extLst>
            <a:ext uri="{FF2B5EF4-FFF2-40B4-BE49-F238E27FC236}">
              <a16:creationId xmlns:a16="http://schemas.microsoft.com/office/drawing/2014/main" id="{00000000-0008-0000-0900-0000DA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47" name="Rectangle 12750">
          <a:extLst>
            <a:ext uri="{FF2B5EF4-FFF2-40B4-BE49-F238E27FC236}">
              <a16:creationId xmlns:a16="http://schemas.microsoft.com/office/drawing/2014/main" id="{00000000-0008-0000-0900-0000DB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48" name="Rectangle 12751">
          <a:extLst>
            <a:ext uri="{FF2B5EF4-FFF2-40B4-BE49-F238E27FC236}">
              <a16:creationId xmlns:a16="http://schemas.microsoft.com/office/drawing/2014/main" id="{00000000-0008-0000-0900-0000DC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49" name="Rectangle 12752">
          <a:extLst>
            <a:ext uri="{FF2B5EF4-FFF2-40B4-BE49-F238E27FC236}">
              <a16:creationId xmlns:a16="http://schemas.microsoft.com/office/drawing/2014/main" id="{00000000-0008-0000-0900-0000DD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0" name="Rectangle 12753">
          <a:extLst>
            <a:ext uri="{FF2B5EF4-FFF2-40B4-BE49-F238E27FC236}">
              <a16:creationId xmlns:a16="http://schemas.microsoft.com/office/drawing/2014/main" id="{00000000-0008-0000-0900-0000DE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1" name="Rectangle 12754">
          <a:extLst>
            <a:ext uri="{FF2B5EF4-FFF2-40B4-BE49-F238E27FC236}">
              <a16:creationId xmlns:a16="http://schemas.microsoft.com/office/drawing/2014/main" id="{00000000-0008-0000-0900-0000DF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2" name="Rectangle 12755">
          <a:extLst>
            <a:ext uri="{FF2B5EF4-FFF2-40B4-BE49-F238E27FC236}">
              <a16:creationId xmlns:a16="http://schemas.microsoft.com/office/drawing/2014/main" id="{00000000-0008-0000-0900-0000E0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3" name="Rectangle 12756">
          <a:extLst>
            <a:ext uri="{FF2B5EF4-FFF2-40B4-BE49-F238E27FC236}">
              <a16:creationId xmlns:a16="http://schemas.microsoft.com/office/drawing/2014/main" id="{00000000-0008-0000-0900-0000E1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4" name="Rectangle 12757">
          <a:extLst>
            <a:ext uri="{FF2B5EF4-FFF2-40B4-BE49-F238E27FC236}">
              <a16:creationId xmlns:a16="http://schemas.microsoft.com/office/drawing/2014/main" id="{00000000-0008-0000-0900-0000E2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5" name="Rectangle 12758">
          <a:extLst>
            <a:ext uri="{FF2B5EF4-FFF2-40B4-BE49-F238E27FC236}">
              <a16:creationId xmlns:a16="http://schemas.microsoft.com/office/drawing/2014/main" id="{00000000-0008-0000-0900-0000E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556" name="Rectangle 12759">
          <a:extLst>
            <a:ext uri="{FF2B5EF4-FFF2-40B4-BE49-F238E27FC236}">
              <a16:creationId xmlns:a16="http://schemas.microsoft.com/office/drawing/2014/main" id="{00000000-0008-0000-0900-0000E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4442</xdr:row>
      <xdr:rowOff>0</xdr:rowOff>
    </xdr:from>
    <xdr:to>
      <xdr:col>0</xdr:col>
      <xdr:colOff>0</xdr:colOff>
      <xdr:row>4442</xdr:row>
      <xdr:rowOff>0</xdr:rowOff>
    </xdr:to>
    <xdr:sp macro="" textlink="">
      <xdr:nvSpPr>
        <xdr:cNvPr id="1091557" name="Rectangle 12760">
          <a:extLst>
            <a:ext uri="{FF2B5EF4-FFF2-40B4-BE49-F238E27FC236}">
              <a16:creationId xmlns:a16="http://schemas.microsoft.com/office/drawing/2014/main" id="{00000000-0008-0000-0900-0000E5A7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4442</xdr:row>
      <xdr:rowOff>0</xdr:rowOff>
    </xdr:from>
    <xdr:to>
      <xdr:col>0</xdr:col>
      <xdr:colOff>0</xdr:colOff>
      <xdr:row>4442</xdr:row>
      <xdr:rowOff>0</xdr:rowOff>
    </xdr:to>
    <xdr:sp macro="" textlink="">
      <xdr:nvSpPr>
        <xdr:cNvPr id="1091558" name="Rectangle 12761">
          <a:extLst>
            <a:ext uri="{FF2B5EF4-FFF2-40B4-BE49-F238E27FC236}">
              <a16:creationId xmlns:a16="http://schemas.microsoft.com/office/drawing/2014/main" id="{00000000-0008-0000-0900-0000E6A7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59" name="Rectangle 12762">
          <a:extLst>
            <a:ext uri="{FF2B5EF4-FFF2-40B4-BE49-F238E27FC236}">
              <a16:creationId xmlns:a16="http://schemas.microsoft.com/office/drawing/2014/main" id="{00000000-0008-0000-0900-0000E7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0" name="Rectangle 12763">
          <a:extLst>
            <a:ext uri="{FF2B5EF4-FFF2-40B4-BE49-F238E27FC236}">
              <a16:creationId xmlns:a16="http://schemas.microsoft.com/office/drawing/2014/main" id="{00000000-0008-0000-0900-0000E8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1" name="Rectangle 12764">
          <a:extLst>
            <a:ext uri="{FF2B5EF4-FFF2-40B4-BE49-F238E27FC236}">
              <a16:creationId xmlns:a16="http://schemas.microsoft.com/office/drawing/2014/main" id="{00000000-0008-0000-0900-0000E9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2" name="Rectangle 12765">
          <a:extLst>
            <a:ext uri="{FF2B5EF4-FFF2-40B4-BE49-F238E27FC236}">
              <a16:creationId xmlns:a16="http://schemas.microsoft.com/office/drawing/2014/main" id="{00000000-0008-0000-0900-0000EA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3" name="Rectangle 12766">
          <a:extLst>
            <a:ext uri="{FF2B5EF4-FFF2-40B4-BE49-F238E27FC236}">
              <a16:creationId xmlns:a16="http://schemas.microsoft.com/office/drawing/2014/main" id="{00000000-0008-0000-0900-0000EB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4" name="Rectangle 12767">
          <a:extLst>
            <a:ext uri="{FF2B5EF4-FFF2-40B4-BE49-F238E27FC236}">
              <a16:creationId xmlns:a16="http://schemas.microsoft.com/office/drawing/2014/main" id="{00000000-0008-0000-0900-0000EC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5" name="Rectangle 12768">
          <a:extLst>
            <a:ext uri="{FF2B5EF4-FFF2-40B4-BE49-F238E27FC236}">
              <a16:creationId xmlns:a16="http://schemas.microsoft.com/office/drawing/2014/main" id="{00000000-0008-0000-0900-0000ED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6" name="Rectangle 12769">
          <a:extLst>
            <a:ext uri="{FF2B5EF4-FFF2-40B4-BE49-F238E27FC236}">
              <a16:creationId xmlns:a16="http://schemas.microsoft.com/office/drawing/2014/main" id="{00000000-0008-0000-0900-0000EE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7" name="Rectangle 12770">
          <a:extLst>
            <a:ext uri="{FF2B5EF4-FFF2-40B4-BE49-F238E27FC236}">
              <a16:creationId xmlns:a16="http://schemas.microsoft.com/office/drawing/2014/main" id="{00000000-0008-0000-0900-0000EF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8" name="Rectangle 12771">
          <a:extLst>
            <a:ext uri="{FF2B5EF4-FFF2-40B4-BE49-F238E27FC236}">
              <a16:creationId xmlns:a16="http://schemas.microsoft.com/office/drawing/2014/main" id="{00000000-0008-0000-0900-0000F0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69" name="Rectangle 12772">
          <a:extLst>
            <a:ext uri="{FF2B5EF4-FFF2-40B4-BE49-F238E27FC236}">
              <a16:creationId xmlns:a16="http://schemas.microsoft.com/office/drawing/2014/main" id="{00000000-0008-0000-0900-0000F1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70" name="Rectangle 12773">
          <a:extLst>
            <a:ext uri="{FF2B5EF4-FFF2-40B4-BE49-F238E27FC236}">
              <a16:creationId xmlns:a16="http://schemas.microsoft.com/office/drawing/2014/main" id="{00000000-0008-0000-0900-0000F2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71" name="Rectangle 12774">
          <a:extLst>
            <a:ext uri="{FF2B5EF4-FFF2-40B4-BE49-F238E27FC236}">
              <a16:creationId xmlns:a16="http://schemas.microsoft.com/office/drawing/2014/main" id="{00000000-0008-0000-0900-0000F3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72" name="Rectangle 12775">
          <a:extLst>
            <a:ext uri="{FF2B5EF4-FFF2-40B4-BE49-F238E27FC236}">
              <a16:creationId xmlns:a16="http://schemas.microsoft.com/office/drawing/2014/main" id="{00000000-0008-0000-0900-0000F4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3" name="Rectangle 12776">
          <a:extLst>
            <a:ext uri="{FF2B5EF4-FFF2-40B4-BE49-F238E27FC236}">
              <a16:creationId xmlns:a16="http://schemas.microsoft.com/office/drawing/2014/main" id="{00000000-0008-0000-0900-0000F5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4" name="Rectangle 12777">
          <a:extLst>
            <a:ext uri="{FF2B5EF4-FFF2-40B4-BE49-F238E27FC236}">
              <a16:creationId xmlns:a16="http://schemas.microsoft.com/office/drawing/2014/main" id="{00000000-0008-0000-0900-0000F6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5" name="Rectangle 12778">
          <a:extLst>
            <a:ext uri="{FF2B5EF4-FFF2-40B4-BE49-F238E27FC236}">
              <a16:creationId xmlns:a16="http://schemas.microsoft.com/office/drawing/2014/main" id="{00000000-0008-0000-0900-0000F7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6" name="Rectangle 12779">
          <a:extLst>
            <a:ext uri="{FF2B5EF4-FFF2-40B4-BE49-F238E27FC236}">
              <a16:creationId xmlns:a16="http://schemas.microsoft.com/office/drawing/2014/main" id="{00000000-0008-0000-0900-0000F8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7" name="Rectangle 12780">
          <a:extLst>
            <a:ext uri="{FF2B5EF4-FFF2-40B4-BE49-F238E27FC236}">
              <a16:creationId xmlns:a16="http://schemas.microsoft.com/office/drawing/2014/main" id="{00000000-0008-0000-0900-0000F9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8" name="Rectangle 12781">
          <a:extLst>
            <a:ext uri="{FF2B5EF4-FFF2-40B4-BE49-F238E27FC236}">
              <a16:creationId xmlns:a16="http://schemas.microsoft.com/office/drawing/2014/main" id="{00000000-0008-0000-0900-0000FA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79" name="Rectangle 12782">
          <a:extLst>
            <a:ext uri="{FF2B5EF4-FFF2-40B4-BE49-F238E27FC236}">
              <a16:creationId xmlns:a16="http://schemas.microsoft.com/office/drawing/2014/main" id="{00000000-0008-0000-0900-0000FB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80" name="Rectangle 12783">
          <a:extLst>
            <a:ext uri="{FF2B5EF4-FFF2-40B4-BE49-F238E27FC236}">
              <a16:creationId xmlns:a16="http://schemas.microsoft.com/office/drawing/2014/main" id="{00000000-0008-0000-0900-0000FC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81" name="Rectangle 12784">
          <a:extLst>
            <a:ext uri="{FF2B5EF4-FFF2-40B4-BE49-F238E27FC236}">
              <a16:creationId xmlns:a16="http://schemas.microsoft.com/office/drawing/2014/main" id="{00000000-0008-0000-0900-0000FD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82" name="Rectangle 12785">
          <a:extLst>
            <a:ext uri="{FF2B5EF4-FFF2-40B4-BE49-F238E27FC236}">
              <a16:creationId xmlns:a16="http://schemas.microsoft.com/office/drawing/2014/main" id="{00000000-0008-0000-0900-0000FE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83" name="Rectangle 12786">
          <a:extLst>
            <a:ext uri="{FF2B5EF4-FFF2-40B4-BE49-F238E27FC236}">
              <a16:creationId xmlns:a16="http://schemas.microsoft.com/office/drawing/2014/main" id="{00000000-0008-0000-0900-0000FFA7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4385</xdr:row>
      <xdr:rowOff>0</xdr:rowOff>
    </xdr:from>
    <xdr:to>
      <xdr:col>9</xdr:col>
      <xdr:colOff>0</xdr:colOff>
      <xdr:row>4385</xdr:row>
      <xdr:rowOff>0</xdr:rowOff>
    </xdr:to>
    <xdr:sp macro="" textlink="">
      <xdr:nvSpPr>
        <xdr:cNvPr id="1091584" name="Rectangle 12787">
          <a:extLst>
            <a:ext uri="{FF2B5EF4-FFF2-40B4-BE49-F238E27FC236}">
              <a16:creationId xmlns:a16="http://schemas.microsoft.com/office/drawing/2014/main" id="{00000000-0008-0000-0900-000000A81000}"/>
            </a:ext>
          </a:extLst>
        </xdr:cNvPr>
        <xdr:cNvSpPr>
          <a:spLocks noChangeArrowheads="1"/>
        </xdr:cNvSpPr>
      </xdr:nvSpPr>
      <xdr:spPr bwMode="auto">
        <a:xfrm>
          <a:off x="0" y="8827674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85" name="Rectangle 12788">
          <a:extLst>
            <a:ext uri="{FF2B5EF4-FFF2-40B4-BE49-F238E27FC236}">
              <a16:creationId xmlns:a16="http://schemas.microsoft.com/office/drawing/2014/main" id="{00000000-0008-0000-0900-000001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586" name="Rectangle 12789">
          <a:extLst>
            <a:ext uri="{FF2B5EF4-FFF2-40B4-BE49-F238E27FC236}">
              <a16:creationId xmlns:a16="http://schemas.microsoft.com/office/drawing/2014/main" id="{00000000-0008-0000-0900-000002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87" name="Rectangle 12790">
          <a:extLst>
            <a:ext uri="{FF2B5EF4-FFF2-40B4-BE49-F238E27FC236}">
              <a16:creationId xmlns:a16="http://schemas.microsoft.com/office/drawing/2014/main" id="{00000000-0008-0000-0900-000003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88" name="Rectangle 12791">
          <a:extLst>
            <a:ext uri="{FF2B5EF4-FFF2-40B4-BE49-F238E27FC236}">
              <a16:creationId xmlns:a16="http://schemas.microsoft.com/office/drawing/2014/main" id="{00000000-0008-0000-0900-000004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89" name="Rectangle 12792">
          <a:extLst>
            <a:ext uri="{FF2B5EF4-FFF2-40B4-BE49-F238E27FC236}">
              <a16:creationId xmlns:a16="http://schemas.microsoft.com/office/drawing/2014/main" id="{00000000-0008-0000-0900-000005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0" name="Rectangle 12793">
          <a:extLst>
            <a:ext uri="{FF2B5EF4-FFF2-40B4-BE49-F238E27FC236}">
              <a16:creationId xmlns:a16="http://schemas.microsoft.com/office/drawing/2014/main" id="{00000000-0008-0000-0900-000006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1" name="Rectangle 12794">
          <a:extLst>
            <a:ext uri="{FF2B5EF4-FFF2-40B4-BE49-F238E27FC236}">
              <a16:creationId xmlns:a16="http://schemas.microsoft.com/office/drawing/2014/main" id="{00000000-0008-0000-0900-000007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2" name="Rectangle 12795">
          <a:extLst>
            <a:ext uri="{FF2B5EF4-FFF2-40B4-BE49-F238E27FC236}">
              <a16:creationId xmlns:a16="http://schemas.microsoft.com/office/drawing/2014/main" id="{00000000-0008-0000-0900-000008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3" name="Rectangle 12796">
          <a:extLst>
            <a:ext uri="{FF2B5EF4-FFF2-40B4-BE49-F238E27FC236}">
              <a16:creationId xmlns:a16="http://schemas.microsoft.com/office/drawing/2014/main" id="{00000000-0008-0000-0900-000009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4" name="Rectangle 12797">
          <a:extLst>
            <a:ext uri="{FF2B5EF4-FFF2-40B4-BE49-F238E27FC236}">
              <a16:creationId xmlns:a16="http://schemas.microsoft.com/office/drawing/2014/main" id="{00000000-0008-0000-0900-00000A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5" name="Rectangle 12798">
          <a:extLst>
            <a:ext uri="{FF2B5EF4-FFF2-40B4-BE49-F238E27FC236}">
              <a16:creationId xmlns:a16="http://schemas.microsoft.com/office/drawing/2014/main" id="{00000000-0008-0000-0900-00000B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6" name="Rectangle 12799">
          <a:extLst>
            <a:ext uri="{FF2B5EF4-FFF2-40B4-BE49-F238E27FC236}">
              <a16:creationId xmlns:a16="http://schemas.microsoft.com/office/drawing/2014/main" id="{00000000-0008-0000-0900-00000C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7" name="Rectangle 12800">
          <a:extLst>
            <a:ext uri="{FF2B5EF4-FFF2-40B4-BE49-F238E27FC236}">
              <a16:creationId xmlns:a16="http://schemas.microsoft.com/office/drawing/2014/main" id="{00000000-0008-0000-0900-00000D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8" name="Rectangle 12801">
          <a:extLst>
            <a:ext uri="{FF2B5EF4-FFF2-40B4-BE49-F238E27FC236}">
              <a16:creationId xmlns:a16="http://schemas.microsoft.com/office/drawing/2014/main" id="{00000000-0008-0000-0900-00000E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599" name="Rectangle 12802">
          <a:extLst>
            <a:ext uri="{FF2B5EF4-FFF2-40B4-BE49-F238E27FC236}">
              <a16:creationId xmlns:a16="http://schemas.microsoft.com/office/drawing/2014/main" id="{00000000-0008-0000-0900-00000F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600" name="Rectangle 12803">
          <a:extLst>
            <a:ext uri="{FF2B5EF4-FFF2-40B4-BE49-F238E27FC236}">
              <a16:creationId xmlns:a16="http://schemas.microsoft.com/office/drawing/2014/main" id="{00000000-0008-0000-0900-000010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601" name="Rectangle 12804">
          <a:extLst>
            <a:ext uri="{FF2B5EF4-FFF2-40B4-BE49-F238E27FC236}">
              <a16:creationId xmlns:a16="http://schemas.microsoft.com/office/drawing/2014/main" id="{00000000-0008-0000-0900-000011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602" name="Rectangle 12805">
          <a:extLst>
            <a:ext uri="{FF2B5EF4-FFF2-40B4-BE49-F238E27FC236}">
              <a16:creationId xmlns:a16="http://schemas.microsoft.com/office/drawing/2014/main" id="{00000000-0008-0000-0900-000012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3" name="Rectangle 12806">
          <a:extLst>
            <a:ext uri="{FF2B5EF4-FFF2-40B4-BE49-F238E27FC236}">
              <a16:creationId xmlns:a16="http://schemas.microsoft.com/office/drawing/2014/main" id="{00000000-0008-0000-0900-000013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4" name="Rectangle 12807">
          <a:extLst>
            <a:ext uri="{FF2B5EF4-FFF2-40B4-BE49-F238E27FC236}">
              <a16:creationId xmlns:a16="http://schemas.microsoft.com/office/drawing/2014/main" id="{00000000-0008-0000-0900-000014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5" name="Rectangle 12808">
          <a:extLst>
            <a:ext uri="{FF2B5EF4-FFF2-40B4-BE49-F238E27FC236}">
              <a16:creationId xmlns:a16="http://schemas.microsoft.com/office/drawing/2014/main" id="{00000000-0008-0000-0900-000015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6" name="Rectangle 12809">
          <a:extLst>
            <a:ext uri="{FF2B5EF4-FFF2-40B4-BE49-F238E27FC236}">
              <a16:creationId xmlns:a16="http://schemas.microsoft.com/office/drawing/2014/main" id="{00000000-0008-0000-0900-000016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7" name="Rectangle 12810">
          <a:extLst>
            <a:ext uri="{FF2B5EF4-FFF2-40B4-BE49-F238E27FC236}">
              <a16:creationId xmlns:a16="http://schemas.microsoft.com/office/drawing/2014/main" id="{00000000-0008-0000-0900-000017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8" name="Rectangle 12811">
          <a:extLst>
            <a:ext uri="{FF2B5EF4-FFF2-40B4-BE49-F238E27FC236}">
              <a16:creationId xmlns:a16="http://schemas.microsoft.com/office/drawing/2014/main" id="{00000000-0008-0000-0900-000018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09" name="Rectangle 12812">
          <a:extLst>
            <a:ext uri="{FF2B5EF4-FFF2-40B4-BE49-F238E27FC236}">
              <a16:creationId xmlns:a16="http://schemas.microsoft.com/office/drawing/2014/main" id="{00000000-0008-0000-0900-000019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10" name="Rectangle 12813">
          <a:extLst>
            <a:ext uri="{FF2B5EF4-FFF2-40B4-BE49-F238E27FC236}">
              <a16:creationId xmlns:a16="http://schemas.microsoft.com/office/drawing/2014/main" id="{00000000-0008-0000-0900-00001A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11" name="Rectangle 12814">
          <a:extLst>
            <a:ext uri="{FF2B5EF4-FFF2-40B4-BE49-F238E27FC236}">
              <a16:creationId xmlns:a16="http://schemas.microsoft.com/office/drawing/2014/main" id="{00000000-0008-0000-0900-00001B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12" name="Rectangle 12815">
          <a:extLst>
            <a:ext uri="{FF2B5EF4-FFF2-40B4-BE49-F238E27FC236}">
              <a16:creationId xmlns:a16="http://schemas.microsoft.com/office/drawing/2014/main" id="{00000000-0008-0000-0900-00001C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13" name="Rectangle 12816">
          <a:extLst>
            <a:ext uri="{FF2B5EF4-FFF2-40B4-BE49-F238E27FC236}">
              <a16:creationId xmlns:a16="http://schemas.microsoft.com/office/drawing/2014/main" id="{00000000-0008-0000-0900-00001D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0</xdr:colOff>
      <xdr:row>4420</xdr:row>
      <xdr:rowOff>0</xdr:rowOff>
    </xdr:to>
    <xdr:sp macro="" textlink="">
      <xdr:nvSpPr>
        <xdr:cNvPr id="1091614" name="Rectangle 12817">
          <a:extLst>
            <a:ext uri="{FF2B5EF4-FFF2-40B4-BE49-F238E27FC236}">
              <a16:creationId xmlns:a16="http://schemas.microsoft.com/office/drawing/2014/main" id="{00000000-0008-0000-0900-00001E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615" name="Rectangle 12818">
          <a:extLst>
            <a:ext uri="{FF2B5EF4-FFF2-40B4-BE49-F238E27FC236}">
              <a16:creationId xmlns:a16="http://schemas.microsoft.com/office/drawing/2014/main" id="{00000000-0008-0000-0900-00001F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4534</xdr:row>
      <xdr:rowOff>0</xdr:rowOff>
    </xdr:from>
    <xdr:to>
      <xdr:col>0</xdr:col>
      <xdr:colOff>0</xdr:colOff>
      <xdr:row>4534</xdr:row>
      <xdr:rowOff>0</xdr:rowOff>
    </xdr:to>
    <xdr:sp macro="" textlink="">
      <xdr:nvSpPr>
        <xdr:cNvPr id="1091616" name="Rectangle 12819">
          <a:extLst>
            <a:ext uri="{FF2B5EF4-FFF2-40B4-BE49-F238E27FC236}">
              <a16:creationId xmlns:a16="http://schemas.microsoft.com/office/drawing/2014/main" id="{00000000-0008-0000-0900-000020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17" name="Rectangle 12820">
          <a:extLst>
            <a:ext uri="{FF2B5EF4-FFF2-40B4-BE49-F238E27FC236}">
              <a16:creationId xmlns:a16="http://schemas.microsoft.com/office/drawing/2014/main" id="{00000000-0008-0000-0900-000021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18" name="Rectangle 12821">
          <a:extLst>
            <a:ext uri="{FF2B5EF4-FFF2-40B4-BE49-F238E27FC236}">
              <a16:creationId xmlns:a16="http://schemas.microsoft.com/office/drawing/2014/main" id="{00000000-0008-0000-0900-000022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19" name="Rectangle 12822">
          <a:extLst>
            <a:ext uri="{FF2B5EF4-FFF2-40B4-BE49-F238E27FC236}">
              <a16:creationId xmlns:a16="http://schemas.microsoft.com/office/drawing/2014/main" id="{00000000-0008-0000-0900-000023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0" name="Rectangle 12823">
          <a:extLst>
            <a:ext uri="{FF2B5EF4-FFF2-40B4-BE49-F238E27FC236}">
              <a16:creationId xmlns:a16="http://schemas.microsoft.com/office/drawing/2014/main" id="{00000000-0008-0000-0900-000024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1" name="Rectangle 12824">
          <a:extLst>
            <a:ext uri="{FF2B5EF4-FFF2-40B4-BE49-F238E27FC236}">
              <a16:creationId xmlns:a16="http://schemas.microsoft.com/office/drawing/2014/main" id="{00000000-0008-0000-0900-000025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2" name="Rectangle 12825">
          <a:extLst>
            <a:ext uri="{FF2B5EF4-FFF2-40B4-BE49-F238E27FC236}">
              <a16:creationId xmlns:a16="http://schemas.microsoft.com/office/drawing/2014/main" id="{00000000-0008-0000-0900-000026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3" name="Rectangle 12826">
          <a:extLst>
            <a:ext uri="{FF2B5EF4-FFF2-40B4-BE49-F238E27FC236}">
              <a16:creationId xmlns:a16="http://schemas.microsoft.com/office/drawing/2014/main" id="{00000000-0008-0000-0900-000027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4" name="Rectangle 12827">
          <a:extLst>
            <a:ext uri="{FF2B5EF4-FFF2-40B4-BE49-F238E27FC236}">
              <a16:creationId xmlns:a16="http://schemas.microsoft.com/office/drawing/2014/main" id="{00000000-0008-0000-0900-000028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5" name="Rectangle 12828">
          <a:extLst>
            <a:ext uri="{FF2B5EF4-FFF2-40B4-BE49-F238E27FC236}">
              <a16:creationId xmlns:a16="http://schemas.microsoft.com/office/drawing/2014/main" id="{00000000-0008-0000-0900-000029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6" name="Rectangle 12829">
          <a:extLst>
            <a:ext uri="{FF2B5EF4-FFF2-40B4-BE49-F238E27FC236}">
              <a16:creationId xmlns:a16="http://schemas.microsoft.com/office/drawing/2014/main" id="{00000000-0008-0000-0900-00002A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7" name="Rectangle 12830">
          <a:extLst>
            <a:ext uri="{FF2B5EF4-FFF2-40B4-BE49-F238E27FC236}">
              <a16:creationId xmlns:a16="http://schemas.microsoft.com/office/drawing/2014/main" id="{00000000-0008-0000-0900-00002B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8" name="Rectangle 12831">
          <a:extLst>
            <a:ext uri="{FF2B5EF4-FFF2-40B4-BE49-F238E27FC236}">
              <a16:creationId xmlns:a16="http://schemas.microsoft.com/office/drawing/2014/main" id="{00000000-0008-0000-0900-00002C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29" name="Rectangle 12832">
          <a:extLst>
            <a:ext uri="{FF2B5EF4-FFF2-40B4-BE49-F238E27FC236}">
              <a16:creationId xmlns:a16="http://schemas.microsoft.com/office/drawing/2014/main" id="{00000000-0008-0000-0900-00002D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0" name="Rectangle 12833">
          <a:extLst>
            <a:ext uri="{FF2B5EF4-FFF2-40B4-BE49-F238E27FC236}">
              <a16:creationId xmlns:a16="http://schemas.microsoft.com/office/drawing/2014/main" id="{00000000-0008-0000-0900-00002E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1" name="Rectangle 12834">
          <a:extLst>
            <a:ext uri="{FF2B5EF4-FFF2-40B4-BE49-F238E27FC236}">
              <a16:creationId xmlns:a16="http://schemas.microsoft.com/office/drawing/2014/main" id="{00000000-0008-0000-0900-00002F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2" name="Rectangle 12835">
          <a:extLst>
            <a:ext uri="{FF2B5EF4-FFF2-40B4-BE49-F238E27FC236}">
              <a16:creationId xmlns:a16="http://schemas.microsoft.com/office/drawing/2014/main" id="{00000000-0008-0000-0900-000030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3" name="Rectangle 12836">
          <a:extLst>
            <a:ext uri="{FF2B5EF4-FFF2-40B4-BE49-F238E27FC236}">
              <a16:creationId xmlns:a16="http://schemas.microsoft.com/office/drawing/2014/main" id="{00000000-0008-0000-0900-000031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4" name="Rectangle 12837">
          <a:extLst>
            <a:ext uri="{FF2B5EF4-FFF2-40B4-BE49-F238E27FC236}">
              <a16:creationId xmlns:a16="http://schemas.microsoft.com/office/drawing/2014/main" id="{00000000-0008-0000-0900-000032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5" name="Rectangle 12838">
          <a:extLst>
            <a:ext uri="{FF2B5EF4-FFF2-40B4-BE49-F238E27FC236}">
              <a16:creationId xmlns:a16="http://schemas.microsoft.com/office/drawing/2014/main" id="{00000000-0008-0000-0900-000033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6" name="Rectangle 12839">
          <a:extLst>
            <a:ext uri="{FF2B5EF4-FFF2-40B4-BE49-F238E27FC236}">
              <a16:creationId xmlns:a16="http://schemas.microsoft.com/office/drawing/2014/main" id="{00000000-0008-0000-0900-000034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7" name="Rectangle 12840">
          <a:extLst>
            <a:ext uri="{FF2B5EF4-FFF2-40B4-BE49-F238E27FC236}">
              <a16:creationId xmlns:a16="http://schemas.microsoft.com/office/drawing/2014/main" id="{00000000-0008-0000-0900-000035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8" name="Rectangle 12841">
          <a:extLst>
            <a:ext uri="{FF2B5EF4-FFF2-40B4-BE49-F238E27FC236}">
              <a16:creationId xmlns:a16="http://schemas.microsoft.com/office/drawing/2014/main" id="{00000000-0008-0000-0900-000036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39" name="Rectangle 12842">
          <a:extLst>
            <a:ext uri="{FF2B5EF4-FFF2-40B4-BE49-F238E27FC236}">
              <a16:creationId xmlns:a16="http://schemas.microsoft.com/office/drawing/2014/main" id="{00000000-0008-0000-0900-000037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0" name="Rectangle 12843">
          <a:extLst>
            <a:ext uri="{FF2B5EF4-FFF2-40B4-BE49-F238E27FC236}">
              <a16:creationId xmlns:a16="http://schemas.microsoft.com/office/drawing/2014/main" id="{00000000-0008-0000-0900-000038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1" name="Rectangle 12844">
          <a:extLst>
            <a:ext uri="{FF2B5EF4-FFF2-40B4-BE49-F238E27FC236}">
              <a16:creationId xmlns:a16="http://schemas.microsoft.com/office/drawing/2014/main" id="{00000000-0008-0000-0900-000039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2" name="Rectangle 12845">
          <a:extLst>
            <a:ext uri="{FF2B5EF4-FFF2-40B4-BE49-F238E27FC236}">
              <a16:creationId xmlns:a16="http://schemas.microsoft.com/office/drawing/2014/main" id="{00000000-0008-0000-0900-00003A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3" name="Rectangle 12846">
          <a:extLst>
            <a:ext uri="{FF2B5EF4-FFF2-40B4-BE49-F238E27FC236}">
              <a16:creationId xmlns:a16="http://schemas.microsoft.com/office/drawing/2014/main" id="{00000000-0008-0000-0900-00003B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4" name="Rectangle 12847">
          <a:extLst>
            <a:ext uri="{FF2B5EF4-FFF2-40B4-BE49-F238E27FC236}">
              <a16:creationId xmlns:a16="http://schemas.microsoft.com/office/drawing/2014/main" id="{00000000-0008-0000-0900-00003C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5" name="Rectangle 12848">
          <a:extLst>
            <a:ext uri="{FF2B5EF4-FFF2-40B4-BE49-F238E27FC236}">
              <a16:creationId xmlns:a16="http://schemas.microsoft.com/office/drawing/2014/main" id="{00000000-0008-0000-0900-00003D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6" name="Rectangle 12849">
          <a:extLst>
            <a:ext uri="{FF2B5EF4-FFF2-40B4-BE49-F238E27FC236}">
              <a16:creationId xmlns:a16="http://schemas.microsoft.com/office/drawing/2014/main" id="{00000000-0008-0000-0900-00003E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7" name="Rectangle 12850">
          <a:extLst>
            <a:ext uri="{FF2B5EF4-FFF2-40B4-BE49-F238E27FC236}">
              <a16:creationId xmlns:a16="http://schemas.microsoft.com/office/drawing/2014/main" id="{00000000-0008-0000-0900-00003F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1648" name="Rectangle 12851">
          <a:extLst>
            <a:ext uri="{FF2B5EF4-FFF2-40B4-BE49-F238E27FC236}">
              <a16:creationId xmlns:a16="http://schemas.microsoft.com/office/drawing/2014/main" id="{00000000-0008-0000-0900-000040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49" name="Rectangle 12852">
          <a:extLst>
            <a:ext uri="{FF2B5EF4-FFF2-40B4-BE49-F238E27FC236}">
              <a16:creationId xmlns:a16="http://schemas.microsoft.com/office/drawing/2014/main" id="{00000000-0008-0000-0900-000041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0" name="Rectangle 12853">
          <a:extLst>
            <a:ext uri="{FF2B5EF4-FFF2-40B4-BE49-F238E27FC236}">
              <a16:creationId xmlns:a16="http://schemas.microsoft.com/office/drawing/2014/main" id="{00000000-0008-0000-0900-000042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1" name="Rectangle 12854">
          <a:extLst>
            <a:ext uri="{FF2B5EF4-FFF2-40B4-BE49-F238E27FC236}">
              <a16:creationId xmlns:a16="http://schemas.microsoft.com/office/drawing/2014/main" id="{00000000-0008-0000-0900-000043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2" name="Rectangle 12855">
          <a:extLst>
            <a:ext uri="{FF2B5EF4-FFF2-40B4-BE49-F238E27FC236}">
              <a16:creationId xmlns:a16="http://schemas.microsoft.com/office/drawing/2014/main" id="{00000000-0008-0000-0900-000044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3" name="Rectangle 12856">
          <a:extLst>
            <a:ext uri="{FF2B5EF4-FFF2-40B4-BE49-F238E27FC236}">
              <a16:creationId xmlns:a16="http://schemas.microsoft.com/office/drawing/2014/main" id="{00000000-0008-0000-0900-000045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4" name="Rectangle 12857">
          <a:extLst>
            <a:ext uri="{FF2B5EF4-FFF2-40B4-BE49-F238E27FC236}">
              <a16:creationId xmlns:a16="http://schemas.microsoft.com/office/drawing/2014/main" id="{00000000-0008-0000-0900-000046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5" name="Rectangle 12858">
          <a:extLst>
            <a:ext uri="{FF2B5EF4-FFF2-40B4-BE49-F238E27FC236}">
              <a16:creationId xmlns:a16="http://schemas.microsoft.com/office/drawing/2014/main" id="{00000000-0008-0000-0900-000047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6" name="Rectangle 12859">
          <a:extLst>
            <a:ext uri="{FF2B5EF4-FFF2-40B4-BE49-F238E27FC236}">
              <a16:creationId xmlns:a16="http://schemas.microsoft.com/office/drawing/2014/main" id="{00000000-0008-0000-0900-000048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7" name="Rectangle 12860">
          <a:extLst>
            <a:ext uri="{FF2B5EF4-FFF2-40B4-BE49-F238E27FC236}">
              <a16:creationId xmlns:a16="http://schemas.microsoft.com/office/drawing/2014/main" id="{00000000-0008-0000-0900-000049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8" name="Rectangle 12861">
          <a:extLst>
            <a:ext uri="{FF2B5EF4-FFF2-40B4-BE49-F238E27FC236}">
              <a16:creationId xmlns:a16="http://schemas.microsoft.com/office/drawing/2014/main" id="{00000000-0008-0000-0900-00004A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59" name="Rectangle 12862">
          <a:extLst>
            <a:ext uri="{FF2B5EF4-FFF2-40B4-BE49-F238E27FC236}">
              <a16:creationId xmlns:a16="http://schemas.microsoft.com/office/drawing/2014/main" id="{00000000-0008-0000-0900-00004B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0" name="Rectangle 12863">
          <a:extLst>
            <a:ext uri="{FF2B5EF4-FFF2-40B4-BE49-F238E27FC236}">
              <a16:creationId xmlns:a16="http://schemas.microsoft.com/office/drawing/2014/main" id="{00000000-0008-0000-0900-00004C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1" name="Rectangle 12864">
          <a:extLst>
            <a:ext uri="{FF2B5EF4-FFF2-40B4-BE49-F238E27FC236}">
              <a16:creationId xmlns:a16="http://schemas.microsoft.com/office/drawing/2014/main" id="{00000000-0008-0000-0900-00004D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2" name="Rectangle 12865">
          <a:extLst>
            <a:ext uri="{FF2B5EF4-FFF2-40B4-BE49-F238E27FC236}">
              <a16:creationId xmlns:a16="http://schemas.microsoft.com/office/drawing/2014/main" id="{00000000-0008-0000-0900-00004E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3" name="Rectangle 12866">
          <a:extLst>
            <a:ext uri="{FF2B5EF4-FFF2-40B4-BE49-F238E27FC236}">
              <a16:creationId xmlns:a16="http://schemas.microsoft.com/office/drawing/2014/main" id="{00000000-0008-0000-0900-00004F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4" name="Rectangle 12867">
          <a:extLst>
            <a:ext uri="{FF2B5EF4-FFF2-40B4-BE49-F238E27FC236}">
              <a16:creationId xmlns:a16="http://schemas.microsoft.com/office/drawing/2014/main" id="{00000000-0008-0000-0900-000050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5" name="Rectangle 12868">
          <a:extLst>
            <a:ext uri="{FF2B5EF4-FFF2-40B4-BE49-F238E27FC236}">
              <a16:creationId xmlns:a16="http://schemas.microsoft.com/office/drawing/2014/main" id="{00000000-0008-0000-0900-000051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6" name="Rectangle 12869">
          <a:extLst>
            <a:ext uri="{FF2B5EF4-FFF2-40B4-BE49-F238E27FC236}">
              <a16:creationId xmlns:a16="http://schemas.microsoft.com/office/drawing/2014/main" id="{00000000-0008-0000-0900-000052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7" name="Rectangle 12870">
          <a:extLst>
            <a:ext uri="{FF2B5EF4-FFF2-40B4-BE49-F238E27FC236}">
              <a16:creationId xmlns:a16="http://schemas.microsoft.com/office/drawing/2014/main" id="{00000000-0008-0000-0900-000053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8" name="Rectangle 12871">
          <a:extLst>
            <a:ext uri="{FF2B5EF4-FFF2-40B4-BE49-F238E27FC236}">
              <a16:creationId xmlns:a16="http://schemas.microsoft.com/office/drawing/2014/main" id="{00000000-0008-0000-0900-000054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69" name="Rectangle 12872">
          <a:extLst>
            <a:ext uri="{FF2B5EF4-FFF2-40B4-BE49-F238E27FC236}">
              <a16:creationId xmlns:a16="http://schemas.microsoft.com/office/drawing/2014/main" id="{00000000-0008-0000-0900-000055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0" name="Rectangle 12873">
          <a:extLst>
            <a:ext uri="{FF2B5EF4-FFF2-40B4-BE49-F238E27FC236}">
              <a16:creationId xmlns:a16="http://schemas.microsoft.com/office/drawing/2014/main" id="{00000000-0008-0000-0900-000056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1" name="Rectangle 12874">
          <a:extLst>
            <a:ext uri="{FF2B5EF4-FFF2-40B4-BE49-F238E27FC236}">
              <a16:creationId xmlns:a16="http://schemas.microsoft.com/office/drawing/2014/main" id="{00000000-0008-0000-0900-000057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2" name="Rectangle 12875">
          <a:extLst>
            <a:ext uri="{FF2B5EF4-FFF2-40B4-BE49-F238E27FC236}">
              <a16:creationId xmlns:a16="http://schemas.microsoft.com/office/drawing/2014/main" id="{00000000-0008-0000-0900-000058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3" name="Rectangle 12876">
          <a:extLst>
            <a:ext uri="{FF2B5EF4-FFF2-40B4-BE49-F238E27FC236}">
              <a16:creationId xmlns:a16="http://schemas.microsoft.com/office/drawing/2014/main" id="{00000000-0008-0000-0900-000059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4" name="Rectangle 12877">
          <a:extLst>
            <a:ext uri="{FF2B5EF4-FFF2-40B4-BE49-F238E27FC236}">
              <a16:creationId xmlns:a16="http://schemas.microsoft.com/office/drawing/2014/main" id="{00000000-0008-0000-0900-00005A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5" name="Rectangle 12878">
          <a:extLst>
            <a:ext uri="{FF2B5EF4-FFF2-40B4-BE49-F238E27FC236}">
              <a16:creationId xmlns:a16="http://schemas.microsoft.com/office/drawing/2014/main" id="{00000000-0008-0000-0900-00005B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6" name="Rectangle 12879">
          <a:extLst>
            <a:ext uri="{FF2B5EF4-FFF2-40B4-BE49-F238E27FC236}">
              <a16:creationId xmlns:a16="http://schemas.microsoft.com/office/drawing/2014/main" id="{00000000-0008-0000-0900-00005C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7" name="Rectangle 12880">
          <a:extLst>
            <a:ext uri="{FF2B5EF4-FFF2-40B4-BE49-F238E27FC236}">
              <a16:creationId xmlns:a16="http://schemas.microsoft.com/office/drawing/2014/main" id="{00000000-0008-0000-0900-00005D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8" name="Rectangle 12881">
          <a:extLst>
            <a:ext uri="{FF2B5EF4-FFF2-40B4-BE49-F238E27FC236}">
              <a16:creationId xmlns:a16="http://schemas.microsoft.com/office/drawing/2014/main" id="{00000000-0008-0000-0900-00005E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79" name="Rectangle 12882">
          <a:extLst>
            <a:ext uri="{FF2B5EF4-FFF2-40B4-BE49-F238E27FC236}">
              <a16:creationId xmlns:a16="http://schemas.microsoft.com/office/drawing/2014/main" id="{00000000-0008-0000-0900-00005F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0" name="Rectangle 12883">
          <a:extLst>
            <a:ext uri="{FF2B5EF4-FFF2-40B4-BE49-F238E27FC236}">
              <a16:creationId xmlns:a16="http://schemas.microsoft.com/office/drawing/2014/main" id="{00000000-0008-0000-0900-000060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1" name="Rectangle 12884">
          <a:extLst>
            <a:ext uri="{FF2B5EF4-FFF2-40B4-BE49-F238E27FC236}">
              <a16:creationId xmlns:a16="http://schemas.microsoft.com/office/drawing/2014/main" id="{00000000-0008-0000-0900-000061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2" name="Rectangle 12885">
          <a:extLst>
            <a:ext uri="{FF2B5EF4-FFF2-40B4-BE49-F238E27FC236}">
              <a16:creationId xmlns:a16="http://schemas.microsoft.com/office/drawing/2014/main" id="{00000000-0008-0000-0900-000062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3" name="Rectangle 12886">
          <a:extLst>
            <a:ext uri="{FF2B5EF4-FFF2-40B4-BE49-F238E27FC236}">
              <a16:creationId xmlns:a16="http://schemas.microsoft.com/office/drawing/2014/main" id="{00000000-0008-0000-0900-000063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4" name="Rectangle 12887">
          <a:extLst>
            <a:ext uri="{FF2B5EF4-FFF2-40B4-BE49-F238E27FC236}">
              <a16:creationId xmlns:a16="http://schemas.microsoft.com/office/drawing/2014/main" id="{00000000-0008-0000-0900-000064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5" name="Rectangle 12888">
          <a:extLst>
            <a:ext uri="{FF2B5EF4-FFF2-40B4-BE49-F238E27FC236}">
              <a16:creationId xmlns:a16="http://schemas.microsoft.com/office/drawing/2014/main" id="{00000000-0008-0000-0900-000065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6" name="Rectangle 12889">
          <a:extLst>
            <a:ext uri="{FF2B5EF4-FFF2-40B4-BE49-F238E27FC236}">
              <a16:creationId xmlns:a16="http://schemas.microsoft.com/office/drawing/2014/main" id="{00000000-0008-0000-0900-000066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7" name="Rectangle 12890">
          <a:extLst>
            <a:ext uri="{FF2B5EF4-FFF2-40B4-BE49-F238E27FC236}">
              <a16:creationId xmlns:a16="http://schemas.microsoft.com/office/drawing/2014/main" id="{00000000-0008-0000-0900-000067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688" name="Rectangle 12891">
          <a:extLst>
            <a:ext uri="{FF2B5EF4-FFF2-40B4-BE49-F238E27FC236}">
              <a16:creationId xmlns:a16="http://schemas.microsoft.com/office/drawing/2014/main" id="{00000000-0008-0000-0900-000068A8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89" name="Rectangle 12892">
          <a:extLst>
            <a:ext uri="{FF2B5EF4-FFF2-40B4-BE49-F238E27FC236}">
              <a16:creationId xmlns:a16="http://schemas.microsoft.com/office/drawing/2014/main" id="{00000000-0008-0000-0900-000069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0" name="Rectangle 12893">
          <a:extLst>
            <a:ext uri="{FF2B5EF4-FFF2-40B4-BE49-F238E27FC236}">
              <a16:creationId xmlns:a16="http://schemas.microsoft.com/office/drawing/2014/main" id="{00000000-0008-0000-0900-00006A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1" name="Rectangle 12894">
          <a:extLst>
            <a:ext uri="{FF2B5EF4-FFF2-40B4-BE49-F238E27FC236}">
              <a16:creationId xmlns:a16="http://schemas.microsoft.com/office/drawing/2014/main" id="{00000000-0008-0000-0900-00006B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2" name="Rectangle 12895">
          <a:extLst>
            <a:ext uri="{FF2B5EF4-FFF2-40B4-BE49-F238E27FC236}">
              <a16:creationId xmlns:a16="http://schemas.microsoft.com/office/drawing/2014/main" id="{00000000-0008-0000-0900-00006C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3" name="Rectangle 12896">
          <a:extLst>
            <a:ext uri="{FF2B5EF4-FFF2-40B4-BE49-F238E27FC236}">
              <a16:creationId xmlns:a16="http://schemas.microsoft.com/office/drawing/2014/main" id="{00000000-0008-0000-0900-00006D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4" name="Rectangle 12897">
          <a:extLst>
            <a:ext uri="{FF2B5EF4-FFF2-40B4-BE49-F238E27FC236}">
              <a16:creationId xmlns:a16="http://schemas.microsoft.com/office/drawing/2014/main" id="{00000000-0008-0000-0900-00006E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5" name="Rectangle 12898">
          <a:extLst>
            <a:ext uri="{FF2B5EF4-FFF2-40B4-BE49-F238E27FC236}">
              <a16:creationId xmlns:a16="http://schemas.microsoft.com/office/drawing/2014/main" id="{00000000-0008-0000-0900-00006F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4319</xdr:row>
      <xdr:rowOff>0</xdr:rowOff>
    </xdr:from>
    <xdr:to>
      <xdr:col>9</xdr:col>
      <xdr:colOff>0</xdr:colOff>
      <xdr:row>4319</xdr:row>
      <xdr:rowOff>0</xdr:rowOff>
    </xdr:to>
    <xdr:sp macro="" textlink="">
      <xdr:nvSpPr>
        <xdr:cNvPr id="1091696" name="Rectangle 12899">
          <a:extLst>
            <a:ext uri="{FF2B5EF4-FFF2-40B4-BE49-F238E27FC236}">
              <a16:creationId xmlns:a16="http://schemas.microsoft.com/office/drawing/2014/main" id="{00000000-0008-0000-0900-000070A81000}"/>
            </a:ext>
          </a:extLst>
        </xdr:cNvPr>
        <xdr:cNvSpPr>
          <a:spLocks noChangeArrowheads="1"/>
        </xdr:cNvSpPr>
      </xdr:nvSpPr>
      <xdr:spPr bwMode="auto">
        <a:xfrm>
          <a:off x="0" y="876566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697" name="Rectangle 12900">
          <a:extLst>
            <a:ext uri="{FF2B5EF4-FFF2-40B4-BE49-F238E27FC236}">
              <a16:creationId xmlns:a16="http://schemas.microsoft.com/office/drawing/2014/main" id="{00000000-0008-0000-0900-000071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698" name="Rectangle 12901">
          <a:extLst>
            <a:ext uri="{FF2B5EF4-FFF2-40B4-BE49-F238E27FC236}">
              <a16:creationId xmlns:a16="http://schemas.microsoft.com/office/drawing/2014/main" id="{00000000-0008-0000-0900-000072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699" name="Rectangle 12902">
          <a:extLst>
            <a:ext uri="{FF2B5EF4-FFF2-40B4-BE49-F238E27FC236}">
              <a16:creationId xmlns:a16="http://schemas.microsoft.com/office/drawing/2014/main" id="{00000000-0008-0000-0900-000073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700" name="Rectangle 12903">
          <a:extLst>
            <a:ext uri="{FF2B5EF4-FFF2-40B4-BE49-F238E27FC236}">
              <a16:creationId xmlns:a16="http://schemas.microsoft.com/office/drawing/2014/main" id="{00000000-0008-0000-0900-000074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701" name="Rectangle 12904">
          <a:extLst>
            <a:ext uri="{FF2B5EF4-FFF2-40B4-BE49-F238E27FC236}">
              <a16:creationId xmlns:a16="http://schemas.microsoft.com/office/drawing/2014/main" id="{00000000-0008-0000-0900-000075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702" name="Rectangle 12905">
          <a:extLst>
            <a:ext uri="{FF2B5EF4-FFF2-40B4-BE49-F238E27FC236}">
              <a16:creationId xmlns:a16="http://schemas.microsoft.com/office/drawing/2014/main" id="{00000000-0008-0000-0900-000076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703" name="Rectangle 12906">
          <a:extLst>
            <a:ext uri="{FF2B5EF4-FFF2-40B4-BE49-F238E27FC236}">
              <a16:creationId xmlns:a16="http://schemas.microsoft.com/office/drawing/2014/main" id="{00000000-0008-0000-0900-000077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4392</xdr:row>
      <xdr:rowOff>0</xdr:rowOff>
    </xdr:from>
    <xdr:to>
      <xdr:col>9</xdr:col>
      <xdr:colOff>0</xdr:colOff>
      <xdr:row>4392</xdr:row>
      <xdr:rowOff>0</xdr:rowOff>
    </xdr:to>
    <xdr:sp macro="" textlink="">
      <xdr:nvSpPr>
        <xdr:cNvPr id="1091704" name="Rectangle 12907">
          <a:extLst>
            <a:ext uri="{FF2B5EF4-FFF2-40B4-BE49-F238E27FC236}">
              <a16:creationId xmlns:a16="http://schemas.microsoft.com/office/drawing/2014/main" id="{00000000-0008-0000-0900-000078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1723" name="Rectangle 12926">
          <a:extLst>
            <a:ext uri="{FF2B5EF4-FFF2-40B4-BE49-F238E27FC236}">
              <a16:creationId xmlns:a16="http://schemas.microsoft.com/office/drawing/2014/main" id="{00000000-0008-0000-0900-00008B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1724" name="Rectangle 12927">
          <a:extLst>
            <a:ext uri="{FF2B5EF4-FFF2-40B4-BE49-F238E27FC236}">
              <a16:creationId xmlns:a16="http://schemas.microsoft.com/office/drawing/2014/main" id="{00000000-0008-0000-0900-00008C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1725" name="Rectangle 12928">
          <a:extLst>
            <a:ext uri="{FF2B5EF4-FFF2-40B4-BE49-F238E27FC236}">
              <a16:creationId xmlns:a16="http://schemas.microsoft.com/office/drawing/2014/main" id="{00000000-0008-0000-0900-00008D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785</xdr:row>
      <xdr:rowOff>0</xdr:rowOff>
    </xdr:from>
    <xdr:to>
      <xdr:col>0</xdr:col>
      <xdr:colOff>0</xdr:colOff>
      <xdr:row>785</xdr:row>
      <xdr:rowOff>0</xdr:rowOff>
    </xdr:to>
    <xdr:sp macro="" textlink="">
      <xdr:nvSpPr>
        <xdr:cNvPr id="1091726" name="Rectangle 12929">
          <a:extLst>
            <a:ext uri="{FF2B5EF4-FFF2-40B4-BE49-F238E27FC236}">
              <a16:creationId xmlns:a16="http://schemas.microsoft.com/office/drawing/2014/main" id="{00000000-0008-0000-0900-00008E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27" name="Rectangle 12930">
          <a:extLst>
            <a:ext uri="{FF2B5EF4-FFF2-40B4-BE49-F238E27FC236}">
              <a16:creationId xmlns:a16="http://schemas.microsoft.com/office/drawing/2014/main" id="{00000000-0008-0000-0900-00008F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28" name="Rectangle 12931">
          <a:extLst>
            <a:ext uri="{FF2B5EF4-FFF2-40B4-BE49-F238E27FC236}">
              <a16:creationId xmlns:a16="http://schemas.microsoft.com/office/drawing/2014/main" id="{00000000-0008-0000-0900-000090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29" name="Rectangle 12932">
          <a:extLst>
            <a:ext uri="{FF2B5EF4-FFF2-40B4-BE49-F238E27FC236}">
              <a16:creationId xmlns:a16="http://schemas.microsoft.com/office/drawing/2014/main" id="{00000000-0008-0000-0900-000091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30" name="Rectangle 12933">
          <a:extLst>
            <a:ext uri="{FF2B5EF4-FFF2-40B4-BE49-F238E27FC236}">
              <a16:creationId xmlns:a16="http://schemas.microsoft.com/office/drawing/2014/main" id="{00000000-0008-0000-0900-000092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31" name="Rectangle 12934">
          <a:extLst>
            <a:ext uri="{FF2B5EF4-FFF2-40B4-BE49-F238E27FC236}">
              <a16:creationId xmlns:a16="http://schemas.microsoft.com/office/drawing/2014/main" id="{00000000-0008-0000-0900-000093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32" name="Rectangle 12935">
          <a:extLst>
            <a:ext uri="{FF2B5EF4-FFF2-40B4-BE49-F238E27FC236}">
              <a16:creationId xmlns:a16="http://schemas.microsoft.com/office/drawing/2014/main" id="{00000000-0008-0000-0900-000094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33" name="Rectangle 12936">
          <a:extLst>
            <a:ext uri="{FF2B5EF4-FFF2-40B4-BE49-F238E27FC236}">
              <a16:creationId xmlns:a16="http://schemas.microsoft.com/office/drawing/2014/main" id="{00000000-0008-0000-0900-000095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0</xdr:colOff>
      <xdr:row>817</xdr:row>
      <xdr:rowOff>0</xdr:rowOff>
    </xdr:to>
    <xdr:sp macro="" textlink="">
      <xdr:nvSpPr>
        <xdr:cNvPr id="1091734" name="Rectangle 12937">
          <a:extLst>
            <a:ext uri="{FF2B5EF4-FFF2-40B4-BE49-F238E27FC236}">
              <a16:creationId xmlns:a16="http://schemas.microsoft.com/office/drawing/2014/main" id="{00000000-0008-0000-0900-000096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35" name="Rectangle 12938">
          <a:extLst>
            <a:ext uri="{FF2B5EF4-FFF2-40B4-BE49-F238E27FC236}">
              <a16:creationId xmlns:a16="http://schemas.microsoft.com/office/drawing/2014/main" id="{00000000-0008-0000-0900-000097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36" name="Rectangle 12939">
          <a:extLst>
            <a:ext uri="{FF2B5EF4-FFF2-40B4-BE49-F238E27FC236}">
              <a16:creationId xmlns:a16="http://schemas.microsoft.com/office/drawing/2014/main" id="{00000000-0008-0000-0900-000098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37" name="Rectangle 12940">
          <a:extLst>
            <a:ext uri="{FF2B5EF4-FFF2-40B4-BE49-F238E27FC236}">
              <a16:creationId xmlns:a16="http://schemas.microsoft.com/office/drawing/2014/main" id="{00000000-0008-0000-0900-000099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38" name="Rectangle 12941">
          <a:extLst>
            <a:ext uri="{FF2B5EF4-FFF2-40B4-BE49-F238E27FC236}">
              <a16:creationId xmlns:a16="http://schemas.microsoft.com/office/drawing/2014/main" id="{00000000-0008-0000-0900-00009A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39" name="Rectangle 12942">
          <a:extLst>
            <a:ext uri="{FF2B5EF4-FFF2-40B4-BE49-F238E27FC236}">
              <a16:creationId xmlns:a16="http://schemas.microsoft.com/office/drawing/2014/main" id="{00000000-0008-0000-0900-00009B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0" name="Rectangle 12943">
          <a:extLst>
            <a:ext uri="{FF2B5EF4-FFF2-40B4-BE49-F238E27FC236}">
              <a16:creationId xmlns:a16="http://schemas.microsoft.com/office/drawing/2014/main" id="{00000000-0008-0000-0900-00009C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1" name="Rectangle 12944">
          <a:extLst>
            <a:ext uri="{FF2B5EF4-FFF2-40B4-BE49-F238E27FC236}">
              <a16:creationId xmlns:a16="http://schemas.microsoft.com/office/drawing/2014/main" id="{00000000-0008-0000-0900-00009D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2" name="Rectangle 12945">
          <a:extLst>
            <a:ext uri="{FF2B5EF4-FFF2-40B4-BE49-F238E27FC236}">
              <a16:creationId xmlns:a16="http://schemas.microsoft.com/office/drawing/2014/main" id="{00000000-0008-0000-0900-00009E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3" name="Rectangle 12946">
          <a:extLst>
            <a:ext uri="{FF2B5EF4-FFF2-40B4-BE49-F238E27FC236}">
              <a16:creationId xmlns:a16="http://schemas.microsoft.com/office/drawing/2014/main" id="{00000000-0008-0000-0900-00009F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4" name="Rectangle 12947">
          <a:extLst>
            <a:ext uri="{FF2B5EF4-FFF2-40B4-BE49-F238E27FC236}">
              <a16:creationId xmlns:a16="http://schemas.microsoft.com/office/drawing/2014/main" id="{00000000-0008-0000-0900-0000A0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5" name="Rectangle 12948">
          <a:extLst>
            <a:ext uri="{FF2B5EF4-FFF2-40B4-BE49-F238E27FC236}">
              <a16:creationId xmlns:a16="http://schemas.microsoft.com/office/drawing/2014/main" id="{00000000-0008-0000-0900-0000A1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6" name="Rectangle 12949">
          <a:extLst>
            <a:ext uri="{FF2B5EF4-FFF2-40B4-BE49-F238E27FC236}">
              <a16:creationId xmlns:a16="http://schemas.microsoft.com/office/drawing/2014/main" id="{00000000-0008-0000-0900-0000A2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7" name="Rectangle 12950">
          <a:extLst>
            <a:ext uri="{FF2B5EF4-FFF2-40B4-BE49-F238E27FC236}">
              <a16:creationId xmlns:a16="http://schemas.microsoft.com/office/drawing/2014/main" id="{00000000-0008-0000-0900-0000A3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8" name="Rectangle 12951">
          <a:extLst>
            <a:ext uri="{FF2B5EF4-FFF2-40B4-BE49-F238E27FC236}">
              <a16:creationId xmlns:a16="http://schemas.microsoft.com/office/drawing/2014/main" id="{00000000-0008-0000-0900-0000A4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49" name="Rectangle 12952">
          <a:extLst>
            <a:ext uri="{FF2B5EF4-FFF2-40B4-BE49-F238E27FC236}">
              <a16:creationId xmlns:a16="http://schemas.microsoft.com/office/drawing/2014/main" id="{00000000-0008-0000-0900-0000A5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50" name="Rectangle 12953">
          <a:extLst>
            <a:ext uri="{FF2B5EF4-FFF2-40B4-BE49-F238E27FC236}">
              <a16:creationId xmlns:a16="http://schemas.microsoft.com/office/drawing/2014/main" id="{00000000-0008-0000-0900-0000A6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51" name="Rectangle 12954">
          <a:extLst>
            <a:ext uri="{FF2B5EF4-FFF2-40B4-BE49-F238E27FC236}">
              <a16:creationId xmlns:a16="http://schemas.microsoft.com/office/drawing/2014/main" id="{00000000-0008-0000-0900-0000A7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52" name="Rectangle 12955">
          <a:extLst>
            <a:ext uri="{FF2B5EF4-FFF2-40B4-BE49-F238E27FC236}">
              <a16:creationId xmlns:a16="http://schemas.microsoft.com/office/drawing/2014/main" id="{00000000-0008-0000-0900-0000A8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53" name="Rectangle 12956">
          <a:extLst>
            <a:ext uri="{FF2B5EF4-FFF2-40B4-BE49-F238E27FC236}">
              <a16:creationId xmlns:a16="http://schemas.microsoft.com/office/drawing/2014/main" id="{00000000-0008-0000-0900-0000A9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0</xdr:colOff>
      <xdr:row>852</xdr:row>
      <xdr:rowOff>0</xdr:rowOff>
    </xdr:to>
    <xdr:sp macro="" textlink="">
      <xdr:nvSpPr>
        <xdr:cNvPr id="1091754" name="Rectangle 12957">
          <a:extLst>
            <a:ext uri="{FF2B5EF4-FFF2-40B4-BE49-F238E27FC236}">
              <a16:creationId xmlns:a16="http://schemas.microsoft.com/office/drawing/2014/main" id="{00000000-0008-0000-0900-0000AA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771</xdr:row>
      <xdr:rowOff>0</xdr:rowOff>
    </xdr:from>
    <xdr:to>
      <xdr:col>0</xdr:col>
      <xdr:colOff>0</xdr:colOff>
      <xdr:row>771</xdr:row>
      <xdr:rowOff>0</xdr:rowOff>
    </xdr:to>
    <xdr:sp macro="" textlink="">
      <xdr:nvSpPr>
        <xdr:cNvPr id="1091755" name="Rectangle 12960">
          <a:extLst>
            <a:ext uri="{FF2B5EF4-FFF2-40B4-BE49-F238E27FC236}">
              <a16:creationId xmlns:a16="http://schemas.microsoft.com/office/drawing/2014/main" id="{00000000-0008-0000-0900-0000ABA81000}"/>
            </a:ext>
          </a:extLst>
        </xdr:cNvPr>
        <xdr:cNvSpPr>
          <a:spLocks noChangeArrowheads="1"/>
        </xdr:cNvSpPr>
      </xdr:nvSpPr>
      <xdr:spPr bwMode="auto">
        <a:xfrm>
          <a:off x="0" y="101498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771</xdr:row>
      <xdr:rowOff>0</xdr:rowOff>
    </xdr:from>
    <xdr:to>
      <xdr:col>0</xdr:col>
      <xdr:colOff>0</xdr:colOff>
      <xdr:row>771</xdr:row>
      <xdr:rowOff>0</xdr:rowOff>
    </xdr:to>
    <xdr:sp macro="" textlink="">
      <xdr:nvSpPr>
        <xdr:cNvPr id="1091756" name="Rectangle 12961">
          <a:extLst>
            <a:ext uri="{FF2B5EF4-FFF2-40B4-BE49-F238E27FC236}">
              <a16:creationId xmlns:a16="http://schemas.microsoft.com/office/drawing/2014/main" id="{00000000-0008-0000-0900-0000ACA81000}"/>
            </a:ext>
          </a:extLst>
        </xdr:cNvPr>
        <xdr:cNvSpPr>
          <a:spLocks noChangeArrowheads="1"/>
        </xdr:cNvSpPr>
      </xdr:nvSpPr>
      <xdr:spPr bwMode="auto">
        <a:xfrm>
          <a:off x="0" y="101498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887</xdr:row>
      <xdr:rowOff>0</xdr:rowOff>
    </xdr:from>
    <xdr:to>
      <xdr:col>0</xdr:col>
      <xdr:colOff>0</xdr:colOff>
      <xdr:row>887</xdr:row>
      <xdr:rowOff>0</xdr:rowOff>
    </xdr:to>
    <xdr:sp macro="" textlink="">
      <xdr:nvSpPr>
        <xdr:cNvPr id="1091765" name="Rectangle 12970">
          <a:extLst>
            <a:ext uri="{FF2B5EF4-FFF2-40B4-BE49-F238E27FC236}">
              <a16:creationId xmlns:a16="http://schemas.microsoft.com/office/drawing/2014/main" id="{00000000-0008-0000-0900-0000B5A81000}"/>
            </a:ext>
          </a:extLst>
        </xdr:cNvPr>
        <xdr:cNvSpPr>
          <a:spLocks noChangeArrowheads="1"/>
        </xdr:cNvSpPr>
      </xdr:nvSpPr>
      <xdr:spPr bwMode="auto">
        <a:xfrm>
          <a:off x="0" y="14290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887</xdr:row>
      <xdr:rowOff>0</xdr:rowOff>
    </xdr:from>
    <xdr:to>
      <xdr:col>0</xdr:col>
      <xdr:colOff>0</xdr:colOff>
      <xdr:row>887</xdr:row>
      <xdr:rowOff>0</xdr:rowOff>
    </xdr:to>
    <xdr:sp macro="" textlink="">
      <xdr:nvSpPr>
        <xdr:cNvPr id="1091766" name="Rectangle 12971">
          <a:extLst>
            <a:ext uri="{FF2B5EF4-FFF2-40B4-BE49-F238E27FC236}">
              <a16:creationId xmlns:a16="http://schemas.microsoft.com/office/drawing/2014/main" id="{00000000-0008-0000-0900-0000B6A81000}"/>
            </a:ext>
          </a:extLst>
        </xdr:cNvPr>
        <xdr:cNvSpPr>
          <a:spLocks noChangeArrowheads="1"/>
        </xdr:cNvSpPr>
      </xdr:nvSpPr>
      <xdr:spPr bwMode="auto">
        <a:xfrm>
          <a:off x="0" y="14290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887</xdr:row>
      <xdr:rowOff>0</xdr:rowOff>
    </xdr:from>
    <xdr:to>
      <xdr:col>0</xdr:col>
      <xdr:colOff>0</xdr:colOff>
      <xdr:row>887</xdr:row>
      <xdr:rowOff>0</xdr:rowOff>
    </xdr:to>
    <xdr:sp macro="" textlink="">
      <xdr:nvSpPr>
        <xdr:cNvPr id="1091767" name="Rectangle 12972">
          <a:extLst>
            <a:ext uri="{FF2B5EF4-FFF2-40B4-BE49-F238E27FC236}">
              <a16:creationId xmlns:a16="http://schemas.microsoft.com/office/drawing/2014/main" id="{00000000-0008-0000-0900-0000B7A81000}"/>
            </a:ext>
          </a:extLst>
        </xdr:cNvPr>
        <xdr:cNvSpPr>
          <a:spLocks noChangeArrowheads="1"/>
        </xdr:cNvSpPr>
      </xdr:nvSpPr>
      <xdr:spPr bwMode="auto">
        <a:xfrm>
          <a:off x="0" y="14210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887</xdr:row>
      <xdr:rowOff>0</xdr:rowOff>
    </xdr:from>
    <xdr:to>
      <xdr:col>0</xdr:col>
      <xdr:colOff>0</xdr:colOff>
      <xdr:row>887</xdr:row>
      <xdr:rowOff>0</xdr:rowOff>
    </xdr:to>
    <xdr:sp macro="" textlink="">
      <xdr:nvSpPr>
        <xdr:cNvPr id="1091768" name="Rectangle 12973">
          <a:extLst>
            <a:ext uri="{FF2B5EF4-FFF2-40B4-BE49-F238E27FC236}">
              <a16:creationId xmlns:a16="http://schemas.microsoft.com/office/drawing/2014/main" id="{00000000-0008-0000-0900-0000B8A81000}"/>
            </a:ext>
          </a:extLst>
        </xdr:cNvPr>
        <xdr:cNvSpPr>
          <a:spLocks noChangeArrowheads="1"/>
        </xdr:cNvSpPr>
      </xdr:nvSpPr>
      <xdr:spPr bwMode="auto">
        <a:xfrm>
          <a:off x="0" y="14210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85" name="Rectangle 12990">
          <a:extLst>
            <a:ext uri="{FF2B5EF4-FFF2-40B4-BE49-F238E27FC236}">
              <a16:creationId xmlns:a16="http://schemas.microsoft.com/office/drawing/2014/main" id="{00000000-0008-0000-0900-0000C9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86" name="Rectangle 12991">
          <a:extLst>
            <a:ext uri="{FF2B5EF4-FFF2-40B4-BE49-F238E27FC236}">
              <a16:creationId xmlns:a16="http://schemas.microsoft.com/office/drawing/2014/main" id="{00000000-0008-0000-0900-0000CA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87" name="Rectangle 12992">
          <a:extLst>
            <a:ext uri="{FF2B5EF4-FFF2-40B4-BE49-F238E27FC236}">
              <a16:creationId xmlns:a16="http://schemas.microsoft.com/office/drawing/2014/main" id="{00000000-0008-0000-0900-0000CB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88" name="Rectangle 12993">
          <a:extLst>
            <a:ext uri="{FF2B5EF4-FFF2-40B4-BE49-F238E27FC236}">
              <a16:creationId xmlns:a16="http://schemas.microsoft.com/office/drawing/2014/main" id="{00000000-0008-0000-0900-0000CC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89" name="Rectangle 12994">
          <a:extLst>
            <a:ext uri="{FF2B5EF4-FFF2-40B4-BE49-F238E27FC236}">
              <a16:creationId xmlns:a16="http://schemas.microsoft.com/office/drawing/2014/main" id="{00000000-0008-0000-0900-0000CD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0" name="Rectangle 12995">
          <a:extLst>
            <a:ext uri="{FF2B5EF4-FFF2-40B4-BE49-F238E27FC236}">
              <a16:creationId xmlns:a16="http://schemas.microsoft.com/office/drawing/2014/main" id="{00000000-0008-0000-0900-0000CE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1" name="Rectangle 12996">
          <a:extLst>
            <a:ext uri="{FF2B5EF4-FFF2-40B4-BE49-F238E27FC236}">
              <a16:creationId xmlns:a16="http://schemas.microsoft.com/office/drawing/2014/main" id="{00000000-0008-0000-0900-0000CF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2" name="Rectangle 12997">
          <a:extLst>
            <a:ext uri="{FF2B5EF4-FFF2-40B4-BE49-F238E27FC236}">
              <a16:creationId xmlns:a16="http://schemas.microsoft.com/office/drawing/2014/main" id="{00000000-0008-0000-0900-0000D0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1731</xdr:row>
      <xdr:rowOff>0</xdr:rowOff>
    </xdr:from>
    <xdr:to>
      <xdr:col>0</xdr:col>
      <xdr:colOff>0</xdr:colOff>
      <xdr:row>1731</xdr:row>
      <xdr:rowOff>0</xdr:rowOff>
    </xdr:to>
    <xdr:sp macro="" textlink="">
      <xdr:nvSpPr>
        <xdr:cNvPr id="1091793" name="Rectangle 12998">
          <a:extLst>
            <a:ext uri="{FF2B5EF4-FFF2-40B4-BE49-F238E27FC236}">
              <a16:creationId xmlns:a16="http://schemas.microsoft.com/office/drawing/2014/main" id="{00000000-0008-0000-0900-0000D1A81000}"/>
            </a:ext>
          </a:extLst>
        </xdr:cNvPr>
        <xdr:cNvSpPr>
          <a:spLocks noChangeArrowheads="1"/>
        </xdr:cNvSpPr>
      </xdr:nvSpPr>
      <xdr:spPr bwMode="auto">
        <a:xfrm>
          <a:off x="0" y="385171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1731</xdr:row>
      <xdr:rowOff>0</xdr:rowOff>
    </xdr:from>
    <xdr:to>
      <xdr:col>0</xdr:col>
      <xdr:colOff>0</xdr:colOff>
      <xdr:row>1731</xdr:row>
      <xdr:rowOff>0</xdr:rowOff>
    </xdr:to>
    <xdr:sp macro="" textlink="">
      <xdr:nvSpPr>
        <xdr:cNvPr id="1091794" name="Rectangle 12999">
          <a:extLst>
            <a:ext uri="{FF2B5EF4-FFF2-40B4-BE49-F238E27FC236}">
              <a16:creationId xmlns:a16="http://schemas.microsoft.com/office/drawing/2014/main" id="{00000000-0008-0000-0900-0000D2A81000}"/>
            </a:ext>
          </a:extLst>
        </xdr:cNvPr>
        <xdr:cNvSpPr>
          <a:spLocks noChangeArrowheads="1"/>
        </xdr:cNvSpPr>
      </xdr:nvSpPr>
      <xdr:spPr bwMode="auto">
        <a:xfrm>
          <a:off x="0" y="385171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5" name="Rectangle 13000">
          <a:extLst>
            <a:ext uri="{FF2B5EF4-FFF2-40B4-BE49-F238E27FC236}">
              <a16:creationId xmlns:a16="http://schemas.microsoft.com/office/drawing/2014/main" id="{00000000-0008-0000-0900-0000D3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6" name="Rectangle 13001">
          <a:extLst>
            <a:ext uri="{FF2B5EF4-FFF2-40B4-BE49-F238E27FC236}">
              <a16:creationId xmlns:a16="http://schemas.microsoft.com/office/drawing/2014/main" id="{00000000-0008-0000-0900-0000D4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7" name="Rectangle 13002">
          <a:extLst>
            <a:ext uri="{FF2B5EF4-FFF2-40B4-BE49-F238E27FC236}">
              <a16:creationId xmlns:a16="http://schemas.microsoft.com/office/drawing/2014/main" id="{00000000-0008-0000-0900-0000D5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8" name="Rectangle 13003">
          <a:extLst>
            <a:ext uri="{FF2B5EF4-FFF2-40B4-BE49-F238E27FC236}">
              <a16:creationId xmlns:a16="http://schemas.microsoft.com/office/drawing/2014/main" id="{00000000-0008-0000-0900-0000D6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799" name="Rectangle 13004">
          <a:extLst>
            <a:ext uri="{FF2B5EF4-FFF2-40B4-BE49-F238E27FC236}">
              <a16:creationId xmlns:a16="http://schemas.microsoft.com/office/drawing/2014/main" id="{00000000-0008-0000-0900-0000D7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800" name="Rectangle 13005">
          <a:extLst>
            <a:ext uri="{FF2B5EF4-FFF2-40B4-BE49-F238E27FC236}">
              <a16:creationId xmlns:a16="http://schemas.microsoft.com/office/drawing/2014/main" id="{00000000-0008-0000-0900-0000D8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801" name="Rectangle 13006">
          <a:extLst>
            <a:ext uri="{FF2B5EF4-FFF2-40B4-BE49-F238E27FC236}">
              <a16:creationId xmlns:a16="http://schemas.microsoft.com/office/drawing/2014/main" id="{00000000-0008-0000-0900-0000D9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0</xdr:colOff>
      <xdr:row>1724</xdr:row>
      <xdr:rowOff>0</xdr:rowOff>
    </xdr:to>
    <xdr:sp macro="" textlink="">
      <xdr:nvSpPr>
        <xdr:cNvPr id="1091802" name="Rectangle 13007">
          <a:extLst>
            <a:ext uri="{FF2B5EF4-FFF2-40B4-BE49-F238E27FC236}">
              <a16:creationId xmlns:a16="http://schemas.microsoft.com/office/drawing/2014/main" id="{00000000-0008-0000-0900-0000DA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3" name="Rectangle 13008">
          <a:extLst>
            <a:ext uri="{FF2B5EF4-FFF2-40B4-BE49-F238E27FC236}">
              <a16:creationId xmlns:a16="http://schemas.microsoft.com/office/drawing/2014/main" id="{00000000-0008-0000-0900-0000DB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4" name="Rectangle 13009">
          <a:extLst>
            <a:ext uri="{FF2B5EF4-FFF2-40B4-BE49-F238E27FC236}">
              <a16:creationId xmlns:a16="http://schemas.microsoft.com/office/drawing/2014/main" id="{00000000-0008-0000-0900-0000DC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5" name="Rectangle 13010">
          <a:extLst>
            <a:ext uri="{FF2B5EF4-FFF2-40B4-BE49-F238E27FC236}">
              <a16:creationId xmlns:a16="http://schemas.microsoft.com/office/drawing/2014/main" id="{00000000-0008-0000-0900-0000DD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6" name="Rectangle 13011">
          <a:extLst>
            <a:ext uri="{FF2B5EF4-FFF2-40B4-BE49-F238E27FC236}">
              <a16:creationId xmlns:a16="http://schemas.microsoft.com/office/drawing/2014/main" id="{00000000-0008-0000-0900-0000DE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7" name="Rectangle 13012">
          <a:extLst>
            <a:ext uri="{FF2B5EF4-FFF2-40B4-BE49-F238E27FC236}">
              <a16:creationId xmlns:a16="http://schemas.microsoft.com/office/drawing/2014/main" id="{00000000-0008-0000-0900-0000DF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8" name="Rectangle 13013">
          <a:extLst>
            <a:ext uri="{FF2B5EF4-FFF2-40B4-BE49-F238E27FC236}">
              <a16:creationId xmlns:a16="http://schemas.microsoft.com/office/drawing/2014/main" id="{00000000-0008-0000-0900-0000E0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09" name="Rectangle 13014">
          <a:extLst>
            <a:ext uri="{FF2B5EF4-FFF2-40B4-BE49-F238E27FC236}">
              <a16:creationId xmlns:a16="http://schemas.microsoft.com/office/drawing/2014/main" id="{00000000-0008-0000-0900-0000E1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0" name="Rectangle 13015">
          <a:extLst>
            <a:ext uri="{FF2B5EF4-FFF2-40B4-BE49-F238E27FC236}">
              <a16:creationId xmlns:a16="http://schemas.microsoft.com/office/drawing/2014/main" id="{00000000-0008-0000-0900-0000E2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1" name="Rectangle 13016">
          <a:extLst>
            <a:ext uri="{FF2B5EF4-FFF2-40B4-BE49-F238E27FC236}">
              <a16:creationId xmlns:a16="http://schemas.microsoft.com/office/drawing/2014/main" id="{00000000-0008-0000-0900-0000E3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2" name="Rectangle 13017">
          <a:extLst>
            <a:ext uri="{FF2B5EF4-FFF2-40B4-BE49-F238E27FC236}">
              <a16:creationId xmlns:a16="http://schemas.microsoft.com/office/drawing/2014/main" id="{00000000-0008-0000-0900-0000E4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3" name="Rectangle 13018">
          <a:extLst>
            <a:ext uri="{FF2B5EF4-FFF2-40B4-BE49-F238E27FC236}">
              <a16:creationId xmlns:a16="http://schemas.microsoft.com/office/drawing/2014/main" id="{00000000-0008-0000-0900-0000E5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4" name="Rectangle 13019">
          <a:extLst>
            <a:ext uri="{FF2B5EF4-FFF2-40B4-BE49-F238E27FC236}">
              <a16:creationId xmlns:a16="http://schemas.microsoft.com/office/drawing/2014/main" id="{00000000-0008-0000-0900-0000E6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5" name="Rectangle 13020">
          <a:extLst>
            <a:ext uri="{FF2B5EF4-FFF2-40B4-BE49-F238E27FC236}">
              <a16:creationId xmlns:a16="http://schemas.microsoft.com/office/drawing/2014/main" id="{00000000-0008-0000-0900-0000E7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6" name="Rectangle 13021">
          <a:extLst>
            <a:ext uri="{FF2B5EF4-FFF2-40B4-BE49-F238E27FC236}">
              <a16:creationId xmlns:a16="http://schemas.microsoft.com/office/drawing/2014/main" id="{00000000-0008-0000-0900-0000E8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7" name="Rectangle 13022">
          <a:extLst>
            <a:ext uri="{FF2B5EF4-FFF2-40B4-BE49-F238E27FC236}">
              <a16:creationId xmlns:a16="http://schemas.microsoft.com/office/drawing/2014/main" id="{00000000-0008-0000-0900-0000E9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8" name="Rectangle 13023">
          <a:extLst>
            <a:ext uri="{FF2B5EF4-FFF2-40B4-BE49-F238E27FC236}">
              <a16:creationId xmlns:a16="http://schemas.microsoft.com/office/drawing/2014/main" id="{00000000-0008-0000-0900-0000EA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19" name="Rectangle 13024">
          <a:extLst>
            <a:ext uri="{FF2B5EF4-FFF2-40B4-BE49-F238E27FC236}">
              <a16:creationId xmlns:a16="http://schemas.microsoft.com/office/drawing/2014/main" id="{00000000-0008-0000-0900-0000EB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1749</xdr:row>
      <xdr:rowOff>0</xdr:rowOff>
    </xdr:from>
    <xdr:to>
      <xdr:col>0</xdr:col>
      <xdr:colOff>0</xdr:colOff>
      <xdr:row>1749</xdr:row>
      <xdr:rowOff>0</xdr:rowOff>
    </xdr:to>
    <xdr:sp macro="" textlink="">
      <xdr:nvSpPr>
        <xdr:cNvPr id="1091820" name="Rectangle 13025">
          <a:extLst>
            <a:ext uri="{FF2B5EF4-FFF2-40B4-BE49-F238E27FC236}">
              <a16:creationId xmlns:a16="http://schemas.microsoft.com/office/drawing/2014/main" id="{00000000-0008-0000-0900-0000EC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1" name="Rectangle 13026">
          <a:extLst>
            <a:ext uri="{FF2B5EF4-FFF2-40B4-BE49-F238E27FC236}">
              <a16:creationId xmlns:a16="http://schemas.microsoft.com/office/drawing/2014/main" id="{00000000-0008-0000-0900-0000ED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2" name="Rectangle 13027">
          <a:extLst>
            <a:ext uri="{FF2B5EF4-FFF2-40B4-BE49-F238E27FC236}">
              <a16:creationId xmlns:a16="http://schemas.microsoft.com/office/drawing/2014/main" id="{00000000-0008-0000-0900-0000EE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3" name="Rectangle 13028">
          <a:extLst>
            <a:ext uri="{FF2B5EF4-FFF2-40B4-BE49-F238E27FC236}">
              <a16:creationId xmlns:a16="http://schemas.microsoft.com/office/drawing/2014/main" id="{00000000-0008-0000-0900-0000EF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4" name="Rectangle 13029">
          <a:extLst>
            <a:ext uri="{FF2B5EF4-FFF2-40B4-BE49-F238E27FC236}">
              <a16:creationId xmlns:a16="http://schemas.microsoft.com/office/drawing/2014/main" id="{00000000-0008-0000-0900-0000F0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5" name="Rectangle 13030">
          <a:extLst>
            <a:ext uri="{FF2B5EF4-FFF2-40B4-BE49-F238E27FC236}">
              <a16:creationId xmlns:a16="http://schemas.microsoft.com/office/drawing/2014/main" id="{00000000-0008-0000-0900-0000F1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6" name="Rectangle 13031">
          <a:extLst>
            <a:ext uri="{FF2B5EF4-FFF2-40B4-BE49-F238E27FC236}">
              <a16:creationId xmlns:a16="http://schemas.microsoft.com/office/drawing/2014/main" id="{00000000-0008-0000-0900-0000F2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7" name="Rectangle 13032">
          <a:extLst>
            <a:ext uri="{FF2B5EF4-FFF2-40B4-BE49-F238E27FC236}">
              <a16:creationId xmlns:a16="http://schemas.microsoft.com/office/drawing/2014/main" id="{00000000-0008-0000-0900-0000F3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8" name="Rectangle 13033">
          <a:extLst>
            <a:ext uri="{FF2B5EF4-FFF2-40B4-BE49-F238E27FC236}">
              <a16:creationId xmlns:a16="http://schemas.microsoft.com/office/drawing/2014/main" id="{00000000-0008-0000-0900-0000F4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29" name="Rectangle 13034">
          <a:extLst>
            <a:ext uri="{FF2B5EF4-FFF2-40B4-BE49-F238E27FC236}">
              <a16:creationId xmlns:a16="http://schemas.microsoft.com/office/drawing/2014/main" id="{00000000-0008-0000-0900-0000F5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0" name="Rectangle 13035">
          <a:extLst>
            <a:ext uri="{FF2B5EF4-FFF2-40B4-BE49-F238E27FC236}">
              <a16:creationId xmlns:a16="http://schemas.microsoft.com/office/drawing/2014/main" id="{00000000-0008-0000-0900-0000F6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1" name="Rectangle 13036">
          <a:extLst>
            <a:ext uri="{FF2B5EF4-FFF2-40B4-BE49-F238E27FC236}">
              <a16:creationId xmlns:a16="http://schemas.microsoft.com/office/drawing/2014/main" id="{00000000-0008-0000-0900-0000F7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2" name="Rectangle 13037">
          <a:extLst>
            <a:ext uri="{FF2B5EF4-FFF2-40B4-BE49-F238E27FC236}">
              <a16:creationId xmlns:a16="http://schemas.microsoft.com/office/drawing/2014/main" id="{00000000-0008-0000-0900-0000F8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3" name="Rectangle 13038">
          <a:extLst>
            <a:ext uri="{FF2B5EF4-FFF2-40B4-BE49-F238E27FC236}">
              <a16:creationId xmlns:a16="http://schemas.microsoft.com/office/drawing/2014/main" id="{00000000-0008-0000-0900-0000F9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4" name="Rectangle 13039">
          <a:extLst>
            <a:ext uri="{FF2B5EF4-FFF2-40B4-BE49-F238E27FC236}">
              <a16:creationId xmlns:a16="http://schemas.microsoft.com/office/drawing/2014/main" id="{00000000-0008-0000-0900-0000FA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5" name="Rectangle 13040">
          <a:extLst>
            <a:ext uri="{FF2B5EF4-FFF2-40B4-BE49-F238E27FC236}">
              <a16:creationId xmlns:a16="http://schemas.microsoft.com/office/drawing/2014/main" id="{00000000-0008-0000-0900-0000FB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6" name="Rectangle 13041">
          <a:extLst>
            <a:ext uri="{FF2B5EF4-FFF2-40B4-BE49-F238E27FC236}">
              <a16:creationId xmlns:a16="http://schemas.microsoft.com/office/drawing/2014/main" id="{00000000-0008-0000-0900-0000FC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7" name="Rectangle 13042">
          <a:extLst>
            <a:ext uri="{FF2B5EF4-FFF2-40B4-BE49-F238E27FC236}">
              <a16:creationId xmlns:a16="http://schemas.microsoft.com/office/drawing/2014/main" id="{00000000-0008-0000-0900-0000FD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8" name="Rectangle 13043">
          <a:extLst>
            <a:ext uri="{FF2B5EF4-FFF2-40B4-BE49-F238E27FC236}">
              <a16:creationId xmlns:a16="http://schemas.microsoft.com/office/drawing/2014/main" id="{00000000-0008-0000-0900-0000FE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39" name="Rectangle 13044">
          <a:extLst>
            <a:ext uri="{FF2B5EF4-FFF2-40B4-BE49-F238E27FC236}">
              <a16:creationId xmlns:a16="http://schemas.microsoft.com/office/drawing/2014/main" id="{00000000-0008-0000-0900-0000FF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0" name="Rectangle 13045">
          <a:extLst>
            <a:ext uri="{FF2B5EF4-FFF2-40B4-BE49-F238E27FC236}">
              <a16:creationId xmlns:a16="http://schemas.microsoft.com/office/drawing/2014/main" id="{00000000-0008-0000-0900-00000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1" name="Rectangle 13046">
          <a:extLst>
            <a:ext uri="{FF2B5EF4-FFF2-40B4-BE49-F238E27FC236}">
              <a16:creationId xmlns:a16="http://schemas.microsoft.com/office/drawing/2014/main" id="{00000000-0008-0000-0900-00000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2" name="Rectangle 13047">
          <a:extLst>
            <a:ext uri="{FF2B5EF4-FFF2-40B4-BE49-F238E27FC236}">
              <a16:creationId xmlns:a16="http://schemas.microsoft.com/office/drawing/2014/main" id="{00000000-0008-0000-0900-00000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3" name="Rectangle 13048">
          <a:extLst>
            <a:ext uri="{FF2B5EF4-FFF2-40B4-BE49-F238E27FC236}">
              <a16:creationId xmlns:a16="http://schemas.microsoft.com/office/drawing/2014/main" id="{00000000-0008-0000-0900-00000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4" name="Rectangle 13049">
          <a:extLst>
            <a:ext uri="{FF2B5EF4-FFF2-40B4-BE49-F238E27FC236}">
              <a16:creationId xmlns:a16="http://schemas.microsoft.com/office/drawing/2014/main" id="{00000000-0008-0000-0900-00000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5" name="Rectangle 13050">
          <a:extLst>
            <a:ext uri="{FF2B5EF4-FFF2-40B4-BE49-F238E27FC236}">
              <a16:creationId xmlns:a16="http://schemas.microsoft.com/office/drawing/2014/main" id="{00000000-0008-0000-0900-00000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6" name="Rectangle 13051">
          <a:extLst>
            <a:ext uri="{FF2B5EF4-FFF2-40B4-BE49-F238E27FC236}">
              <a16:creationId xmlns:a16="http://schemas.microsoft.com/office/drawing/2014/main" id="{00000000-0008-0000-0900-00000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7" name="Rectangle 13052">
          <a:extLst>
            <a:ext uri="{FF2B5EF4-FFF2-40B4-BE49-F238E27FC236}">
              <a16:creationId xmlns:a16="http://schemas.microsoft.com/office/drawing/2014/main" id="{00000000-0008-0000-0900-00000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8" name="Rectangle 13053">
          <a:extLst>
            <a:ext uri="{FF2B5EF4-FFF2-40B4-BE49-F238E27FC236}">
              <a16:creationId xmlns:a16="http://schemas.microsoft.com/office/drawing/2014/main" id="{00000000-0008-0000-0900-00000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49" name="Rectangle 13054">
          <a:extLst>
            <a:ext uri="{FF2B5EF4-FFF2-40B4-BE49-F238E27FC236}">
              <a16:creationId xmlns:a16="http://schemas.microsoft.com/office/drawing/2014/main" id="{00000000-0008-0000-0900-00000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0" name="Rectangle 13055">
          <a:extLst>
            <a:ext uri="{FF2B5EF4-FFF2-40B4-BE49-F238E27FC236}">
              <a16:creationId xmlns:a16="http://schemas.microsoft.com/office/drawing/2014/main" id="{00000000-0008-0000-0900-00000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1" name="Rectangle 13056">
          <a:extLst>
            <a:ext uri="{FF2B5EF4-FFF2-40B4-BE49-F238E27FC236}">
              <a16:creationId xmlns:a16="http://schemas.microsoft.com/office/drawing/2014/main" id="{00000000-0008-0000-0900-00000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2" name="Rectangle 13057">
          <a:extLst>
            <a:ext uri="{FF2B5EF4-FFF2-40B4-BE49-F238E27FC236}">
              <a16:creationId xmlns:a16="http://schemas.microsoft.com/office/drawing/2014/main" id="{00000000-0008-0000-0900-00000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3" name="Rectangle 13058">
          <a:extLst>
            <a:ext uri="{FF2B5EF4-FFF2-40B4-BE49-F238E27FC236}">
              <a16:creationId xmlns:a16="http://schemas.microsoft.com/office/drawing/2014/main" id="{00000000-0008-0000-0900-00000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4" name="Rectangle 13059">
          <a:extLst>
            <a:ext uri="{FF2B5EF4-FFF2-40B4-BE49-F238E27FC236}">
              <a16:creationId xmlns:a16="http://schemas.microsoft.com/office/drawing/2014/main" id="{00000000-0008-0000-0900-00000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5" name="Rectangle 13060">
          <a:extLst>
            <a:ext uri="{FF2B5EF4-FFF2-40B4-BE49-F238E27FC236}">
              <a16:creationId xmlns:a16="http://schemas.microsoft.com/office/drawing/2014/main" id="{00000000-0008-0000-0900-00000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6" name="Rectangle 13061">
          <a:extLst>
            <a:ext uri="{FF2B5EF4-FFF2-40B4-BE49-F238E27FC236}">
              <a16:creationId xmlns:a16="http://schemas.microsoft.com/office/drawing/2014/main" id="{00000000-0008-0000-0900-00001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7" name="Rectangle 13062">
          <a:extLst>
            <a:ext uri="{FF2B5EF4-FFF2-40B4-BE49-F238E27FC236}">
              <a16:creationId xmlns:a16="http://schemas.microsoft.com/office/drawing/2014/main" id="{00000000-0008-0000-0900-00001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8" name="Rectangle 13063">
          <a:extLst>
            <a:ext uri="{FF2B5EF4-FFF2-40B4-BE49-F238E27FC236}">
              <a16:creationId xmlns:a16="http://schemas.microsoft.com/office/drawing/2014/main" id="{00000000-0008-0000-0900-00001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59" name="Rectangle 13064">
          <a:extLst>
            <a:ext uri="{FF2B5EF4-FFF2-40B4-BE49-F238E27FC236}">
              <a16:creationId xmlns:a16="http://schemas.microsoft.com/office/drawing/2014/main" id="{00000000-0008-0000-0900-00001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0" name="Rectangle 13065">
          <a:extLst>
            <a:ext uri="{FF2B5EF4-FFF2-40B4-BE49-F238E27FC236}">
              <a16:creationId xmlns:a16="http://schemas.microsoft.com/office/drawing/2014/main" id="{00000000-0008-0000-0900-00001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1" name="Rectangle 13066">
          <a:extLst>
            <a:ext uri="{FF2B5EF4-FFF2-40B4-BE49-F238E27FC236}">
              <a16:creationId xmlns:a16="http://schemas.microsoft.com/office/drawing/2014/main" id="{00000000-0008-0000-0900-00001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2" name="Rectangle 13067">
          <a:extLst>
            <a:ext uri="{FF2B5EF4-FFF2-40B4-BE49-F238E27FC236}">
              <a16:creationId xmlns:a16="http://schemas.microsoft.com/office/drawing/2014/main" id="{00000000-0008-0000-0900-00001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3" name="Rectangle 13068">
          <a:extLst>
            <a:ext uri="{FF2B5EF4-FFF2-40B4-BE49-F238E27FC236}">
              <a16:creationId xmlns:a16="http://schemas.microsoft.com/office/drawing/2014/main" id="{00000000-0008-0000-0900-00001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4" name="Rectangle 13069">
          <a:extLst>
            <a:ext uri="{FF2B5EF4-FFF2-40B4-BE49-F238E27FC236}">
              <a16:creationId xmlns:a16="http://schemas.microsoft.com/office/drawing/2014/main" id="{00000000-0008-0000-0900-00001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5" name="Rectangle 13070">
          <a:extLst>
            <a:ext uri="{FF2B5EF4-FFF2-40B4-BE49-F238E27FC236}">
              <a16:creationId xmlns:a16="http://schemas.microsoft.com/office/drawing/2014/main" id="{00000000-0008-0000-0900-00001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6" name="Rectangle 13071">
          <a:extLst>
            <a:ext uri="{FF2B5EF4-FFF2-40B4-BE49-F238E27FC236}">
              <a16:creationId xmlns:a16="http://schemas.microsoft.com/office/drawing/2014/main" id="{00000000-0008-0000-0900-00001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7" name="Rectangle 13072">
          <a:extLst>
            <a:ext uri="{FF2B5EF4-FFF2-40B4-BE49-F238E27FC236}">
              <a16:creationId xmlns:a16="http://schemas.microsoft.com/office/drawing/2014/main" id="{00000000-0008-0000-0900-00001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8" name="Rectangle 13073">
          <a:extLst>
            <a:ext uri="{FF2B5EF4-FFF2-40B4-BE49-F238E27FC236}">
              <a16:creationId xmlns:a16="http://schemas.microsoft.com/office/drawing/2014/main" id="{00000000-0008-0000-0900-00001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69" name="Rectangle 13074">
          <a:extLst>
            <a:ext uri="{FF2B5EF4-FFF2-40B4-BE49-F238E27FC236}">
              <a16:creationId xmlns:a16="http://schemas.microsoft.com/office/drawing/2014/main" id="{00000000-0008-0000-0900-00001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0" name="Rectangle 13075">
          <a:extLst>
            <a:ext uri="{FF2B5EF4-FFF2-40B4-BE49-F238E27FC236}">
              <a16:creationId xmlns:a16="http://schemas.microsoft.com/office/drawing/2014/main" id="{00000000-0008-0000-0900-00001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1" name="Rectangle 13076">
          <a:extLst>
            <a:ext uri="{FF2B5EF4-FFF2-40B4-BE49-F238E27FC236}">
              <a16:creationId xmlns:a16="http://schemas.microsoft.com/office/drawing/2014/main" id="{00000000-0008-0000-0900-00001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2" name="Rectangle 13077">
          <a:extLst>
            <a:ext uri="{FF2B5EF4-FFF2-40B4-BE49-F238E27FC236}">
              <a16:creationId xmlns:a16="http://schemas.microsoft.com/office/drawing/2014/main" id="{00000000-0008-0000-0900-00002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3" name="Rectangle 13078">
          <a:extLst>
            <a:ext uri="{FF2B5EF4-FFF2-40B4-BE49-F238E27FC236}">
              <a16:creationId xmlns:a16="http://schemas.microsoft.com/office/drawing/2014/main" id="{00000000-0008-0000-0900-00002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4" name="Rectangle 13079">
          <a:extLst>
            <a:ext uri="{FF2B5EF4-FFF2-40B4-BE49-F238E27FC236}">
              <a16:creationId xmlns:a16="http://schemas.microsoft.com/office/drawing/2014/main" id="{00000000-0008-0000-0900-00002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5" name="Rectangle 13080">
          <a:extLst>
            <a:ext uri="{FF2B5EF4-FFF2-40B4-BE49-F238E27FC236}">
              <a16:creationId xmlns:a16="http://schemas.microsoft.com/office/drawing/2014/main" id="{00000000-0008-0000-0900-00002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6" name="Rectangle 13081">
          <a:extLst>
            <a:ext uri="{FF2B5EF4-FFF2-40B4-BE49-F238E27FC236}">
              <a16:creationId xmlns:a16="http://schemas.microsoft.com/office/drawing/2014/main" id="{00000000-0008-0000-0900-00002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7" name="Rectangle 13082">
          <a:extLst>
            <a:ext uri="{FF2B5EF4-FFF2-40B4-BE49-F238E27FC236}">
              <a16:creationId xmlns:a16="http://schemas.microsoft.com/office/drawing/2014/main" id="{00000000-0008-0000-0900-00002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8" name="Rectangle 13083">
          <a:extLst>
            <a:ext uri="{FF2B5EF4-FFF2-40B4-BE49-F238E27FC236}">
              <a16:creationId xmlns:a16="http://schemas.microsoft.com/office/drawing/2014/main" id="{00000000-0008-0000-0900-00002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79" name="Rectangle 13084">
          <a:extLst>
            <a:ext uri="{FF2B5EF4-FFF2-40B4-BE49-F238E27FC236}">
              <a16:creationId xmlns:a16="http://schemas.microsoft.com/office/drawing/2014/main" id="{00000000-0008-0000-0900-00002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0" name="Rectangle 13085">
          <a:extLst>
            <a:ext uri="{FF2B5EF4-FFF2-40B4-BE49-F238E27FC236}">
              <a16:creationId xmlns:a16="http://schemas.microsoft.com/office/drawing/2014/main" id="{00000000-0008-0000-0900-00002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1" name="Rectangle 13086">
          <a:extLst>
            <a:ext uri="{FF2B5EF4-FFF2-40B4-BE49-F238E27FC236}">
              <a16:creationId xmlns:a16="http://schemas.microsoft.com/office/drawing/2014/main" id="{00000000-0008-0000-0900-00002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2" name="Rectangle 13087">
          <a:extLst>
            <a:ext uri="{FF2B5EF4-FFF2-40B4-BE49-F238E27FC236}">
              <a16:creationId xmlns:a16="http://schemas.microsoft.com/office/drawing/2014/main" id="{00000000-0008-0000-0900-00002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3" name="Rectangle 13088">
          <a:extLst>
            <a:ext uri="{FF2B5EF4-FFF2-40B4-BE49-F238E27FC236}">
              <a16:creationId xmlns:a16="http://schemas.microsoft.com/office/drawing/2014/main" id="{00000000-0008-0000-0900-00002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4" name="Rectangle 13089">
          <a:extLst>
            <a:ext uri="{FF2B5EF4-FFF2-40B4-BE49-F238E27FC236}">
              <a16:creationId xmlns:a16="http://schemas.microsoft.com/office/drawing/2014/main" id="{00000000-0008-0000-0900-00002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5" name="Rectangle 13090">
          <a:extLst>
            <a:ext uri="{FF2B5EF4-FFF2-40B4-BE49-F238E27FC236}">
              <a16:creationId xmlns:a16="http://schemas.microsoft.com/office/drawing/2014/main" id="{00000000-0008-0000-0900-00002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6" name="Rectangle 13091">
          <a:extLst>
            <a:ext uri="{FF2B5EF4-FFF2-40B4-BE49-F238E27FC236}">
              <a16:creationId xmlns:a16="http://schemas.microsoft.com/office/drawing/2014/main" id="{00000000-0008-0000-0900-00002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7" name="Rectangle 13092">
          <a:extLst>
            <a:ext uri="{FF2B5EF4-FFF2-40B4-BE49-F238E27FC236}">
              <a16:creationId xmlns:a16="http://schemas.microsoft.com/office/drawing/2014/main" id="{00000000-0008-0000-0900-00002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8" name="Rectangle 13093">
          <a:extLst>
            <a:ext uri="{FF2B5EF4-FFF2-40B4-BE49-F238E27FC236}">
              <a16:creationId xmlns:a16="http://schemas.microsoft.com/office/drawing/2014/main" id="{00000000-0008-0000-0900-00003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89" name="Rectangle 13094">
          <a:extLst>
            <a:ext uri="{FF2B5EF4-FFF2-40B4-BE49-F238E27FC236}">
              <a16:creationId xmlns:a16="http://schemas.microsoft.com/office/drawing/2014/main" id="{00000000-0008-0000-0900-00003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0" name="Rectangle 13095">
          <a:extLst>
            <a:ext uri="{FF2B5EF4-FFF2-40B4-BE49-F238E27FC236}">
              <a16:creationId xmlns:a16="http://schemas.microsoft.com/office/drawing/2014/main" id="{00000000-0008-0000-0900-00003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1" name="Rectangle 13096">
          <a:extLst>
            <a:ext uri="{FF2B5EF4-FFF2-40B4-BE49-F238E27FC236}">
              <a16:creationId xmlns:a16="http://schemas.microsoft.com/office/drawing/2014/main" id="{00000000-0008-0000-0900-00003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2" name="Rectangle 13097">
          <a:extLst>
            <a:ext uri="{FF2B5EF4-FFF2-40B4-BE49-F238E27FC236}">
              <a16:creationId xmlns:a16="http://schemas.microsoft.com/office/drawing/2014/main" id="{00000000-0008-0000-0900-00003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3" name="Rectangle 13098">
          <a:extLst>
            <a:ext uri="{FF2B5EF4-FFF2-40B4-BE49-F238E27FC236}">
              <a16:creationId xmlns:a16="http://schemas.microsoft.com/office/drawing/2014/main" id="{00000000-0008-0000-0900-00003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4" name="Rectangle 13099">
          <a:extLst>
            <a:ext uri="{FF2B5EF4-FFF2-40B4-BE49-F238E27FC236}">
              <a16:creationId xmlns:a16="http://schemas.microsoft.com/office/drawing/2014/main" id="{00000000-0008-0000-0900-00003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5" name="Rectangle 13100">
          <a:extLst>
            <a:ext uri="{FF2B5EF4-FFF2-40B4-BE49-F238E27FC236}">
              <a16:creationId xmlns:a16="http://schemas.microsoft.com/office/drawing/2014/main" id="{00000000-0008-0000-0900-00003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6" name="Rectangle 13101">
          <a:extLst>
            <a:ext uri="{FF2B5EF4-FFF2-40B4-BE49-F238E27FC236}">
              <a16:creationId xmlns:a16="http://schemas.microsoft.com/office/drawing/2014/main" id="{00000000-0008-0000-0900-00003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7" name="Rectangle 13102">
          <a:extLst>
            <a:ext uri="{FF2B5EF4-FFF2-40B4-BE49-F238E27FC236}">
              <a16:creationId xmlns:a16="http://schemas.microsoft.com/office/drawing/2014/main" id="{00000000-0008-0000-0900-00003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8" name="Rectangle 13103">
          <a:extLst>
            <a:ext uri="{FF2B5EF4-FFF2-40B4-BE49-F238E27FC236}">
              <a16:creationId xmlns:a16="http://schemas.microsoft.com/office/drawing/2014/main" id="{00000000-0008-0000-0900-00003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899" name="Rectangle 13104">
          <a:extLst>
            <a:ext uri="{FF2B5EF4-FFF2-40B4-BE49-F238E27FC236}">
              <a16:creationId xmlns:a16="http://schemas.microsoft.com/office/drawing/2014/main" id="{00000000-0008-0000-0900-00003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0" name="Rectangle 13105">
          <a:extLst>
            <a:ext uri="{FF2B5EF4-FFF2-40B4-BE49-F238E27FC236}">
              <a16:creationId xmlns:a16="http://schemas.microsoft.com/office/drawing/2014/main" id="{00000000-0008-0000-0900-00003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1" name="Rectangle 13106">
          <a:extLst>
            <a:ext uri="{FF2B5EF4-FFF2-40B4-BE49-F238E27FC236}">
              <a16:creationId xmlns:a16="http://schemas.microsoft.com/office/drawing/2014/main" id="{00000000-0008-0000-0900-00003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2" name="Rectangle 13107">
          <a:extLst>
            <a:ext uri="{FF2B5EF4-FFF2-40B4-BE49-F238E27FC236}">
              <a16:creationId xmlns:a16="http://schemas.microsoft.com/office/drawing/2014/main" id="{00000000-0008-0000-0900-00003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3" name="Rectangle 13108">
          <a:extLst>
            <a:ext uri="{FF2B5EF4-FFF2-40B4-BE49-F238E27FC236}">
              <a16:creationId xmlns:a16="http://schemas.microsoft.com/office/drawing/2014/main" id="{00000000-0008-0000-0900-00003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4" name="Rectangle 13109">
          <a:extLst>
            <a:ext uri="{FF2B5EF4-FFF2-40B4-BE49-F238E27FC236}">
              <a16:creationId xmlns:a16="http://schemas.microsoft.com/office/drawing/2014/main" id="{00000000-0008-0000-0900-00004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5" name="Rectangle 13110">
          <a:extLst>
            <a:ext uri="{FF2B5EF4-FFF2-40B4-BE49-F238E27FC236}">
              <a16:creationId xmlns:a16="http://schemas.microsoft.com/office/drawing/2014/main" id="{00000000-0008-0000-0900-00004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6" name="Rectangle 13111">
          <a:extLst>
            <a:ext uri="{FF2B5EF4-FFF2-40B4-BE49-F238E27FC236}">
              <a16:creationId xmlns:a16="http://schemas.microsoft.com/office/drawing/2014/main" id="{00000000-0008-0000-0900-00004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7" name="Rectangle 13112">
          <a:extLst>
            <a:ext uri="{FF2B5EF4-FFF2-40B4-BE49-F238E27FC236}">
              <a16:creationId xmlns:a16="http://schemas.microsoft.com/office/drawing/2014/main" id="{00000000-0008-0000-0900-00004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8" name="Rectangle 13113">
          <a:extLst>
            <a:ext uri="{FF2B5EF4-FFF2-40B4-BE49-F238E27FC236}">
              <a16:creationId xmlns:a16="http://schemas.microsoft.com/office/drawing/2014/main" id="{00000000-0008-0000-0900-00004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09" name="Rectangle 13114">
          <a:extLst>
            <a:ext uri="{FF2B5EF4-FFF2-40B4-BE49-F238E27FC236}">
              <a16:creationId xmlns:a16="http://schemas.microsoft.com/office/drawing/2014/main" id="{00000000-0008-0000-0900-00004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1755</xdr:row>
      <xdr:rowOff>0</xdr:rowOff>
    </xdr:from>
    <xdr:to>
      <xdr:col>0</xdr:col>
      <xdr:colOff>0</xdr:colOff>
      <xdr:row>1755</xdr:row>
      <xdr:rowOff>0</xdr:rowOff>
    </xdr:to>
    <xdr:sp macro="" textlink="">
      <xdr:nvSpPr>
        <xdr:cNvPr id="1091910" name="Rectangle 13115">
          <a:extLst>
            <a:ext uri="{FF2B5EF4-FFF2-40B4-BE49-F238E27FC236}">
              <a16:creationId xmlns:a16="http://schemas.microsoft.com/office/drawing/2014/main" id="{00000000-0008-0000-0900-00004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1" name="Rectangle 13116">
          <a:extLst>
            <a:ext uri="{FF2B5EF4-FFF2-40B4-BE49-F238E27FC236}">
              <a16:creationId xmlns:a16="http://schemas.microsoft.com/office/drawing/2014/main" id="{00000000-0008-0000-0900-000047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2" name="Rectangle 13117">
          <a:extLst>
            <a:ext uri="{FF2B5EF4-FFF2-40B4-BE49-F238E27FC236}">
              <a16:creationId xmlns:a16="http://schemas.microsoft.com/office/drawing/2014/main" id="{00000000-0008-0000-0900-000048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3" name="Rectangle 13118">
          <a:extLst>
            <a:ext uri="{FF2B5EF4-FFF2-40B4-BE49-F238E27FC236}">
              <a16:creationId xmlns:a16="http://schemas.microsoft.com/office/drawing/2014/main" id="{00000000-0008-0000-0900-000049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4" name="Rectangle 13119">
          <a:extLst>
            <a:ext uri="{FF2B5EF4-FFF2-40B4-BE49-F238E27FC236}">
              <a16:creationId xmlns:a16="http://schemas.microsoft.com/office/drawing/2014/main" id="{00000000-0008-0000-0900-00004A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5" name="Rectangle 13120">
          <a:extLst>
            <a:ext uri="{FF2B5EF4-FFF2-40B4-BE49-F238E27FC236}">
              <a16:creationId xmlns:a16="http://schemas.microsoft.com/office/drawing/2014/main" id="{00000000-0008-0000-0900-00004B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6" name="Rectangle 13121">
          <a:extLst>
            <a:ext uri="{FF2B5EF4-FFF2-40B4-BE49-F238E27FC236}">
              <a16:creationId xmlns:a16="http://schemas.microsoft.com/office/drawing/2014/main" id="{00000000-0008-0000-0900-00004C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7" name="Rectangle 13122">
          <a:extLst>
            <a:ext uri="{FF2B5EF4-FFF2-40B4-BE49-F238E27FC236}">
              <a16:creationId xmlns:a16="http://schemas.microsoft.com/office/drawing/2014/main" id="{00000000-0008-0000-0900-00004D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8" name="Rectangle 13123">
          <a:extLst>
            <a:ext uri="{FF2B5EF4-FFF2-40B4-BE49-F238E27FC236}">
              <a16:creationId xmlns:a16="http://schemas.microsoft.com/office/drawing/2014/main" id="{00000000-0008-0000-0900-00004E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19" name="Rectangle 13124">
          <a:extLst>
            <a:ext uri="{FF2B5EF4-FFF2-40B4-BE49-F238E27FC236}">
              <a16:creationId xmlns:a16="http://schemas.microsoft.com/office/drawing/2014/main" id="{00000000-0008-0000-0900-00004F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0" name="Rectangle 13125">
          <a:extLst>
            <a:ext uri="{FF2B5EF4-FFF2-40B4-BE49-F238E27FC236}">
              <a16:creationId xmlns:a16="http://schemas.microsoft.com/office/drawing/2014/main" id="{00000000-0008-0000-0900-000050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1" name="Rectangle 13126">
          <a:extLst>
            <a:ext uri="{FF2B5EF4-FFF2-40B4-BE49-F238E27FC236}">
              <a16:creationId xmlns:a16="http://schemas.microsoft.com/office/drawing/2014/main" id="{00000000-0008-0000-0900-000051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2" name="Rectangle 13127">
          <a:extLst>
            <a:ext uri="{FF2B5EF4-FFF2-40B4-BE49-F238E27FC236}">
              <a16:creationId xmlns:a16="http://schemas.microsoft.com/office/drawing/2014/main" id="{00000000-0008-0000-0900-000052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3" name="Rectangle 13128">
          <a:extLst>
            <a:ext uri="{FF2B5EF4-FFF2-40B4-BE49-F238E27FC236}">
              <a16:creationId xmlns:a16="http://schemas.microsoft.com/office/drawing/2014/main" id="{00000000-0008-0000-0900-000053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4" name="Rectangle 13129">
          <a:extLst>
            <a:ext uri="{FF2B5EF4-FFF2-40B4-BE49-F238E27FC236}">
              <a16:creationId xmlns:a16="http://schemas.microsoft.com/office/drawing/2014/main" id="{00000000-0008-0000-0900-000054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5" name="Rectangle 13130">
          <a:extLst>
            <a:ext uri="{FF2B5EF4-FFF2-40B4-BE49-F238E27FC236}">
              <a16:creationId xmlns:a16="http://schemas.microsoft.com/office/drawing/2014/main" id="{00000000-0008-0000-0900-000055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6" name="Rectangle 13131">
          <a:extLst>
            <a:ext uri="{FF2B5EF4-FFF2-40B4-BE49-F238E27FC236}">
              <a16:creationId xmlns:a16="http://schemas.microsoft.com/office/drawing/2014/main" id="{00000000-0008-0000-0900-000056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7" name="Rectangle 13132">
          <a:extLst>
            <a:ext uri="{FF2B5EF4-FFF2-40B4-BE49-F238E27FC236}">
              <a16:creationId xmlns:a16="http://schemas.microsoft.com/office/drawing/2014/main" id="{00000000-0008-0000-0900-000057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8" name="Rectangle 13133">
          <a:extLst>
            <a:ext uri="{FF2B5EF4-FFF2-40B4-BE49-F238E27FC236}">
              <a16:creationId xmlns:a16="http://schemas.microsoft.com/office/drawing/2014/main" id="{00000000-0008-0000-0900-000058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29" name="Rectangle 13134">
          <a:extLst>
            <a:ext uri="{FF2B5EF4-FFF2-40B4-BE49-F238E27FC236}">
              <a16:creationId xmlns:a16="http://schemas.microsoft.com/office/drawing/2014/main" id="{00000000-0008-0000-0900-000059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30" name="Rectangle 13135">
          <a:extLst>
            <a:ext uri="{FF2B5EF4-FFF2-40B4-BE49-F238E27FC236}">
              <a16:creationId xmlns:a16="http://schemas.microsoft.com/office/drawing/2014/main" id="{00000000-0008-0000-0900-00005A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31" name="Rectangle 13136">
          <a:extLst>
            <a:ext uri="{FF2B5EF4-FFF2-40B4-BE49-F238E27FC236}">
              <a16:creationId xmlns:a16="http://schemas.microsoft.com/office/drawing/2014/main" id="{00000000-0008-0000-0900-00005B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1962</xdr:row>
      <xdr:rowOff>0</xdr:rowOff>
    </xdr:from>
    <xdr:to>
      <xdr:col>0</xdr:col>
      <xdr:colOff>0</xdr:colOff>
      <xdr:row>1962</xdr:row>
      <xdr:rowOff>0</xdr:rowOff>
    </xdr:to>
    <xdr:sp macro="" textlink="">
      <xdr:nvSpPr>
        <xdr:cNvPr id="1091932" name="Rectangle 13137">
          <a:extLst>
            <a:ext uri="{FF2B5EF4-FFF2-40B4-BE49-F238E27FC236}">
              <a16:creationId xmlns:a16="http://schemas.microsoft.com/office/drawing/2014/main" id="{00000000-0008-0000-0900-00005C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33" name="Rectangle 13138">
          <a:extLst>
            <a:ext uri="{FF2B5EF4-FFF2-40B4-BE49-F238E27FC236}">
              <a16:creationId xmlns:a16="http://schemas.microsoft.com/office/drawing/2014/main" id="{00000000-0008-0000-0900-00005D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34" name="Rectangle 13139">
          <a:extLst>
            <a:ext uri="{FF2B5EF4-FFF2-40B4-BE49-F238E27FC236}">
              <a16:creationId xmlns:a16="http://schemas.microsoft.com/office/drawing/2014/main" id="{00000000-0008-0000-0900-00005E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35" name="Rectangle 13140">
          <a:extLst>
            <a:ext uri="{FF2B5EF4-FFF2-40B4-BE49-F238E27FC236}">
              <a16:creationId xmlns:a16="http://schemas.microsoft.com/office/drawing/2014/main" id="{00000000-0008-0000-0900-00005F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36" name="Rectangle 13141">
          <a:extLst>
            <a:ext uri="{FF2B5EF4-FFF2-40B4-BE49-F238E27FC236}">
              <a16:creationId xmlns:a16="http://schemas.microsoft.com/office/drawing/2014/main" id="{00000000-0008-0000-0900-000060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37" name="Rectangle 13142">
          <a:extLst>
            <a:ext uri="{FF2B5EF4-FFF2-40B4-BE49-F238E27FC236}">
              <a16:creationId xmlns:a16="http://schemas.microsoft.com/office/drawing/2014/main" id="{00000000-0008-0000-0900-000061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38" name="Rectangle 13143">
          <a:extLst>
            <a:ext uri="{FF2B5EF4-FFF2-40B4-BE49-F238E27FC236}">
              <a16:creationId xmlns:a16="http://schemas.microsoft.com/office/drawing/2014/main" id="{00000000-0008-0000-0900-000062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39" name="Rectangle 13144">
          <a:extLst>
            <a:ext uri="{FF2B5EF4-FFF2-40B4-BE49-F238E27FC236}">
              <a16:creationId xmlns:a16="http://schemas.microsoft.com/office/drawing/2014/main" id="{00000000-0008-0000-0900-000063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40" name="Rectangle 13145">
          <a:extLst>
            <a:ext uri="{FF2B5EF4-FFF2-40B4-BE49-F238E27FC236}">
              <a16:creationId xmlns:a16="http://schemas.microsoft.com/office/drawing/2014/main" id="{00000000-0008-0000-0900-000064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41" name="Rectangle 13146">
          <a:extLst>
            <a:ext uri="{FF2B5EF4-FFF2-40B4-BE49-F238E27FC236}">
              <a16:creationId xmlns:a16="http://schemas.microsoft.com/office/drawing/2014/main" id="{00000000-0008-0000-0900-000065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42" name="Rectangle 13147">
          <a:extLst>
            <a:ext uri="{FF2B5EF4-FFF2-40B4-BE49-F238E27FC236}">
              <a16:creationId xmlns:a16="http://schemas.microsoft.com/office/drawing/2014/main" id="{00000000-0008-0000-0900-000066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4007</xdr:row>
      <xdr:rowOff>0</xdr:rowOff>
    </xdr:from>
    <xdr:to>
      <xdr:col>0</xdr:col>
      <xdr:colOff>0</xdr:colOff>
      <xdr:row>4007</xdr:row>
      <xdr:rowOff>0</xdr:rowOff>
    </xdr:to>
    <xdr:sp macro="" textlink="">
      <xdr:nvSpPr>
        <xdr:cNvPr id="1091943" name="Rectangle 13148">
          <a:extLst>
            <a:ext uri="{FF2B5EF4-FFF2-40B4-BE49-F238E27FC236}">
              <a16:creationId xmlns:a16="http://schemas.microsoft.com/office/drawing/2014/main" id="{00000000-0008-0000-0900-000067A91000}"/>
            </a:ext>
          </a:extLst>
        </xdr:cNvPr>
        <xdr:cNvSpPr>
          <a:spLocks noChangeArrowheads="1"/>
        </xdr:cNvSpPr>
      </xdr:nvSpPr>
      <xdr:spPr bwMode="auto">
        <a:xfrm>
          <a:off x="0" y="78642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4007</xdr:row>
      <xdr:rowOff>0</xdr:rowOff>
    </xdr:from>
    <xdr:to>
      <xdr:col>0</xdr:col>
      <xdr:colOff>0</xdr:colOff>
      <xdr:row>4007</xdr:row>
      <xdr:rowOff>0</xdr:rowOff>
    </xdr:to>
    <xdr:sp macro="" textlink="">
      <xdr:nvSpPr>
        <xdr:cNvPr id="1091944" name="Rectangle 13149">
          <a:extLst>
            <a:ext uri="{FF2B5EF4-FFF2-40B4-BE49-F238E27FC236}">
              <a16:creationId xmlns:a16="http://schemas.microsoft.com/office/drawing/2014/main" id="{00000000-0008-0000-0900-000068A91000}"/>
            </a:ext>
          </a:extLst>
        </xdr:cNvPr>
        <xdr:cNvSpPr>
          <a:spLocks noChangeArrowheads="1"/>
        </xdr:cNvSpPr>
      </xdr:nvSpPr>
      <xdr:spPr bwMode="auto">
        <a:xfrm>
          <a:off x="0" y="78642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45" name="Rectangle 13150">
          <a:extLst>
            <a:ext uri="{FF2B5EF4-FFF2-40B4-BE49-F238E27FC236}">
              <a16:creationId xmlns:a16="http://schemas.microsoft.com/office/drawing/2014/main" id="{00000000-0008-0000-0900-000069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46" name="Rectangle 13151">
          <a:extLst>
            <a:ext uri="{FF2B5EF4-FFF2-40B4-BE49-F238E27FC236}">
              <a16:creationId xmlns:a16="http://schemas.microsoft.com/office/drawing/2014/main" id="{00000000-0008-0000-0900-00006A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47" name="Rectangle 13152">
          <a:extLst>
            <a:ext uri="{FF2B5EF4-FFF2-40B4-BE49-F238E27FC236}">
              <a16:creationId xmlns:a16="http://schemas.microsoft.com/office/drawing/2014/main" id="{00000000-0008-0000-0900-00006B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48" name="Rectangle 13153">
          <a:extLst>
            <a:ext uri="{FF2B5EF4-FFF2-40B4-BE49-F238E27FC236}">
              <a16:creationId xmlns:a16="http://schemas.microsoft.com/office/drawing/2014/main" id="{00000000-0008-0000-0900-00006C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49" name="Rectangle 13154">
          <a:extLst>
            <a:ext uri="{FF2B5EF4-FFF2-40B4-BE49-F238E27FC236}">
              <a16:creationId xmlns:a16="http://schemas.microsoft.com/office/drawing/2014/main" id="{00000000-0008-0000-0900-00006D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0" name="Rectangle 13155">
          <a:extLst>
            <a:ext uri="{FF2B5EF4-FFF2-40B4-BE49-F238E27FC236}">
              <a16:creationId xmlns:a16="http://schemas.microsoft.com/office/drawing/2014/main" id="{00000000-0008-0000-0900-00006E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1" name="Rectangle 13156">
          <a:extLst>
            <a:ext uri="{FF2B5EF4-FFF2-40B4-BE49-F238E27FC236}">
              <a16:creationId xmlns:a16="http://schemas.microsoft.com/office/drawing/2014/main" id="{00000000-0008-0000-0900-00006F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2" name="Rectangle 13157">
          <a:extLst>
            <a:ext uri="{FF2B5EF4-FFF2-40B4-BE49-F238E27FC236}">
              <a16:creationId xmlns:a16="http://schemas.microsoft.com/office/drawing/2014/main" id="{00000000-0008-0000-0900-000070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3" name="Rectangle 13158">
          <a:extLst>
            <a:ext uri="{FF2B5EF4-FFF2-40B4-BE49-F238E27FC236}">
              <a16:creationId xmlns:a16="http://schemas.microsoft.com/office/drawing/2014/main" id="{00000000-0008-0000-0900-000071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4" name="Rectangle 13159">
          <a:extLst>
            <a:ext uri="{FF2B5EF4-FFF2-40B4-BE49-F238E27FC236}">
              <a16:creationId xmlns:a16="http://schemas.microsoft.com/office/drawing/2014/main" id="{00000000-0008-0000-0900-000072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5" name="Rectangle 13160">
          <a:extLst>
            <a:ext uri="{FF2B5EF4-FFF2-40B4-BE49-F238E27FC236}">
              <a16:creationId xmlns:a16="http://schemas.microsoft.com/office/drawing/2014/main" id="{00000000-0008-0000-0900-000073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6" name="Rectangle 13161">
          <a:extLst>
            <a:ext uri="{FF2B5EF4-FFF2-40B4-BE49-F238E27FC236}">
              <a16:creationId xmlns:a16="http://schemas.microsoft.com/office/drawing/2014/main" id="{00000000-0008-0000-0900-000074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7" name="Rectangle 13162">
          <a:extLst>
            <a:ext uri="{FF2B5EF4-FFF2-40B4-BE49-F238E27FC236}">
              <a16:creationId xmlns:a16="http://schemas.microsoft.com/office/drawing/2014/main" id="{00000000-0008-0000-0900-000075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8" name="Rectangle 13163">
          <a:extLst>
            <a:ext uri="{FF2B5EF4-FFF2-40B4-BE49-F238E27FC236}">
              <a16:creationId xmlns:a16="http://schemas.microsoft.com/office/drawing/2014/main" id="{00000000-0008-0000-0900-000076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59" name="Rectangle 13164">
          <a:extLst>
            <a:ext uri="{FF2B5EF4-FFF2-40B4-BE49-F238E27FC236}">
              <a16:creationId xmlns:a16="http://schemas.microsoft.com/office/drawing/2014/main" id="{00000000-0008-0000-0900-000077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60" name="Rectangle 13165">
          <a:extLst>
            <a:ext uri="{FF2B5EF4-FFF2-40B4-BE49-F238E27FC236}">
              <a16:creationId xmlns:a16="http://schemas.microsoft.com/office/drawing/2014/main" id="{00000000-0008-0000-0900-000078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61" name="Rectangle 13166">
          <a:extLst>
            <a:ext uri="{FF2B5EF4-FFF2-40B4-BE49-F238E27FC236}">
              <a16:creationId xmlns:a16="http://schemas.microsoft.com/office/drawing/2014/main" id="{00000000-0008-0000-0900-000079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4167</xdr:row>
      <xdr:rowOff>0</xdr:rowOff>
    </xdr:from>
    <xdr:to>
      <xdr:col>0</xdr:col>
      <xdr:colOff>0</xdr:colOff>
      <xdr:row>4167</xdr:row>
      <xdr:rowOff>0</xdr:rowOff>
    </xdr:to>
    <xdr:sp macro="" textlink="">
      <xdr:nvSpPr>
        <xdr:cNvPr id="1091962" name="Rectangle 13167">
          <a:extLst>
            <a:ext uri="{FF2B5EF4-FFF2-40B4-BE49-F238E27FC236}">
              <a16:creationId xmlns:a16="http://schemas.microsoft.com/office/drawing/2014/main" id="{00000000-0008-0000-0900-00007A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963" name="Rectangle 13168">
          <a:extLst>
            <a:ext uri="{FF2B5EF4-FFF2-40B4-BE49-F238E27FC236}">
              <a16:creationId xmlns:a16="http://schemas.microsoft.com/office/drawing/2014/main" id="{00000000-0008-0000-0900-00007BA91000}"/>
            </a:ext>
          </a:extLst>
        </xdr:cNvPr>
        <xdr:cNvSpPr>
          <a:spLocks noChangeArrowheads="1"/>
        </xdr:cNvSpPr>
      </xdr:nvSpPr>
      <xdr:spPr bwMode="auto">
        <a:xfrm>
          <a:off x="0" y="892168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964" name="Rectangle 13169">
          <a:extLst>
            <a:ext uri="{FF2B5EF4-FFF2-40B4-BE49-F238E27FC236}">
              <a16:creationId xmlns:a16="http://schemas.microsoft.com/office/drawing/2014/main" id="{00000000-0008-0000-0900-00007CA91000}"/>
            </a:ext>
          </a:extLst>
        </xdr:cNvPr>
        <xdr:cNvSpPr>
          <a:spLocks noChangeArrowheads="1"/>
        </xdr:cNvSpPr>
      </xdr:nvSpPr>
      <xdr:spPr bwMode="auto">
        <a:xfrm>
          <a:off x="0" y="892168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965" name="Rectangle 13170">
          <a:extLst>
            <a:ext uri="{FF2B5EF4-FFF2-40B4-BE49-F238E27FC236}">
              <a16:creationId xmlns:a16="http://schemas.microsoft.com/office/drawing/2014/main" id="{00000000-0008-0000-0900-00007DA91000}"/>
            </a:ext>
          </a:extLst>
        </xdr:cNvPr>
        <xdr:cNvSpPr>
          <a:spLocks noChangeArrowheads="1"/>
        </xdr:cNvSpPr>
      </xdr:nvSpPr>
      <xdr:spPr bwMode="auto">
        <a:xfrm>
          <a:off x="0" y="892368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0</xdr:col>
      <xdr:colOff>0</xdr:colOff>
      <xdr:row>4453</xdr:row>
      <xdr:rowOff>0</xdr:rowOff>
    </xdr:to>
    <xdr:sp macro="" textlink="">
      <xdr:nvSpPr>
        <xdr:cNvPr id="1091966" name="Rectangle 13171">
          <a:extLst>
            <a:ext uri="{FF2B5EF4-FFF2-40B4-BE49-F238E27FC236}">
              <a16:creationId xmlns:a16="http://schemas.microsoft.com/office/drawing/2014/main" id="{00000000-0008-0000-0900-00007EA91000}"/>
            </a:ext>
          </a:extLst>
        </xdr:cNvPr>
        <xdr:cNvSpPr>
          <a:spLocks noChangeArrowheads="1"/>
        </xdr:cNvSpPr>
      </xdr:nvSpPr>
      <xdr:spPr bwMode="auto">
        <a:xfrm>
          <a:off x="0" y="892368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4479</xdr:row>
      <xdr:rowOff>0</xdr:rowOff>
    </xdr:from>
    <xdr:to>
      <xdr:col>0</xdr:col>
      <xdr:colOff>0</xdr:colOff>
      <xdr:row>4479</xdr:row>
      <xdr:rowOff>0</xdr:rowOff>
    </xdr:to>
    <xdr:sp macro="" textlink="">
      <xdr:nvSpPr>
        <xdr:cNvPr id="1091967" name="Rectangle 13172">
          <a:extLst>
            <a:ext uri="{FF2B5EF4-FFF2-40B4-BE49-F238E27FC236}">
              <a16:creationId xmlns:a16="http://schemas.microsoft.com/office/drawing/2014/main" id="{00000000-0008-0000-0900-00007FA91000}"/>
            </a:ext>
          </a:extLst>
        </xdr:cNvPr>
        <xdr:cNvSpPr>
          <a:spLocks noChangeArrowheads="1"/>
        </xdr:cNvSpPr>
      </xdr:nvSpPr>
      <xdr:spPr bwMode="auto">
        <a:xfrm>
          <a:off x="0" y="897769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4479</xdr:row>
      <xdr:rowOff>0</xdr:rowOff>
    </xdr:from>
    <xdr:to>
      <xdr:col>0</xdr:col>
      <xdr:colOff>0</xdr:colOff>
      <xdr:row>4479</xdr:row>
      <xdr:rowOff>0</xdr:rowOff>
    </xdr:to>
    <xdr:sp macro="" textlink="">
      <xdr:nvSpPr>
        <xdr:cNvPr id="1091968" name="Rectangle 13173">
          <a:extLst>
            <a:ext uri="{FF2B5EF4-FFF2-40B4-BE49-F238E27FC236}">
              <a16:creationId xmlns:a16="http://schemas.microsoft.com/office/drawing/2014/main" id="{00000000-0008-0000-0900-000080A91000}"/>
            </a:ext>
          </a:extLst>
        </xdr:cNvPr>
        <xdr:cNvSpPr>
          <a:spLocks noChangeArrowheads="1"/>
        </xdr:cNvSpPr>
      </xdr:nvSpPr>
      <xdr:spPr bwMode="auto">
        <a:xfrm>
          <a:off x="0" y="897769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69" name="Rectangle 13174">
          <a:extLst>
            <a:ext uri="{FF2B5EF4-FFF2-40B4-BE49-F238E27FC236}">
              <a16:creationId xmlns:a16="http://schemas.microsoft.com/office/drawing/2014/main" id="{00000000-0008-0000-0900-000081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0" name="Rectangle 13175">
          <a:extLst>
            <a:ext uri="{FF2B5EF4-FFF2-40B4-BE49-F238E27FC236}">
              <a16:creationId xmlns:a16="http://schemas.microsoft.com/office/drawing/2014/main" id="{00000000-0008-0000-0900-000082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1" name="Rectangle 13176">
          <a:extLst>
            <a:ext uri="{FF2B5EF4-FFF2-40B4-BE49-F238E27FC236}">
              <a16:creationId xmlns:a16="http://schemas.microsoft.com/office/drawing/2014/main" id="{00000000-0008-0000-0900-000083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2" name="Rectangle 13177">
          <a:extLst>
            <a:ext uri="{FF2B5EF4-FFF2-40B4-BE49-F238E27FC236}">
              <a16:creationId xmlns:a16="http://schemas.microsoft.com/office/drawing/2014/main" id="{00000000-0008-0000-0900-000084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3" name="Rectangle 13178">
          <a:extLst>
            <a:ext uri="{FF2B5EF4-FFF2-40B4-BE49-F238E27FC236}">
              <a16:creationId xmlns:a16="http://schemas.microsoft.com/office/drawing/2014/main" id="{00000000-0008-0000-0900-000085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4" name="Rectangle 13179">
          <a:extLst>
            <a:ext uri="{FF2B5EF4-FFF2-40B4-BE49-F238E27FC236}">
              <a16:creationId xmlns:a16="http://schemas.microsoft.com/office/drawing/2014/main" id="{00000000-0008-0000-0900-000086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5" name="Rectangle 13180">
          <a:extLst>
            <a:ext uri="{FF2B5EF4-FFF2-40B4-BE49-F238E27FC236}">
              <a16:creationId xmlns:a16="http://schemas.microsoft.com/office/drawing/2014/main" id="{00000000-0008-0000-0900-000087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1976" name="Rectangle 13181">
          <a:extLst>
            <a:ext uri="{FF2B5EF4-FFF2-40B4-BE49-F238E27FC236}">
              <a16:creationId xmlns:a16="http://schemas.microsoft.com/office/drawing/2014/main" id="{00000000-0008-0000-0900-000088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77" name="Rectangle 13182">
          <a:extLst>
            <a:ext uri="{FF2B5EF4-FFF2-40B4-BE49-F238E27FC236}">
              <a16:creationId xmlns:a16="http://schemas.microsoft.com/office/drawing/2014/main" id="{00000000-0008-0000-0900-000089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78" name="Rectangle 13183">
          <a:extLst>
            <a:ext uri="{FF2B5EF4-FFF2-40B4-BE49-F238E27FC236}">
              <a16:creationId xmlns:a16="http://schemas.microsoft.com/office/drawing/2014/main" id="{00000000-0008-0000-0900-00008A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79" name="Rectangle 13184">
          <a:extLst>
            <a:ext uri="{FF2B5EF4-FFF2-40B4-BE49-F238E27FC236}">
              <a16:creationId xmlns:a16="http://schemas.microsoft.com/office/drawing/2014/main" id="{00000000-0008-0000-0900-00008B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0" name="Rectangle 13185">
          <a:extLst>
            <a:ext uri="{FF2B5EF4-FFF2-40B4-BE49-F238E27FC236}">
              <a16:creationId xmlns:a16="http://schemas.microsoft.com/office/drawing/2014/main" id="{00000000-0008-0000-0900-00008C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1" name="Rectangle 13186">
          <a:extLst>
            <a:ext uri="{FF2B5EF4-FFF2-40B4-BE49-F238E27FC236}">
              <a16:creationId xmlns:a16="http://schemas.microsoft.com/office/drawing/2014/main" id="{00000000-0008-0000-0900-00008D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2" name="Rectangle 13187">
          <a:extLst>
            <a:ext uri="{FF2B5EF4-FFF2-40B4-BE49-F238E27FC236}">
              <a16:creationId xmlns:a16="http://schemas.microsoft.com/office/drawing/2014/main" id="{00000000-0008-0000-0900-00008E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3" name="Rectangle 13188">
          <a:extLst>
            <a:ext uri="{FF2B5EF4-FFF2-40B4-BE49-F238E27FC236}">
              <a16:creationId xmlns:a16="http://schemas.microsoft.com/office/drawing/2014/main" id="{00000000-0008-0000-0900-00008F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4" name="Rectangle 13189">
          <a:extLst>
            <a:ext uri="{FF2B5EF4-FFF2-40B4-BE49-F238E27FC236}">
              <a16:creationId xmlns:a16="http://schemas.microsoft.com/office/drawing/2014/main" id="{00000000-0008-0000-0900-000090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5" name="Rectangle 13190">
          <a:extLst>
            <a:ext uri="{FF2B5EF4-FFF2-40B4-BE49-F238E27FC236}">
              <a16:creationId xmlns:a16="http://schemas.microsoft.com/office/drawing/2014/main" id="{00000000-0008-0000-0900-000091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6" name="Rectangle 13191">
          <a:extLst>
            <a:ext uri="{FF2B5EF4-FFF2-40B4-BE49-F238E27FC236}">
              <a16:creationId xmlns:a16="http://schemas.microsoft.com/office/drawing/2014/main" id="{00000000-0008-0000-0900-000092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7" name="Rectangle 13192">
          <a:extLst>
            <a:ext uri="{FF2B5EF4-FFF2-40B4-BE49-F238E27FC236}">
              <a16:creationId xmlns:a16="http://schemas.microsoft.com/office/drawing/2014/main" id="{00000000-0008-0000-0900-000093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8" name="Rectangle 13193">
          <a:extLst>
            <a:ext uri="{FF2B5EF4-FFF2-40B4-BE49-F238E27FC236}">
              <a16:creationId xmlns:a16="http://schemas.microsoft.com/office/drawing/2014/main" id="{00000000-0008-0000-0900-000094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89" name="Rectangle 13194">
          <a:extLst>
            <a:ext uri="{FF2B5EF4-FFF2-40B4-BE49-F238E27FC236}">
              <a16:creationId xmlns:a16="http://schemas.microsoft.com/office/drawing/2014/main" id="{00000000-0008-0000-0900-000095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2091</xdr:row>
      <xdr:rowOff>0</xdr:rowOff>
    </xdr:from>
    <xdr:to>
      <xdr:col>0</xdr:col>
      <xdr:colOff>0</xdr:colOff>
      <xdr:row>2091</xdr:row>
      <xdr:rowOff>0</xdr:rowOff>
    </xdr:to>
    <xdr:sp macro="" textlink="">
      <xdr:nvSpPr>
        <xdr:cNvPr id="1091990" name="Rectangle 13195">
          <a:extLst>
            <a:ext uri="{FF2B5EF4-FFF2-40B4-BE49-F238E27FC236}">
              <a16:creationId xmlns:a16="http://schemas.microsoft.com/office/drawing/2014/main" id="{00000000-0008-0000-0900-000096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1" name="Rectangle 13196">
          <a:extLst>
            <a:ext uri="{FF2B5EF4-FFF2-40B4-BE49-F238E27FC236}">
              <a16:creationId xmlns:a16="http://schemas.microsoft.com/office/drawing/2014/main" id="{00000000-0008-0000-0900-00009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2" name="Rectangle 13197">
          <a:extLst>
            <a:ext uri="{FF2B5EF4-FFF2-40B4-BE49-F238E27FC236}">
              <a16:creationId xmlns:a16="http://schemas.microsoft.com/office/drawing/2014/main" id="{00000000-0008-0000-0900-00009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3" name="Rectangle 13198">
          <a:extLst>
            <a:ext uri="{FF2B5EF4-FFF2-40B4-BE49-F238E27FC236}">
              <a16:creationId xmlns:a16="http://schemas.microsoft.com/office/drawing/2014/main" id="{00000000-0008-0000-0900-00009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4" name="Rectangle 13199">
          <a:extLst>
            <a:ext uri="{FF2B5EF4-FFF2-40B4-BE49-F238E27FC236}">
              <a16:creationId xmlns:a16="http://schemas.microsoft.com/office/drawing/2014/main" id="{00000000-0008-0000-0900-00009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5" name="Rectangle 13200">
          <a:extLst>
            <a:ext uri="{FF2B5EF4-FFF2-40B4-BE49-F238E27FC236}">
              <a16:creationId xmlns:a16="http://schemas.microsoft.com/office/drawing/2014/main" id="{00000000-0008-0000-0900-00009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6" name="Rectangle 13201">
          <a:extLst>
            <a:ext uri="{FF2B5EF4-FFF2-40B4-BE49-F238E27FC236}">
              <a16:creationId xmlns:a16="http://schemas.microsoft.com/office/drawing/2014/main" id="{00000000-0008-0000-0900-00009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7" name="Rectangle 13202">
          <a:extLst>
            <a:ext uri="{FF2B5EF4-FFF2-40B4-BE49-F238E27FC236}">
              <a16:creationId xmlns:a16="http://schemas.microsoft.com/office/drawing/2014/main" id="{00000000-0008-0000-0900-00009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8" name="Rectangle 13203">
          <a:extLst>
            <a:ext uri="{FF2B5EF4-FFF2-40B4-BE49-F238E27FC236}">
              <a16:creationId xmlns:a16="http://schemas.microsoft.com/office/drawing/2014/main" id="{00000000-0008-0000-0900-00009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1999" name="Rectangle 13204">
          <a:extLst>
            <a:ext uri="{FF2B5EF4-FFF2-40B4-BE49-F238E27FC236}">
              <a16:creationId xmlns:a16="http://schemas.microsoft.com/office/drawing/2014/main" id="{00000000-0008-0000-0900-00009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0" name="Rectangle 13205">
          <a:extLst>
            <a:ext uri="{FF2B5EF4-FFF2-40B4-BE49-F238E27FC236}">
              <a16:creationId xmlns:a16="http://schemas.microsoft.com/office/drawing/2014/main" id="{00000000-0008-0000-0900-0000A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1" name="Rectangle 13206">
          <a:extLst>
            <a:ext uri="{FF2B5EF4-FFF2-40B4-BE49-F238E27FC236}">
              <a16:creationId xmlns:a16="http://schemas.microsoft.com/office/drawing/2014/main" id="{00000000-0008-0000-0900-0000A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2" name="Rectangle 13207">
          <a:extLst>
            <a:ext uri="{FF2B5EF4-FFF2-40B4-BE49-F238E27FC236}">
              <a16:creationId xmlns:a16="http://schemas.microsoft.com/office/drawing/2014/main" id="{00000000-0008-0000-0900-0000A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3" name="Rectangle 13208">
          <a:extLst>
            <a:ext uri="{FF2B5EF4-FFF2-40B4-BE49-F238E27FC236}">
              <a16:creationId xmlns:a16="http://schemas.microsoft.com/office/drawing/2014/main" id="{00000000-0008-0000-0900-0000A3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4" name="Rectangle 13209">
          <a:extLst>
            <a:ext uri="{FF2B5EF4-FFF2-40B4-BE49-F238E27FC236}">
              <a16:creationId xmlns:a16="http://schemas.microsoft.com/office/drawing/2014/main" id="{00000000-0008-0000-0900-0000A4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5" name="Rectangle 13210">
          <a:extLst>
            <a:ext uri="{FF2B5EF4-FFF2-40B4-BE49-F238E27FC236}">
              <a16:creationId xmlns:a16="http://schemas.microsoft.com/office/drawing/2014/main" id="{00000000-0008-0000-0900-0000A5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6" name="Rectangle 13211">
          <a:extLst>
            <a:ext uri="{FF2B5EF4-FFF2-40B4-BE49-F238E27FC236}">
              <a16:creationId xmlns:a16="http://schemas.microsoft.com/office/drawing/2014/main" id="{00000000-0008-0000-0900-0000A6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7" name="Rectangle 13212">
          <a:extLst>
            <a:ext uri="{FF2B5EF4-FFF2-40B4-BE49-F238E27FC236}">
              <a16:creationId xmlns:a16="http://schemas.microsoft.com/office/drawing/2014/main" id="{00000000-0008-0000-0900-0000A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8" name="Rectangle 13213">
          <a:extLst>
            <a:ext uri="{FF2B5EF4-FFF2-40B4-BE49-F238E27FC236}">
              <a16:creationId xmlns:a16="http://schemas.microsoft.com/office/drawing/2014/main" id="{00000000-0008-0000-0900-0000A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09" name="Rectangle 13214">
          <a:extLst>
            <a:ext uri="{FF2B5EF4-FFF2-40B4-BE49-F238E27FC236}">
              <a16:creationId xmlns:a16="http://schemas.microsoft.com/office/drawing/2014/main" id="{00000000-0008-0000-0900-0000A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0" name="Rectangle 13215">
          <a:extLst>
            <a:ext uri="{FF2B5EF4-FFF2-40B4-BE49-F238E27FC236}">
              <a16:creationId xmlns:a16="http://schemas.microsoft.com/office/drawing/2014/main" id="{00000000-0008-0000-0900-0000A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1" name="Rectangle 13216">
          <a:extLst>
            <a:ext uri="{FF2B5EF4-FFF2-40B4-BE49-F238E27FC236}">
              <a16:creationId xmlns:a16="http://schemas.microsoft.com/office/drawing/2014/main" id="{00000000-0008-0000-0900-0000A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2" name="Rectangle 13217">
          <a:extLst>
            <a:ext uri="{FF2B5EF4-FFF2-40B4-BE49-F238E27FC236}">
              <a16:creationId xmlns:a16="http://schemas.microsoft.com/office/drawing/2014/main" id="{00000000-0008-0000-0900-0000A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3" name="Rectangle 13218">
          <a:extLst>
            <a:ext uri="{FF2B5EF4-FFF2-40B4-BE49-F238E27FC236}">
              <a16:creationId xmlns:a16="http://schemas.microsoft.com/office/drawing/2014/main" id="{00000000-0008-0000-0900-0000A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4" name="Rectangle 13219">
          <a:extLst>
            <a:ext uri="{FF2B5EF4-FFF2-40B4-BE49-F238E27FC236}">
              <a16:creationId xmlns:a16="http://schemas.microsoft.com/office/drawing/2014/main" id="{00000000-0008-0000-0900-0000A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2015" name="Rectangle 13220">
          <a:extLst>
            <a:ext uri="{FF2B5EF4-FFF2-40B4-BE49-F238E27FC236}">
              <a16:creationId xmlns:a16="http://schemas.microsoft.com/office/drawing/2014/main" id="{00000000-0008-0000-0900-0000A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2016" name="Rectangle 13221">
          <a:extLst>
            <a:ext uri="{FF2B5EF4-FFF2-40B4-BE49-F238E27FC236}">
              <a16:creationId xmlns:a16="http://schemas.microsoft.com/office/drawing/2014/main" id="{00000000-0008-0000-0900-0000B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7" name="Rectangle 13222">
          <a:extLst>
            <a:ext uri="{FF2B5EF4-FFF2-40B4-BE49-F238E27FC236}">
              <a16:creationId xmlns:a16="http://schemas.microsoft.com/office/drawing/2014/main" id="{00000000-0008-0000-0900-0000B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8" name="Rectangle 13223">
          <a:extLst>
            <a:ext uri="{FF2B5EF4-FFF2-40B4-BE49-F238E27FC236}">
              <a16:creationId xmlns:a16="http://schemas.microsoft.com/office/drawing/2014/main" id="{00000000-0008-0000-0900-0000B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19" name="Rectangle 13224">
          <a:extLst>
            <a:ext uri="{FF2B5EF4-FFF2-40B4-BE49-F238E27FC236}">
              <a16:creationId xmlns:a16="http://schemas.microsoft.com/office/drawing/2014/main" id="{00000000-0008-0000-0900-0000B3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0" name="Rectangle 13225">
          <a:extLst>
            <a:ext uri="{FF2B5EF4-FFF2-40B4-BE49-F238E27FC236}">
              <a16:creationId xmlns:a16="http://schemas.microsoft.com/office/drawing/2014/main" id="{00000000-0008-0000-0900-0000B4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1" name="Rectangle 13226">
          <a:extLst>
            <a:ext uri="{FF2B5EF4-FFF2-40B4-BE49-F238E27FC236}">
              <a16:creationId xmlns:a16="http://schemas.microsoft.com/office/drawing/2014/main" id="{00000000-0008-0000-0900-0000B5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2" name="Rectangle 13227">
          <a:extLst>
            <a:ext uri="{FF2B5EF4-FFF2-40B4-BE49-F238E27FC236}">
              <a16:creationId xmlns:a16="http://schemas.microsoft.com/office/drawing/2014/main" id="{00000000-0008-0000-0900-0000B6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3" name="Rectangle 13228">
          <a:extLst>
            <a:ext uri="{FF2B5EF4-FFF2-40B4-BE49-F238E27FC236}">
              <a16:creationId xmlns:a16="http://schemas.microsoft.com/office/drawing/2014/main" id="{00000000-0008-0000-0900-0000B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4" name="Rectangle 13229">
          <a:extLst>
            <a:ext uri="{FF2B5EF4-FFF2-40B4-BE49-F238E27FC236}">
              <a16:creationId xmlns:a16="http://schemas.microsoft.com/office/drawing/2014/main" id="{00000000-0008-0000-0900-0000B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5" name="Rectangle 13230">
          <a:extLst>
            <a:ext uri="{FF2B5EF4-FFF2-40B4-BE49-F238E27FC236}">
              <a16:creationId xmlns:a16="http://schemas.microsoft.com/office/drawing/2014/main" id="{00000000-0008-0000-0900-0000B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6" name="Rectangle 13231">
          <a:extLst>
            <a:ext uri="{FF2B5EF4-FFF2-40B4-BE49-F238E27FC236}">
              <a16:creationId xmlns:a16="http://schemas.microsoft.com/office/drawing/2014/main" id="{00000000-0008-0000-0900-0000B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7" name="Rectangle 13232">
          <a:extLst>
            <a:ext uri="{FF2B5EF4-FFF2-40B4-BE49-F238E27FC236}">
              <a16:creationId xmlns:a16="http://schemas.microsoft.com/office/drawing/2014/main" id="{00000000-0008-0000-0900-0000B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8" name="Rectangle 13233">
          <a:extLst>
            <a:ext uri="{FF2B5EF4-FFF2-40B4-BE49-F238E27FC236}">
              <a16:creationId xmlns:a16="http://schemas.microsoft.com/office/drawing/2014/main" id="{00000000-0008-0000-0900-0000B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29" name="Rectangle 13234">
          <a:extLst>
            <a:ext uri="{FF2B5EF4-FFF2-40B4-BE49-F238E27FC236}">
              <a16:creationId xmlns:a16="http://schemas.microsoft.com/office/drawing/2014/main" id="{00000000-0008-0000-0900-0000B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0" name="Rectangle 13235">
          <a:extLst>
            <a:ext uri="{FF2B5EF4-FFF2-40B4-BE49-F238E27FC236}">
              <a16:creationId xmlns:a16="http://schemas.microsoft.com/office/drawing/2014/main" id="{00000000-0008-0000-0900-0000B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1" name="Rectangle 13236">
          <a:extLst>
            <a:ext uri="{FF2B5EF4-FFF2-40B4-BE49-F238E27FC236}">
              <a16:creationId xmlns:a16="http://schemas.microsoft.com/office/drawing/2014/main" id="{00000000-0008-0000-0900-0000B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2" name="Rectangle 13237">
          <a:extLst>
            <a:ext uri="{FF2B5EF4-FFF2-40B4-BE49-F238E27FC236}">
              <a16:creationId xmlns:a16="http://schemas.microsoft.com/office/drawing/2014/main" id="{00000000-0008-0000-0900-0000C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3" name="Rectangle 13238">
          <a:extLst>
            <a:ext uri="{FF2B5EF4-FFF2-40B4-BE49-F238E27FC236}">
              <a16:creationId xmlns:a16="http://schemas.microsoft.com/office/drawing/2014/main" id="{00000000-0008-0000-0900-0000C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4" name="Rectangle 13239">
          <a:extLst>
            <a:ext uri="{FF2B5EF4-FFF2-40B4-BE49-F238E27FC236}">
              <a16:creationId xmlns:a16="http://schemas.microsoft.com/office/drawing/2014/main" id="{00000000-0008-0000-0900-0000C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5" name="Rectangle 13240">
          <a:extLst>
            <a:ext uri="{FF2B5EF4-FFF2-40B4-BE49-F238E27FC236}">
              <a16:creationId xmlns:a16="http://schemas.microsoft.com/office/drawing/2014/main" id="{00000000-0008-0000-0900-0000C3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6" name="Rectangle 13241">
          <a:extLst>
            <a:ext uri="{FF2B5EF4-FFF2-40B4-BE49-F238E27FC236}">
              <a16:creationId xmlns:a16="http://schemas.microsoft.com/office/drawing/2014/main" id="{00000000-0008-0000-0900-0000C4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7" name="Rectangle 13242">
          <a:extLst>
            <a:ext uri="{FF2B5EF4-FFF2-40B4-BE49-F238E27FC236}">
              <a16:creationId xmlns:a16="http://schemas.microsoft.com/office/drawing/2014/main" id="{00000000-0008-0000-0900-0000C5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8" name="Rectangle 13243">
          <a:extLst>
            <a:ext uri="{FF2B5EF4-FFF2-40B4-BE49-F238E27FC236}">
              <a16:creationId xmlns:a16="http://schemas.microsoft.com/office/drawing/2014/main" id="{00000000-0008-0000-0900-0000C6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39" name="Rectangle 13244">
          <a:extLst>
            <a:ext uri="{FF2B5EF4-FFF2-40B4-BE49-F238E27FC236}">
              <a16:creationId xmlns:a16="http://schemas.microsoft.com/office/drawing/2014/main" id="{00000000-0008-0000-0900-0000C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0" name="Rectangle 13245">
          <a:extLst>
            <a:ext uri="{FF2B5EF4-FFF2-40B4-BE49-F238E27FC236}">
              <a16:creationId xmlns:a16="http://schemas.microsoft.com/office/drawing/2014/main" id="{00000000-0008-0000-0900-0000C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1" name="Rectangle 13246">
          <a:extLst>
            <a:ext uri="{FF2B5EF4-FFF2-40B4-BE49-F238E27FC236}">
              <a16:creationId xmlns:a16="http://schemas.microsoft.com/office/drawing/2014/main" id="{00000000-0008-0000-0900-0000C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2" name="Rectangle 13247">
          <a:extLst>
            <a:ext uri="{FF2B5EF4-FFF2-40B4-BE49-F238E27FC236}">
              <a16:creationId xmlns:a16="http://schemas.microsoft.com/office/drawing/2014/main" id="{00000000-0008-0000-0900-0000C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3" name="Rectangle 13248">
          <a:extLst>
            <a:ext uri="{FF2B5EF4-FFF2-40B4-BE49-F238E27FC236}">
              <a16:creationId xmlns:a16="http://schemas.microsoft.com/office/drawing/2014/main" id="{00000000-0008-0000-0900-0000C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4" name="Rectangle 13249">
          <a:extLst>
            <a:ext uri="{FF2B5EF4-FFF2-40B4-BE49-F238E27FC236}">
              <a16:creationId xmlns:a16="http://schemas.microsoft.com/office/drawing/2014/main" id="{00000000-0008-0000-0900-0000C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5" name="Rectangle 13250">
          <a:extLst>
            <a:ext uri="{FF2B5EF4-FFF2-40B4-BE49-F238E27FC236}">
              <a16:creationId xmlns:a16="http://schemas.microsoft.com/office/drawing/2014/main" id="{00000000-0008-0000-0900-0000C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6" name="Rectangle 13251">
          <a:extLst>
            <a:ext uri="{FF2B5EF4-FFF2-40B4-BE49-F238E27FC236}">
              <a16:creationId xmlns:a16="http://schemas.microsoft.com/office/drawing/2014/main" id="{00000000-0008-0000-0900-0000C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7" name="Rectangle 13252">
          <a:extLst>
            <a:ext uri="{FF2B5EF4-FFF2-40B4-BE49-F238E27FC236}">
              <a16:creationId xmlns:a16="http://schemas.microsoft.com/office/drawing/2014/main" id="{00000000-0008-0000-0900-0000C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8" name="Rectangle 13253">
          <a:extLst>
            <a:ext uri="{FF2B5EF4-FFF2-40B4-BE49-F238E27FC236}">
              <a16:creationId xmlns:a16="http://schemas.microsoft.com/office/drawing/2014/main" id="{00000000-0008-0000-0900-0000D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49" name="Rectangle 13254">
          <a:extLst>
            <a:ext uri="{FF2B5EF4-FFF2-40B4-BE49-F238E27FC236}">
              <a16:creationId xmlns:a16="http://schemas.microsoft.com/office/drawing/2014/main" id="{00000000-0008-0000-0900-0000D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0" name="Rectangle 13255">
          <a:extLst>
            <a:ext uri="{FF2B5EF4-FFF2-40B4-BE49-F238E27FC236}">
              <a16:creationId xmlns:a16="http://schemas.microsoft.com/office/drawing/2014/main" id="{00000000-0008-0000-0900-0000D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1" name="Rectangle 13256">
          <a:extLst>
            <a:ext uri="{FF2B5EF4-FFF2-40B4-BE49-F238E27FC236}">
              <a16:creationId xmlns:a16="http://schemas.microsoft.com/office/drawing/2014/main" id="{00000000-0008-0000-0900-0000D3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2" name="Rectangle 13257">
          <a:extLst>
            <a:ext uri="{FF2B5EF4-FFF2-40B4-BE49-F238E27FC236}">
              <a16:creationId xmlns:a16="http://schemas.microsoft.com/office/drawing/2014/main" id="{00000000-0008-0000-0900-0000D4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3" name="Rectangle 13258">
          <a:extLst>
            <a:ext uri="{FF2B5EF4-FFF2-40B4-BE49-F238E27FC236}">
              <a16:creationId xmlns:a16="http://schemas.microsoft.com/office/drawing/2014/main" id="{00000000-0008-0000-0900-0000D5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4" name="Rectangle 13259">
          <a:extLst>
            <a:ext uri="{FF2B5EF4-FFF2-40B4-BE49-F238E27FC236}">
              <a16:creationId xmlns:a16="http://schemas.microsoft.com/office/drawing/2014/main" id="{00000000-0008-0000-0900-0000D6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5" name="Rectangle 13260">
          <a:extLst>
            <a:ext uri="{FF2B5EF4-FFF2-40B4-BE49-F238E27FC236}">
              <a16:creationId xmlns:a16="http://schemas.microsoft.com/office/drawing/2014/main" id="{00000000-0008-0000-0900-0000D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6" name="Rectangle 13261">
          <a:extLst>
            <a:ext uri="{FF2B5EF4-FFF2-40B4-BE49-F238E27FC236}">
              <a16:creationId xmlns:a16="http://schemas.microsoft.com/office/drawing/2014/main" id="{00000000-0008-0000-0900-0000D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7" name="Rectangle 13262">
          <a:extLst>
            <a:ext uri="{FF2B5EF4-FFF2-40B4-BE49-F238E27FC236}">
              <a16:creationId xmlns:a16="http://schemas.microsoft.com/office/drawing/2014/main" id="{00000000-0008-0000-0900-0000D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8" name="Rectangle 13263">
          <a:extLst>
            <a:ext uri="{FF2B5EF4-FFF2-40B4-BE49-F238E27FC236}">
              <a16:creationId xmlns:a16="http://schemas.microsoft.com/office/drawing/2014/main" id="{00000000-0008-0000-0900-0000D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59" name="Rectangle 13264">
          <a:extLst>
            <a:ext uri="{FF2B5EF4-FFF2-40B4-BE49-F238E27FC236}">
              <a16:creationId xmlns:a16="http://schemas.microsoft.com/office/drawing/2014/main" id="{00000000-0008-0000-0900-0000D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0" name="Rectangle 13265">
          <a:extLst>
            <a:ext uri="{FF2B5EF4-FFF2-40B4-BE49-F238E27FC236}">
              <a16:creationId xmlns:a16="http://schemas.microsoft.com/office/drawing/2014/main" id="{00000000-0008-0000-0900-0000D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2061" name="Rectangle 13266">
          <a:extLst>
            <a:ext uri="{FF2B5EF4-FFF2-40B4-BE49-F238E27FC236}">
              <a16:creationId xmlns:a16="http://schemas.microsoft.com/office/drawing/2014/main" id="{00000000-0008-0000-0900-0000D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4386</xdr:row>
      <xdr:rowOff>0</xdr:rowOff>
    </xdr:from>
    <xdr:to>
      <xdr:col>0</xdr:col>
      <xdr:colOff>0</xdr:colOff>
      <xdr:row>4386</xdr:row>
      <xdr:rowOff>0</xdr:rowOff>
    </xdr:to>
    <xdr:sp macro="" textlink="">
      <xdr:nvSpPr>
        <xdr:cNvPr id="1092062" name="Rectangle 13267">
          <a:extLst>
            <a:ext uri="{FF2B5EF4-FFF2-40B4-BE49-F238E27FC236}">
              <a16:creationId xmlns:a16="http://schemas.microsoft.com/office/drawing/2014/main" id="{00000000-0008-0000-0900-0000D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3" name="Rectangle 13268">
          <a:extLst>
            <a:ext uri="{FF2B5EF4-FFF2-40B4-BE49-F238E27FC236}">
              <a16:creationId xmlns:a16="http://schemas.microsoft.com/office/drawing/2014/main" id="{00000000-0008-0000-0900-0000D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4" name="Rectangle 13269">
          <a:extLst>
            <a:ext uri="{FF2B5EF4-FFF2-40B4-BE49-F238E27FC236}">
              <a16:creationId xmlns:a16="http://schemas.microsoft.com/office/drawing/2014/main" id="{00000000-0008-0000-0900-0000E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5" name="Rectangle 13270">
          <a:extLst>
            <a:ext uri="{FF2B5EF4-FFF2-40B4-BE49-F238E27FC236}">
              <a16:creationId xmlns:a16="http://schemas.microsoft.com/office/drawing/2014/main" id="{00000000-0008-0000-0900-0000E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6" name="Rectangle 13271">
          <a:extLst>
            <a:ext uri="{FF2B5EF4-FFF2-40B4-BE49-F238E27FC236}">
              <a16:creationId xmlns:a16="http://schemas.microsoft.com/office/drawing/2014/main" id="{00000000-0008-0000-0900-0000E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7" name="Rectangle 13272">
          <a:extLst>
            <a:ext uri="{FF2B5EF4-FFF2-40B4-BE49-F238E27FC236}">
              <a16:creationId xmlns:a16="http://schemas.microsoft.com/office/drawing/2014/main" id="{00000000-0008-0000-0900-0000E3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8" name="Rectangle 13273">
          <a:extLst>
            <a:ext uri="{FF2B5EF4-FFF2-40B4-BE49-F238E27FC236}">
              <a16:creationId xmlns:a16="http://schemas.microsoft.com/office/drawing/2014/main" id="{00000000-0008-0000-0900-0000E4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69" name="Rectangle 13274">
          <a:extLst>
            <a:ext uri="{FF2B5EF4-FFF2-40B4-BE49-F238E27FC236}">
              <a16:creationId xmlns:a16="http://schemas.microsoft.com/office/drawing/2014/main" id="{00000000-0008-0000-0900-0000E5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0" name="Rectangle 13275">
          <a:extLst>
            <a:ext uri="{FF2B5EF4-FFF2-40B4-BE49-F238E27FC236}">
              <a16:creationId xmlns:a16="http://schemas.microsoft.com/office/drawing/2014/main" id="{00000000-0008-0000-0900-0000E6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1" name="Rectangle 13276">
          <a:extLst>
            <a:ext uri="{FF2B5EF4-FFF2-40B4-BE49-F238E27FC236}">
              <a16:creationId xmlns:a16="http://schemas.microsoft.com/office/drawing/2014/main" id="{00000000-0008-0000-0900-0000E7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2" name="Rectangle 13277">
          <a:extLst>
            <a:ext uri="{FF2B5EF4-FFF2-40B4-BE49-F238E27FC236}">
              <a16:creationId xmlns:a16="http://schemas.microsoft.com/office/drawing/2014/main" id="{00000000-0008-0000-0900-0000E8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3" name="Rectangle 13278">
          <a:extLst>
            <a:ext uri="{FF2B5EF4-FFF2-40B4-BE49-F238E27FC236}">
              <a16:creationId xmlns:a16="http://schemas.microsoft.com/office/drawing/2014/main" id="{00000000-0008-0000-0900-0000E9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4" name="Rectangle 13279">
          <a:extLst>
            <a:ext uri="{FF2B5EF4-FFF2-40B4-BE49-F238E27FC236}">
              <a16:creationId xmlns:a16="http://schemas.microsoft.com/office/drawing/2014/main" id="{00000000-0008-0000-0900-0000EA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5" name="Rectangle 13280">
          <a:extLst>
            <a:ext uri="{FF2B5EF4-FFF2-40B4-BE49-F238E27FC236}">
              <a16:creationId xmlns:a16="http://schemas.microsoft.com/office/drawing/2014/main" id="{00000000-0008-0000-0900-0000EB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6" name="Rectangle 13281">
          <a:extLst>
            <a:ext uri="{FF2B5EF4-FFF2-40B4-BE49-F238E27FC236}">
              <a16:creationId xmlns:a16="http://schemas.microsoft.com/office/drawing/2014/main" id="{00000000-0008-0000-0900-0000EC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7" name="Rectangle 13282">
          <a:extLst>
            <a:ext uri="{FF2B5EF4-FFF2-40B4-BE49-F238E27FC236}">
              <a16:creationId xmlns:a16="http://schemas.microsoft.com/office/drawing/2014/main" id="{00000000-0008-0000-0900-0000E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8" name="Rectangle 13283">
          <a:extLst>
            <a:ext uri="{FF2B5EF4-FFF2-40B4-BE49-F238E27FC236}">
              <a16:creationId xmlns:a16="http://schemas.microsoft.com/office/drawing/2014/main" id="{00000000-0008-0000-0900-0000E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79" name="Rectangle 13284">
          <a:extLst>
            <a:ext uri="{FF2B5EF4-FFF2-40B4-BE49-F238E27FC236}">
              <a16:creationId xmlns:a16="http://schemas.microsoft.com/office/drawing/2014/main" id="{00000000-0008-0000-0900-0000E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80" name="Rectangle 13285">
          <a:extLst>
            <a:ext uri="{FF2B5EF4-FFF2-40B4-BE49-F238E27FC236}">
              <a16:creationId xmlns:a16="http://schemas.microsoft.com/office/drawing/2014/main" id="{00000000-0008-0000-0900-0000F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81" name="Rectangle 13286">
          <a:extLst>
            <a:ext uri="{FF2B5EF4-FFF2-40B4-BE49-F238E27FC236}">
              <a16:creationId xmlns:a16="http://schemas.microsoft.com/office/drawing/2014/main" id="{00000000-0008-0000-0900-0000F1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4314</xdr:row>
      <xdr:rowOff>0</xdr:rowOff>
    </xdr:from>
    <xdr:to>
      <xdr:col>9</xdr:col>
      <xdr:colOff>0</xdr:colOff>
      <xdr:row>4314</xdr:row>
      <xdr:rowOff>0</xdr:rowOff>
    </xdr:to>
    <xdr:sp macro="" textlink="">
      <xdr:nvSpPr>
        <xdr:cNvPr id="1092082" name="Rectangle 13287">
          <a:extLst>
            <a:ext uri="{FF2B5EF4-FFF2-40B4-BE49-F238E27FC236}">
              <a16:creationId xmlns:a16="http://schemas.microsoft.com/office/drawing/2014/main" id="{00000000-0008-0000-0900-0000F2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1749</xdr:row>
      <xdr:rowOff>0</xdr:rowOff>
    </xdr:from>
    <xdr:to>
      <xdr:col>0</xdr:col>
      <xdr:colOff>533400</xdr:colOff>
      <xdr:row>1749</xdr:row>
      <xdr:rowOff>0</xdr:rowOff>
    </xdr:to>
    <xdr:pic>
      <xdr:nvPicPr>
        <xdr:cNvPr id="1092121" name="Picture 13329">
          <a:extLst>
            <a:ext uri="{FF2B5EF4-FFF2-40B4-BE49-F238E27FC236}">
              <a16:creationId xmlns:a16="http://schemas.microsoft.com/office/drawing/2014/main" id="{00000000-0008-0000-0900-00001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887724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1713</xdr:row>
      <xdr:rowOff>0</xdr:rowOff>
    </xdr:from>
    <xdr:to>
      <xdr:col>7</xdr:col>
      <xdr:colOff>361950</xdr:colOff>
      <xdr:row>1713</xdr:row>
      <xdr:rowOff>0</xdr:rowOff>
    </xdr:to>
    <xdr:pic>
      <xdr:nvPicPr>
        <xdr:cNvPr id="1092122" name="Picture 13330" descr="Logo 700">
          <a:extLst>
            <a:ext uri="{FF2B5EF4-FFF2-40B4-BE49-F238E27FC236}">
              <a16:creationId xmlns:a16="http://schemas.microsoft.com/office/drawing/2014/main" id="{00000000-0008-0000-0900-00001A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3887724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25" name="Picture 13333">
          <a:extLst>
            <a:ext uri="{FF2B5EF4-FFF2-40B4-BE49-F238E27FC236}">
              <a16:creationId xmlns:a16="http://schemas.microsoft.com/office/drawing/2014/main" id="{00000000-0008-0000-0900-00001D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1719</xdr:row>
      <xdr:rowOff>0</xdr:rowOff>
    </xdr:from>
    <xdr:to>
      <xdr:col>7</xdr:col>
      <xdr:colOff>361950</xdr:colOff>
      <xdr:row>1719</xdr:row>
      <xdr:rowOff>0</xdr:rowOff>
    </xdr:to>
    <xdr:pic>
      <xdr:nvPicPr>
        <xdr:cNvPr id="1092126" name="Picture 13334" descr="Logo 700">
          <a:extLst>
            <a:ext uri="{FF2B5EF4-FFF2-40B4-BE49-F238E27FC236}">
              <a16:creationId xmlns:a16="http://schemas.microsoft.com/office/drawing/2014/main" id="{00000000-0008-0000-0900-00001E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27" name="Picture 13335">
          <a:extLst>
            <a:ext uri="{FF2B5EF4-FFF2-40B4-BE49-F238E27FC236}">
              <a16:creationId xmlns:a16="http://schemas.microsoft.com/office/drawing/2014/main" id="{00000000-0008-0000-0900-00001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1114425</xdr:colOff>
      <xdr:row>1719</xdr:row>
      <xdr:rowOff>0</xdr:rowOff>
    </xdr:from>
    <xdr:to>
      <xdr:col>7</xdr:col>
      <xdr:colOff>447675</xdr:colOff>
      <xdr:row>1719</xdr:row>
      <xdr:rowOff>0</xdr:rowOff>
    </xdr:to>
    <xdr:pic>
      <xdr:nvPicPr>
        <xdr:cNvPr id="1092128" name="Picture 13336" descr="Logo 700">
          <a:extLst>
            <a:ext uri="{FF2B5EF4-FFF2-40B4-BE49-F238E27FC236}">
              <a16:creationId xmlns:a16="http://schemas.microsoft.com/office/drawing/2014/main" id="{00000000-0008-0000-0900-00002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0575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29" name="Picture 13337">
          <a:extLst>
            <a:ext uri="{FF2B5EF4-FFF2-40B4-BE49-F238E27FC236}">
              <a16:creationId xmlns:a16="http://schemas.microsoft.com/office/drawing/2014/main" id="{00000000-0008-0000-0900-000021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1719</xdr:row>
      <xdr:rowOff>0</xdr:rowOff>
    </xdr:from>
    <xdr:to>
      <xdr:col>7</xdr:col>
      <xdr:colOff>361950</xdr:colOff>
      <xdr:row>1719</xdr:row>
      <xdr:rowOff>0</xdr:rowOff>
    </xdr:to>
    <xdr:pic>
      <xdr:nvPicPr>
        <xdr:cNvPr id="1092130" name="Picture 13338" descr="Logo 700">
          <a:extLst>
            <a:ext uri="{FF2B5EF4-FFF2-40B4-BE49-F238E27FC236}">
              <a16:creationId xmlns:a16="http://schemas.microsoft.com/office/drawing/2014/main" id="{00000000-0008-0000-0900-000022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31" name="Picture 13339">
          <a:extLst>
            <a:ext uri="{FF2B5EF4-FFF2-40B4-BE49-F238E27FC236}">
              <a16:creationId xmlns:a16="http://schemas.microsoft.com/office/drawing/2014/main" id="{00000000-0008-0000-0900-000023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1719</xdr:row>
      <xdr:rowOff>0</xdr:rowOff>
    </xdr:from>
    <xdr:to>
      <xdr:col>7</xdr:col>
      <xdr:colOff>314325</xdr:colOff>
      <xdr:row>1719</xdr:row>
      <xdr:rowOff>0</xdr:rowOff>
    </xdr:to>
    <xdr:pic>
      <xdr:nvPicPr>
        <xdr:cNvPr id="1092132" name="Picture 13340" descr="Logo 700">
          <a:extLst>
            <a:ext uri="{FF2B5EF4-FFF2-40B4-BE49-F238E27FC236}">
              <a16:creationId xmlns:a16="http://schemas.microsoft.com/office/drawing/2014/main" id="{00000000-0008-0000-0900-000024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33" name="Picture 13341">
          <a:extLst>
            <a:ext uri="{FF2B5EF4-FFF2-40B4-BE49-F238E27FC236}">
              <a16:creationId xmlns:a16="http://schemas.microsoft.com/office/drawing/2014/main" id="{00000000-0008-0000-0900-00002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1719</xdr:row>
      <xdr:rowOff>0</xdr:rowOff>
    </xdr:from>
    <xdr:to>
      <xdr:col>7</xdr:col>
      <xdr:colOff>333375</xdr:colOff>
      <xdr:row>1719</xdr:row>
      <xdr:rowOff>0</xdr:rowOff>
    </xdr:to>
    <xdr:pic>
      <xdr:nvPicPr>
        <xdr:cNvPr id="1092134" name="Picture 13342" descr="Logo 700">
          <a:extLst>
            <a:ext uri="{FF2B5EF4-FFF2-40B4-BE49-F238E27FC236}">
              <a16:creationId xmlns:a16="http://schemas.microsoft.com/office/drawing/2014/main" id="{00000000-0008-0000-0900-00002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35" name="Picture 13343">
          <a:extLst>
            <a:ext uri="{FF2B5EF4-FFF2-40B4-BE49-F238E27FC236}">
              <a16:creationId xmlns:a16="http://schemas.microsoft.com/office/drawing/2014/main" id="{00000000-0008-0000-0900-00002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1719</xdr:row>
      <xdr:rowOff>0</xdr:rowOff>
    </xdr:from>
    <xdr:to>
      <xdr:col>7</xdr:col>
      <xdr:colOff>371475</xdr:colOff>
      <xdr:row>1719</xdr:row>
      <xdr:rowOff>0</xdr:rowOff>
    </xdr:to>
    <xdr:pic>
      <xdr:nvPicPr>
        <xdr:cNvPr id="1092136" name="Picture 13344" descr="Logo 700">
          <a:extLst>
            <a:ext uri="{FF2B5EF4-FFF2-40B4-BE49-F238E27FC236}">
              <a16:creationId xmlns:a16="http://schemas.microsoft.com/office/drawing/2014/main" id="{00000000-0008-0000-0900-00002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955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37" name="Picture 13345">
          <a:extLst>
            <a:ext uri="{FF2B5EF4-FFF2-40B4-BE49-F238E27FC236}">
              <a16:creationId xmlns:a16="http://schemas.microsoft.com/office/drawing/2014/main" id="{00000000-0008-0000-0900-00002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1719</xdr:row>
      <xdr:rowOff>0</xdr:rowOff>
    </xdr:from>
    <xdr:to>
      <xdr:col>7</xdr:col>
      <xdr:colOff>314325</xdr:colOff>
      <xdr:row>1719</xdr:row>
      <xdr:rowOff>0</xdr:rowOff>
    </xdr:to>
    <xdr:pic>
      <xdr:nvPicPr>
        <xdr:cNvPr id="1092138" name="Picture 13346" descr="Logo 700">
          <a:extLst>
            <a:ext uri="{FF2B5EF4-FFF2-40B4-BE49-F238E27FC236}">
              <a16:creationId xmlns:a16="http://schemas.microsoft.com/office/drawing/2014/main" id="{00000000-0008-0000-0900-00002A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39" name="Picture 13347">
          <a:extLst>
            <a:ext uri="{FF2B5EF4-FFF2-40B4-BE49-F238E27FC236}">
              <a16:creationId xmlns:a16="http://schemas.microsoft.com/office/drawing/2014/main" id="{00000000-0008-0000-0900-00002B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1719</xdr:row>
      <xdr:rowOff>0</xdr:rowOff>
    </xdr:from>
    <xdr:to>
      <xdr:col>7</xdr:col>
      <xdr:colOff>352425</xdr:colOff>
      <xdr:row>1719</xdr:row>
      <xdr:rowOff>0</xdr:rowOff>
    </xdr:to>
    <xdr:pic>
      <xdr:nvPicPr>
        <xdr:cNvPr id="1092140" name="Picture 13348" descr="Logo 700">
          <a:extLst>
            <a:ext uri="{FF2B5EF4-FFF2-40B4-BE49-F238E27FC236}">
              <a16:creationId xmlns:a16="http://schemas.microsoft.com/office/drawing/2014/main" id="{00000000-0008-0000-0900-00002C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41" name="Picture 13349">
          <a:extLst>
            <a:ext uri="{FF2B5EF4-FFF2-40B4-BE49-F238E27FC236}">
              <a16:creationId xmlns:a16="http://schemas.microsoft.com/office/drawing/2014/main" id="{00000000-0008-0000-0900-00002D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1719</xdr:row>
      <xdr:rowOff>0</xdr:rowOff>
    </xdr:from>
    <xdr:to>
      <xdr:col>7</xdr:col>
      <xdr:colOff>371475</xdr:colOff>
      <xdr:row>1719</xdr:row>
      <xdr:rowOff>0</xdr:rowOff>
    </xdr:to>
    <xdr:pic>
      <xdr:nvPicPr>
        <xdr:cNvPr id="1092142" name="Picture 13350" descr="Logo 700">
          <a:extLst>
            <a:ext uri="{FF2B5EF4-FFF2-40B4-BE49-F238E27FC236}">
              <a16:creationId xmlns:a16="http://schemas.microsoft.com/office/drawing/2014/main" id="{00000000-0008-0000-0900-00002E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955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1755</xdr:row>
      <xdr:rowOff>0</xdr:rowOff>
    </xdr:from>
    <xdr:to>
      <xdr:col>0</xdr:col>
      <xdr:colOff>533400</xdr:colOff>
      <xdr:row>1755</xdr:row>
      <xdr:rowOff>0</xdr:rowOff>
    </xdr:to>
    <xdr:pic>
      <xdr:nvPicPr>
        <xdr:cNvPr id="1092143" name="Picture 13351">
          <a:extLst>
            <a:ext uri="{FF2B5EF4-FFF2-40B4-BE49-F238E27FC236}">
              <a16:creationId xmlns:a16="http://schemas.microsoft.com/office/drawing/2014/main" id="{00000000-0008-0000-0900-00002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97373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1719</xdr:row>
      <xdr:rowOff>0</xdr:rowOff>
    </xdr:from>
    <xdr:to>
      <xdr:col>7</xdr:col>
      <xdr:colOff>390525</xdr:colOff>
      <xdr:row>1719</xdr:row>
      <xdr:rowOff>0</xdr:rowOff>
    </xdr:to>
    <xdr:pic>
      <xdr:nvPicPr>
        <xdr:cNvPr id="1092144" name="Picture 13352" descr="Logo 700">
          <a:extLst>
            <a:ext uri="{FF2B5EF4-FFF2-40B4-BE49-F238E27FC236}">
              <a16:creationId xmlns:a16="http://schemas.microsoft.com/office/drawing/2014/main" id="{00000000-0008-0000-0900-00003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397373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157" name="Picture 13365">
          <a:extLst>
            <a:ext uri="{FF2B5EF4-FFF2-40B4-BE49-F238E27FC236}">
              <a16:creationId xmlns:a16="http://schemas.microsoft.com/office/drawing/2014/main" id="{00000000-0008-0000-0900-00003D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2017</xdr:row>
      <xdr:rowOff>0</xdr:rowOff>
    </xdr:from>
    <xdr:to>
      <xdr:col>7</xdr:col>
      <xdr:colOff>323850</xdr:colOff>
      <xdr:row>2017</xdr:row>
      <xdr:rowOff>0</xdr:rowOff>
    </xdr:to>
    <xdr:pic>
      <xdr:nvPicPr>
        <xdr:cNvPr id="1092158" name="Picture 13366" descr="Logo 700">
          <a:extLst>
            <a:ext uri="{FF2B5EF4-FFF2-40B4-BE49-F238E27FC236}">
              <a16:creationId xmlns:a16="http://schemas.microsoft.com/office/drawing/2014/main" id="{00000000-0008-0000-0900-00003E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159" name="Picture 13367">
          <a:extLst>
            <a:ext uri="{FF2B5EF4-FFF2-40B4-BE49-F238E27FC236}">
              <a16:creationId xmlns:a16="http://schemas.microsoft.com/office/drawing/2014/main" id="{00000000-0008-0000-0900-00003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2017</xdr:row>
      <xdr:rowOff>0</xdr:rowOff>
    </xdr:from>
    <xdr:to>
      <xdr:col>7</xdr:col>
      <xdr:colOff>333375</xdr:colOff>
      <xdr:row>2017</xdr:row>
      <xdr:rowOff>0</xdr:rowOff>
    </xdr:to>
    <xdr:pic>
      <xdr:nvPicPr>
        <xdr:cNvPr id="1092160" name="Picture 13368" descr="Logo 700">
          <a:extLst>
            <a:ext uri="{FF2B5EF4-FFF2-40B4-BE49-F238E27FC236}">
              <a16:creationId xmlns:a16="http://schemas.microsoft.com/office/drawing/2014/main" id="{00000000-0008-0000-0900-00004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161" name="Picture 13369">
          <a:extLst>
            <a:ext uri="{FF2B5EF4-FFF2-40B4-BE49-F238E27FC236}">
              <a16:creationId xmlns:a16="http://schemas.microsoft.com/office/drawing/2014/main" id="{00000000-0008-0000-0900-000041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2017</xdr:row>
      <xdr:rowOff>0</xdr:rowOff>
    </xdr:from>
    <xdr:to>
      <xdr:col>7</xdr:col>
      <xdr:colOff>314325</xdr:colOff>
      <xdr:row>2017</xdr:row>
      <xdr:rowOff>0</xdr:rowOff>
    </xdr:to>
    <xdr:pic>
      <xdr:nvPicPr>
        <xdr:cNvPr id="1092162" name="Picture 13370" descr="Logo 700">
          <a:extLst>
            <a:ext uri="{FF2B5EF4-FFF2-40B4-BE49-F238E27FC236}">
              <a16:creationId xmlns:a16="http://schemas.microsoft.com/office/drawing/2014/main" id="{00000000-0008-0000-0900-000042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163" name="Picture 13371">
          <a:extLst>
            <a:ext uri="{FF2B5EF4-FFF2-40B4-BE49-F238E27FC236}">
              <a16:creationId xmlns:a16="http://schemas.microsoft.com/office/drawing/2014/main" id="{00000000-0008-0000-0900-000043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2017</xdr:row>
      <xdr:rowOff>0</xdr:rowOff>
    </xdr:from>
    <xdr:to>
      <xdr:col>7</xdr:col>
      <xdr:colOff>390525</xdr:colOff>
      <xdr:row>2017</xdr:row>
      <xdr:rowOff>0</xdr:rowOff>
    </xdr:to>
    <xdr:pic>
      <xdr:nvPicPr>
        <xdr:cNvPr id="1092164" name="Picture 13372" descr="Logo 700">
          <a:extLst>
            <a:ext uri="{FF2B5EF4-FFF2-40B4-BE49-F238E27FC236}">
              <a16:creationId xmlns:a16="http://schemas.microsoft.com/office/drawing/2014/main" id="{00000000-0008-0000-0900-000044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165" name="Picture 13373">
          <a:extLst>
            <a:ext uri="{FF2B5EF4-FFF2-40B4-BE49-F238E27FC236}">
              <a16:creationId xmlns:a16="http://schemas.microsoft.com/office/drawing/2014/main" id="{00000000-0008-0000-0900-00004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2017</xdr:row>
      <xdr:rowOff>0</xdr:rowOff>
    </xdr:from>
    <xdr:to>
      <xdr:col>7</xdr:col>
      <xdr:colOff>323850</xdr:colOff>
      <xdr:row>2017</xdr:row>
      <xdr:rowOff>0</xdr:rowOff>
    </xdr:to>
    <xdr:pic>
      <xdr:nvPicPr>
        <xdr:cNvPr id="1092166" name="Picture 13374" descr="Logo 700">
          <a:extLst>
            <a:ext uri="{FF2B5EF4-FFF2-40B4-BE49-F238E27FC236}">
              <a16:creationId xmlns:a16="http://schemas.microsoft.com/office/drawing/2014/main" id="{00000000-0008-0000-0900-00004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181" name="Picture 13389">
          <a:extLst>
            <a:ext uri="{FF2B5EF4-FFF2-40B4-BE49-F238E27FC236}">
              <a16:creationId xmlns:a16="http://schemas.microsoft.com/office/drawing/2014/main" id="{00000000-0008-0000-0900-00005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4131</xdr:row>
      <xdr:rowOff>0</xdr:rowOff>
    </xdr:from>
    <xdr:to>
      <xdr:col>7</xdr:col>
      <xdr:colOff>371475</xdr:colOff>
      <xdr:row>4131</xdr:row>
      <xdr:rowOff>0</xdr:rowOff>
    </xdr:to>
    <xdr:pic>
      <xdr:nvPicPr>
        <xdr:cNvPr id="1092182" name="Picture 13390" descr="Logo 700">
          <a:extLst>
            <a:ext uri="{FF2B5EF4-FFF2-40B4-BE49-F238E27FC236}">
              <a16:creationId xmlns:a16="http://schemas.microsoft.com/office/drawing/2014/main" id="{00000000-0008-0000-0900-00005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955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183" name="Picture 13391">
          <a:extLst>
            <a:ext uri="{FF2B5EF4-FFF2-40B4-BE49-F238E27FC236}">
              <a16:creationId xmlns:a16="http://schemas.microsoft.com/office/drawing/2014/main" id="{00000000-0008-0000-0900-00005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4131</xdr:row>
      <xdr:rowOff>0</xdr:rowOff>
    </xdr:from>
    <xdr:to>
      <xdr:col>7</xdr:col>
      <xdr:colOff>323850</xdr:colOff>
      <xdr:row>4131</xdr:row>
      <xdr:rowOff>0</xdr:rowOff>
    </xdr:to>
    <xdr:pic>
      <xdr:nvPicPr>
        <xdr:cNvPr id="1092184" name="Picture 13392" descr="Logo 700">
          <a:extLst>
            <a:ext uri="{FF2B5EF4-FFF2-40B4-BE49-F238E27FC236}">
              <a16:creationId xmlns:a16="http://schemas.microsoft.com/office/drawing/2014/main" id="{00000000-0008-0000-0900-00005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185" name="Picture 13393">
          <a:extLst>
            <a:ext uri="{FF2B5EF4-FFF2-40B4-BE49-F238E27FC236}">
              <a16:creationId xmlns:a16="http://schemas.microsoft.com/office/drawing/2014/main" id="{00000000-0008-0000-0900-00005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4131</xdr:row>
      <xdr:rowOff>0</xdr:rowOff>
    </xdr:from>
    <xdr:to>
      <xdr:col>7</xdr:col>
      <xdr:colOff>285750</xdr:colOff>
      <xdr:row>4131</xdr:row>
      <xdr:rowOff>0</xdr:rowOff>
    </xdr:to>
    <xdr:pic>
      <xdr:nvPicPr>
        <xdr:cNvPr id="1092186" name="Picture 13394" descr="Logo 700">
          <a:extLst>
            <a:ext uri="{FF2B5EF4-FFF2-40B4-BE49-F238E27FC236}">
              <a16:creationId xmlns:a16="http://schemas.microsoft.com/office/drawing/2014/main" id="{00000000-0008-0000-0900-00005A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43825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187" name="Picture 13395">
          <a:extLst>
            <a:ext uri="{FF2B5EF4-FFF2-40B4-BE49-F238E27FC236}">
              <a16:creationId xmlns:a16="http://schemas.microsoft.com/office/drawing/2014/main" id="{00000000-0008-0000-0900-00005B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4131</xdr:row>
      <xdr:rowOff>0</xdr:rowOff>
    </xdr:from>
    <xdr:to>
      <xdr:col>7</xdr:col>
      <xdr:colOff>333375</xdr:colOff>
      <xdr:row>4131</xdr:row>
      <xdr:rowOff>0</xdr:rowOff>
    </xdr:to>
    <xdr:pic>
      <xdr:nvPicPr>
        <xdr:cNvPr id="1092188" name="Picture 13396" descr="Logo 700">
          <a:extLst>
            <a:ext uri="{FF2B5EF4-FFF2-40B4-BE49-F238E27FC236}">
              <a16:creationId xmlns:a16="http://schemas.microsoft.com/office/drawing/2014/main" id="{00000000-0008-0000-0900-00005C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89" name="Picture 13397">
          <a:extLst>
            <a:ext uri="{FF2B5EF4-FFF2-40B4-BE49-F238E27FC236}">
              <a16:creationId xmlns:a16="http://schemas.microsoft.com/office/drawing/2014/main" id="{00000000-0008-0000-0900-00005D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4314</xdr:row>
      <xdr:rowOff>0</xdr:rowOff>
    </xdr:from>
    <xdr:to>
      <xdr:col>7</xdr:col>
      <xdr:colOff>333375</xdr:colOff>
      <xdr:row>4314</xdr:row>
      <xdr:rowOff>0</xdr:rowOff>
    </xdr:to>
    <xdr:pic>
      <xdr:nvPicPr>
        <xdr:cNvPr id="1092190" name="Picture 13398" descr="Logo 700">
          <a:extLst>
            <a:ext uri="{FF2B5EF4-FFF2-40B4-BE49-F238E27FC236}">
              <a16:creationId xmlns:a16="http://schemas.microsoft.com/office/drawing/2014/main" id="{00000000-0008-0000-0900-00005E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8755665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91" name="Picture 13399">
          <a:extLst>
            <a:ext uri="{FF2B5EF4-FFF2-40B4-BE49-F238E27FC236}">
              <a16:creationId xmlns:a16="http://schemas.microsoft.com/office/drawing/2014/main" id="{00000000-0008-0000-0900-00005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4314</xdr:row>
      <xdr:rowOff>0</xdr:rowOff>
    </xdr:from>
    <xdr:to>
      <xdr:col>7</xdr:col>
      <xdr:colOff>371475</xdr:colOff>
      <xdr:row>4314</xdr:row>
      <xdr:rowOff>0</xdr:rowOff>
    </xdr:to>
    <xdr:pic>
      <xdr:nvPicPr>
        <xdr:cNvPr id="1092192" name="Picture 13400" descr="Logo 700">
          <a:extLst>
            <a:ext uri="{FF2B5EF4-FFF2-40B4-BE49-F238E27FC236}">
              <a16:creationId xmlns:a16="http://schemas.microsoft.com/office/drawing/2014/main" id="{00000000-0008-0000-0900-00006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9550" y="8755665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93" name="Picture 13401">
          <a:extLst>
            <a:ext uri="{FF2B5EF4-FFF2-40B4-BE49-F238E27FC236}">
              <a16:creationId xmlns:a16="http://schemas.microsoft.com/office/drawing/2014/main" id="{00000000-0008-0000-0900-000061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4314</xdr:row>
      <xdr:rowOff>0</xdr:rowOff>
    </xdr:from>
    <xdr:to>
      <xdr:col>7</xdr:col>
      <xdr:colOff>352425</xdr:colOff>
      <xdr:row>4314</xdr:row>
      <xdr:rowOff>0</xdr:rowOff>
    </xdr:to>
    <xdr:pic>
      <xdr:nvPicPr>
        <xdr:cNvPr id="1092194" name="Picture 13402" descr="Logo 700">
          <a:extLst>
            <a:ext uri="{FF2B5EF4-FFF2-40B4-BE49-F238E27FC236}">
              <a16:creationId xmlns:a16="http://schemas.microsoft.com/office/drawing/2014/main" id="{00000000-0008-0000-0900-000062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8755665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95" name="Picture 13403">
          <a:extLst>
            <a:ext uri="{FF2B5EF4-FFF2-40B4-BE49-F238E27FC236}">
              <a16:creationId xmlns:a16="http://schemas.microsoft.com/office/drawing/2014/main" id="{00000000-0008-0000-0900-000063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1076325</xdr:colOff>
      <xdr:row>4314</xdr:row>
      <xdr:rowOff>0</xdr:rowOff>
    </xdr:from>
    <xdr:to>
      <xdr:col>7</xdr:col>
      <xdr:colOff>409575</xdr:colOff>
      <xdr:row>4314</xdr:row>
      <xdr:rowOff>0</xdr:rowOff>
    </xdr:to>
    <xdr:pic>
      <xdr:nvPicPr>
        <xdr:cNvPr id="1092196" name="Picture 13404" descr="Logo 700">
          <a:extLst>
            <a:ext uri="{FF2B5EF4-FFF2-40B4-BE49-F238E27FC236}">
              <a16:creationId xmlns:a16="http://schemas.microsoft.com/office/drawing/2014/main" id="{00000000-0008-0000-0900-000064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67650" y="8755665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97" name="Picture 13405">
          <a:extLst>
            <a:ext uri="{FF2B5EF4-FFF2-40B4-BE49-F238E27FC236}">
              <a16:creationId xmlns:a16="http://schemas.microsoft.com/office/drawing/2014/main" id="{00000000-0008-0000-0900-00006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1104900</xdr:colOff>
      <xdr:row>4314</xdr:row>
      <xdr:rowOff>0</xdr:rowOff>
    </xdr:from>
    <xdr:to>
      <xdr:col>7</xdr:col>
      <xdr:colOff>438150</xdr:colOff>
      <xdr:row>4314</xdr:row>
      <xdr:rowOff>0</xdr:rowOff>
    </xdr:to>
    <xdr:pic>
      <xdr:nvPicPr>
        <xdr:cNvPr id="1092198" name="Picture 13406" descr="Logo 700">
          <a:extLst>
            <a:ext uri="{FF2B5EF4-FFF2-40B4-BE49-F238E27FC236}">
              <a16:creationId xmlns:a16="http://schemas.microsoft.com/office/drawing/2014/main" id="{00000000-0008-0000-0900-00006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96225" y="8755665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199" name="Picture 13407">
          <a:extLst>
            <a:ext uri="{FF2B5EF4-FFF2-40B4-BE49-F238E27FC236}">
              <a16:creationId xmlns:a16="http://schemas.microsoft.com/office/drawing/2014/main" id="{00000000-0008-0000-0900-00006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4386</xdr:row>
      <xdr:rowOff>0</xdr:rowOff>
    </xdr:from>
    <xdr:to>
      <xdr:col>0</xdr:col>
      <xdr:colOff>533400</xdr:colOff>
      <xdr:row>4386</xdr:row>
      <xdr:rowOff>0</xdr:rowOff>
    </xdr:to>
    <xdr:pic>
      <xdr:nvPicPr>
        <xdr:cNvPr id="1092201" name="Picture 13409">
          <a:extLst>
            <a:ext uri="{FF2B5EF4-FFF2-40B4-BE49-F238E27FC236}">
              <a16:creationId xmlns:a16="http://schemas.microsoft.com/office/drawing/2014/main" id="{00000000-0008-0000-0900-00006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75566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4453</xdr:row>
      <xdr:rowOff>0</xdr:rowOff>
    </xdr:from>
    <xdr:to>
      <xdr:col>0</xdr:col>
      <xdr:colOff>533400</xdr:colOff>
      <xdr:row>4453</xdr:row>
      <xdr:rowOff>0</xdr:rowOff>
    </xdr:to>
    <xdr:pic>
      <xdr:nvPicPr>
        <xdr:cNvPr id="1092211" name="Picture 13419">
          <a:extLst>
            <a:ext uri="{FF2B5EF4-FFF2-40B4-BE49-F238E27FC236}">
              <a16:creationId xmlns:a16="http://schemas.microsoft.com/office/drawing/2014/main" id="{00000000-0008-0000-0900-000073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923686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4423</xdr:row>
      <xdr:rowOff>0</xdr:rowOff>
    </xdr:from>
    <xdr:to>
      <xdr:col>7</xdr:col>
      <xdr:colOff>390525</xdr:colOff>
      <xdr:row>4423</xdr:row>
      <xdr:rowOff>0</xdr:rowOff>
    </xdr:to>
    <xdr:pic>
      <xdr:nvPicPr>
        <xdr:cNvPr id="1092212" name="Picture 13420" descr="Logo 700">
          <a:extLst>
            <a:ext uri="{FF2B5EF4-FFF2-40B4-BE49-F238E27FC236}">
              <a16:creationId xmlns:a16="http://schemas.microsoft.com/office/drawing/2014/main" id="{00000000-0008-0000-0900-000074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8923686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484</xdr:row>
      <xdr:rowOff>0</xdr:rowOff>
    </xdr:from>
    <xdr:to>
      <xdr:col>0</xdr:col>
      <xdr:colOff>533400</xdr:colOff>
      <xdr:row>484</xdr:row>
      <xdr:rowOff>0</xdr:rowOff>
    </xdr:to>
    <xdr:pic>
      <xdr:nvPicPr>
        <xdr:cNvPr id="1092247" name="Picture 13501">
          <a:extLst>
            <a:ext uri="{FF2B5EF4-FFF2-40B4-BE49-F238E27FC236}">
              <a16:creationId xmlns:a16="http://schemas.microsoft.com/office/drawing/2014/main" id="{00000000-0008-0000-0900-00009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645128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524</xdr:row>
      <xdr:rowOff>0</xdr:rowOff>
    </xdr:from>
    <xdr:to>
      <xdr:col>0</xdr:col>
      <xdr:colOff>533400</xdr:colOff>
      <xdr:row>524</xdr:row>
      <xdr:rowOff>0</xdr:rowOff>
    </xdr:to>
    <xdr:pic>
      <xdr:nvPicPr>
        <xdr:cNvPr id="1092251" name="Picture 13505">
          <a:extLst>
            <a:ext uri="{FF2B5EF4-FFF2-40B4-BE49-F238E27FC236}">
              <a16:creationId xmlns:a16="http://schemas.microsoft.com/office/drawing/2014/main" id="{00000000-0008-0000-0900-00009B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727043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67" name="Rectangle 13523">
          <a:extLst>
            <a:ext uri="{FF2B5EF4-FFF2-40B4-BE49-F238E27FC236}">
              <a16:creationId xmlns:a16="http://schemas.microsoft.com/office/drawing/2014/main" id="{00000000-0008-0000-0900-0000AB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68" name="Rectangle 13524">
          <a:extLst>
            <a:ext uri="{FF2B5EF4-FFF2-40B4-BE49-F238E27FC236}">
              <a16:creationId xmlns:a16="http://schemas.microsoft.com/office/drawing/2014/main" id="{00000000-0008-0000-0900-0000AC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69" name="Rectangle 13525">
          <a:extLst>
            <a:ext uri="{FF2B5EF4-FFF2-40B4-BE49-F238E27FC236}">
              <a16:creationId xmlns:a16="http://schemas.microsoft.com/office/drawing/2014/main" id="{00000000-0008-0000-0900-0000AD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0" name="Rectangle 13526">
          <a:extLst>
            <a:ext uri="{FF2B5EF4-FFF2-40B4-BE49-F238E27FC236}">
              <a16:creationId xmlns:a16="http://schemas.microsoft.com/office/drawing/2014/main" id="{00000000-0008-0000-0900-0000AE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1" name="Rectangle 13527">
          <a:extLst>
            <a:ext uri="{FF2B5EF4-FFF2-40B4-BE49-F238E27FC236}">
              <a16:creationId xmlns:a16="http://schemas.microsoft.com/office/drawing/2014/main" id="{00000000-0008-0000-0900-0000AF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2" name="Rectangle 13528">
          <a:extLst>
            <a:ext uri="{FF2B5EF4-FFF2-40B4-BE49-F238E27FC236}">
              <a16:creationId xmlns:a16="http://schemas.microsoft.com/office/drawing/2014/main" id="{00000000-0008-0000-0900-0000B0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3" name="Rectangle 13529">
          <a:extLst>
            <a:ext uri="{FF2B5EF4-FFF2-40B4-BE49-F238E27FC236}">
              <a16:creationId xmlns:a16="http://schemas.microsoft.com/office/drawing/2014/main" id="{00000000-0008-0000-0900-0000B1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4" name="Rectangle 13530">
          <a:extLst>
            <a:ext uri="{FF2B5EF4-FFF2-40B4-BE49-F238E27FC236}">
              <a16:creationId xmlns:a16="http://schemas.microsoft.com/office/drawing/2014/main" id="{00000000-0008-0000-0900-0000B2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5" name="Rectangle 13531">
          <a:extLst>
            <a:ext uri="{FF2B5EF4-FFF2-40B4-BE49-F238E27FC236}">
              <a16:creationId xmlns:a16="http://schemas.microsoft.com/office/drawing/2014/main" id="{00000000-0008-0000-0900-0000B3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6" name="Rectangle 13532">
          <a:extLst>
            <a:ext uri="{FF2B5EF4-FFF2-40B4-BE49-F238E27FC236}">
              <a16:creationId xmlns:a16="http://schemas.microsoft.com/office/drawing/2014/main" id="{00000000-0008-0000-0900-0000B4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7" name="Rectangle 13533">
          <a:extLst>
            <a:ext uri="{FF2B5EF4-FFF2-40B4-BE49-F238E27FC236}">
              <a16:creationId xmlns:a16="http://schemas.microsoft.com/office/drawing/2014/main" id="{00000000-0008-0000-0900-0000B5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9</xdr:col>
      <xdr:colOff>0</xdr:colOff>
      <xdr:row>1977</xdr:row>
      <xdr:rowOff>0</xdr:rowOff>
    </xdr:to>
    <xdr:sp macro="" textlink="">
      <xdr:nvSpPr>
        <xdr:cNvPr id="1092278" name="Rectangle 13534">
          <a:extLst>
            <a:ext uri="{FF2B5EF4-FFF2-40B4-BE49-F238E27FC236}">
              <a16:creationId xmlns:a16="http://schemas.microsoft.com/office/drawing/2014/main" id="{00000000-0008-0000-0900-0000B6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1" name="Rectangle 13537">
          <a:extLst>
            <a:ext uri="{FF2B5EF4-FFF2-40B4-BE49-F238E27FC236}">
              <a16:creationId xmlns:a16="http://schemas.microsoft.com/office/drawing/2014/main" id="{00000000-0008-0000-0900-0000B9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2" name="Rectangle 13538">
          <a:extLst>
            <a:ext uri="{FF2B5EF4-FFF2-40B4-BE49-F238E27FC236}">
              <a16:creationId xmlns:a16="http://schemas.microsoft.com/office/drawing/2014/main" id="{00000000-0008-0000-0900-0000BA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3" name="Rectangle 13539">
          <a:extLst>
            <a:ext uri="{FF2B5EF4-FFF2-40B4-BE49-F238E27FC236}">
              <a16:creationId xmlns:a16="http://schemas.microsoft.com/office/drawing/2014/main" id="{00000000-0008-0000-0900-0000BB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4" name="Rectangle 13540">
          <a:extLst>
            <a:ext uri="{FF2B5EF4-FFF2-40B4-BE49-F238E27FC236}">
              <a16:creationId xmlns:a16="http://schemas.microsoft.com/office/drawing/2014/main" id="{00000000-0008-0000-0900-0000BC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5" name="Rectangle 13541">
          <a:extLst>
            <a:ext uri="{FF2B5EF4-FFF2-40B4-BE49-F238E27FC236}">
              <a16:creationId xmlns:a16="http://schemas.microsoft.com/office/drawing/2014/main" id="{00000000-0008-0000-0900-0000BD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6" name="Rectangle 13542">
          <a:extLst>
            <a:ext uri="{FF2B5EF4-FFF2-40B4-BE49-F238E27FC236}">
              <a16:creationId xmlns:a16="http://schemas.microsoft.com/office/drawing/2014/main" id="{00000000-0008-0000-0900-0000BE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7" name="Rectangle 13543">
          <a:extLst>
            <a:ext uri="{FF2B5EF4-FFF2-40B4-BE49-F238E27FC236}">
              <a16:creationId xmlns:a16="http://schemas.microsoft.com/office/drawing/2014/main" id="{00000000-0008-0000-0900-0000BF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0</xdr:colOff>
      <xdr:row>2017</xdr:row>
      <xdr:rowOff>0</xdr:rowOff>
    </xdr:to>
    <xdr:sp macro="" textlink="">
      <xdr:nvSpPr>
        <xdr:cNvPr id="1092288" name="Rectangle 13544">
          <a:extLst>
            <a:ext uri="{FF2B5EF4-FFF2-40B4-BE49-F238E27FC236}">
              <a16:creationId xmlns:a16="http://schemas.microsoft.com/office/drawing/2014/main" id="{00000000-0008-0000-0900-0000C0AA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2091</xdr:row>
      <xdr:rowOff>0</xdr:rowOff>
    </xdr:from>
    <xdr:to>
      <xdr:col>0</xdr:col>
      <xdr:colOff>533400</xdr:colOff>
      <xdr:row>2091</xdr:row>
      <xdr:rowOff>0</xdr:rowOff>
    </xdr:to>
    <xdr:pic>
      <xdr:nvPicPr>
        <xdr:cNvPr id="1092289" name="Picture 13545">
          <a:extLst>
            <a:ext uri="{FF2B5EF4-FFF2-40B4-BE49-F238E27FC236}">
              <a16:creationId xmlns:a16="http://schemas.microsoft.com/office/drawing/2014/main" id="{00000000-0008-0000-0900-0000C1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83908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2017</xdr:row>
      <xdr:rowOff>0</xdr:rowOff>
    </xdr:from>
    <xdr:to>
      <xdr:col>7</xdr:col>
      <xdr:colOff>323850</xdr:colOff>
      <xdr:row>2017</xdr:row>
      <xdr:rowOff>0</xdr:rowOff>
    </xdr:to>
    <xdr:pic>
      <xdr:nvPicPr>
        <xdr:cNvPr id="1092290" name="Picture 13546" descr="Logo 700">
          <a:extLst>
            <a:ext uri="{FF2B5EF4-FFF2-40B4-BE49-F238E27FC236}">
              <a16:creationId xmlns:a16="http://schemas.microsoft.com/office/drawing/2014/main" id="{00000000-0008-0000-0900-0000C2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4839081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09" name="Rectangle 13568">
          <a:extLst>
            <a:ext uri="{FF2B5EF4-FFF2-40B4-BE49-F238E27FC236}">
              <a16:creationId xmlns:a16="http://schemas.microsoft.com/office/drawing/2014/main" id="{00000000-0008-0000-0900-0000D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0" name="Rectangle 13569">
          <a:extLst>
            <a:ext uri="{FF2B5EF4-FFF2-40B4-BE49-F238E27FC236}">
              <a16:creationId xmlns:a16="http://schemas.microsoft.com/office/drawing/2014/main" id="{00000000-0008-0000-0900-0000D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1" name="Rectangle 13570">
          <a:extLst>
            <a:ext uri="{FF2B5EF4-FFF2-40B4-BE49-F238E27FC236}">
              <a16:creationId xmlns:a16="http://schemas.microsoft.com/office/drawing/2014/main" id="{00000000-0008-0000-0900-0000D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2" name="Rectangle 13571">
          <a:extLst>
            <a:ext uri="{FF2B5EF4-FFF2-40B4-BE49-F238E27FC236}">
              <a16:creationId xmlns:a16="http://schemas.microsoft.com/office/drawing/2014/main" id="{00000000-0008-0000-0900-0000D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3" name="Rectangle 13572">
          <a:extLst>
            <a:ext uri="{FF2B5EF4-FFF2-40B4-BE49-F238E27FC236}">
              <a16:creationId xmlns:a16="http://schemas.microsoft.com/office/drawing/2014/main" id="{00000000-0008-0000-0900-0000D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4" name="Rectangle 13573">
          <a:extLst>
            <a:ext uri="{FF2B5EF4-FFF2-40B4-BE49-F238E27FC236}">
              <a16:creationId xmlns:a16="http://schemas.microsoft.com/office/drawing/2014/main" id="{00000000-0008-0000-0900-0000D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5" name="Rectangle 13574">
          <a:extLst>
            <a:ext uri="{FF2B5EF4-FFF2-40B4-BE49-F238E27FC236}">
              <a16:creationId xmlns:a16="http://schemas.microsoft.com/office/drawing/2014/main" id="{00000000-0008-0000-0900-0000D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6" name="Rectangle 13575">
          <a:extLst>
            <a:ext uri="{FF2B5EF4-FFF2-40B4-BE49-F238E27FC236}">
              <a16:creationId xmlns:a16="http://schemas.microsoft.com/office/drawing/2014/main" id="{00000000-0008-0000-0900-0000D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7" name="Rectangle 13576">
          <a:extLst>
            <a:ext uri="{FF2B5EF4-FFF2-40B4-BE49-F238E27FC236}">
              <a16:creationId xmlns:a16="http://schemas.microsoft.com/office/drawing/2014/main" id="{00000000-0008-0000-0900-0000D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8" name="Rectangle 13577">
          <a:extLst>
            <a:ext uri="{FF2B5EF4-FFF2-40B4-BE49-F238E27FC236}">
              <a16:creationId xmlns:a16="http://schemas.microsoft.com/office/drawing/2014/main" id="{00000000-0008-0000-0900-0000D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19" name="Rectangle 13578">
          <a:extLst>
            <a:ext uri="{FF2B5EF4-FFF2-40B4-BE49-F238E27FC236}">
              <a16:creationId xmlns:a16="http://schemas.microsoft.com/office/drawing/2014/main" id="{00000000-0008-0000-0900-0000D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0" name="Rectangle 13579">
          <a:extLst>
            <a:ext uri="{FF2B5EF4-FFF2-40B4-BE49-F238E27FC236}">
              <a16:creationId xmlns:a16="http://schemas.microsoft.com/office/drawing/2014/main" id="{00000000-0008-0000-0900-0000E0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1" name="Rectangle 13580">
          <a:extLst>
            <a:ext uri="{FF2B5EF4-FFF2-40B4-BE49-F238E27FC236}">
              <a16:creationId xmlns:a16="http://schemas.microsoft.com/office/drawing/2014/main" id="{00000000-0008-0000-0900-0000E1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2" name="Rectangle 13581">
          <a:extLst>
            <a:ext uri="{FF2B5EF4-FFF2-40B4-BE49-F238E27FC236}">
              <a16:creationId xmlns:a16="http://schemas.microsoft.com/office/drawing/2014/main" id="{00000000-0008-0000-0900-0000E2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3" name="Rectangle 13582">
          <a:extLst>
            <a:ext uri="{FF2B5EF4-FFF2-40B4-BE49-F238E27FC236}">
              <a16:creationId xmlns:a16="http://schemas.microsoft.com/office/drawing/2014/main" id="{00000000-0008-0000-0900-0000E3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4" name="Rectangle 13583">
          <a:extLst>
            <a:ext uri="{FF2B5EF4-FFF2-40B4-BE49-F238E27FC236}">
              <a16:creationId xmlns:a16="http://schemas.microsoft.com/office/drawing/2014/main" id="{00000000-0008-0000-0900-0000E4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5" name="Rectangle 13584">
          <a:extLst>
            <a:ext uri="{FF2B5EF4-FFF2-40B4-BE49-F238E27FC236}">
              <a16:creationId xmlns:a16="http://schemas.microsoft.com/office/drawing/2014/main" id="{00000000-0008-0000-0900-0000E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6" name="Rectangle 13585">
          <a:extLst>
            <a:ext uri="{FF2B5EF4-FFF2-40B4-BE49-F238E27FC236}">
              <a16:creationId xmlns:a16="http://schemas.microsoft.com/office/drawing/2014/main" id="{00000000-0008-0000-0900-0000E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7" name="Rectangle 13586">
          <a:extLst>
            <a:ext uri="{FF2B5EF4-FFF2-40B4-BE49-F238E27FC236}">
              <a16:creationId xmlns:a16="http://schemas.microsoft.com/office/drawing/2014/main" id="{00000000-0008-0000-0900-0000E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8" name="Rectangle 13587">
          <a:extLst>
            <a:ext uri="{FF2B5EF4-FFF2-40B4-BE49-F238E27FC236}">
              <a16:creationId xmlns:a16="http://schemas.microsoft.com/office/drawing/2014/main" id="{00000000-0008-0000-0900-0000E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29" name="Rectangle 13588">
          <a:extLst>
            <a:ext uri="{FF2B5EF4-FFF2-40B4-BE49-F238E27FC236}">
              <a16:creationId xmlns:a16="http://schemas.microsoft.com/office/drawing/2014/main" id="{00000000-0008-0000-0900-0000E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0" name="Rectangle 13589">
          <a:extLst>
            <a:ext uri="{FF2B5EF4-FFF2-40B4-BE49-F238E27FC236}">
              <a16:creationId xmlns:a16="http://schemas.microsoft.com/office/drawing/2014/main" id="{00000000-0008-0000-0900-0000E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1" name="Rectangle 13590">
          <a:extLst>
            <a:ext uri="{FF2B5EF4-FFF2-40B4-BE49-F238E27FC236}">
              <a16:creationId xmlns:a16="http://schemas.microsoft.com/office/drawing/2014/main" id="{00000000-0008-0000-0900-0000E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2" name="Rectangle 13591">
          <a:extLst>
            <a:ext uri="{FF2B5EF4-FFF2-40B4-BE49-F238E27FC236}">
              <a16:creationId xmlns:a16="http://schemas.microsoft.com/office/drawing/2014/main" id="{00000000-0008-0000-0900-0000E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3" name="Rectangle 13592">
          <a:extLst>
            <a:ext uri="{FF2B5EF4-FFF2-40B4-BE49-F238E27FC236}">
              <a16:creationId xmlns:a16="http://schemas.microsoft.com/office/drawing/2014/main" id="{00000000-0008-0000-0900-0000E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4" name="Rectangle 13593">
          <a:extLst>
            <a:ext uri="{FF2B5EF4-FFF2-40B4-BE49-F238E27FC236}">
              <a16:creationId xmlns:a16="http://schemas.microsoft.com/office/drawing/2014/main" id="{00000000-0008-0000-0900-0000E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5" name="Rectangle 13594">
          <a:extLst>
            <a:ext uri="{FF2B5EF4-FFF2-40B4-BE49-F238E27FC236}">
              <a16:creationId xmlns:a16="http://schemas.microsoft.com/office/drawing/2014/main" id="{00000000-0008-0000-0900-0000E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6" name="Rectangle 13595">
          <a:extLst>
            <a:ext uri="{FF2B5EF4-FFF2-40B4-BE49-F238E27FC236}">
              <a16:creationId xmlns:a16="http://schemas.microsoft.com/office/drawing/2014/main" id="{00000000-0008-0000-0900-0000F0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7" name="Rectangle 13596">
          <a:extLst>
            <a:ext uri="{FF2B5EF4-FFF2-40B4-BE49-F238E27FC236}">
              <a16:creationId xmlns:a16="http://schemas.microsoft.com/office/drawing/2014/main" id="{00000000-0008-0000-0900-0000F1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8" name="Rectangle 13597">
          <a:extLst>
            <a:ext uri="{FF2B5EF4-FFF2-40B4-BE49-F238E27FC236}">
              <a16:creationId xmlns:a16="http://schemas.microsoft.com/office/drawing/2014/main" id="{00000000-0008-0000-0900-0000F2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39" name="Rectangle 13598">
          <a:extLst>
            <a:ext uri="{FF2B5EF4-FFF2-40B4-BE49-F238E27FC236}">
              <a16:creationId xmlns:a16="http://schemas.microsoft.com/office/drawing/2014/main" id="{00000000-0008-0000-0900-0000F3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0" name="Rectangle 13599">
          <a:extLst>
            <a:ext uri="{FF2B5EF4-FFF2-40B4-BE49-F238E27FC236}">
              <a16:creationId xmlns:a16="http://schemas.microsoft.com/office/drawing/2014/main" id="{00000000-0008-0000-0900-0000F4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1" name="Rectangle 13600">
          <a:extLst>
            <a:ext uri="{FF2B5EF4-FFF2-40B4-BE49-F238E27FC236}">
              <a16:creationId xmlns:a16="http://schemas.microsoft.com/office/drawing/2014/main" id="{00000000-0008-0000-0900-0000F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2" name="Rectangle 13601">
          <a:extLst>
            <a:ext uri="{FF2B5EF4-FFF2-40B4-BE49-F238E27FC236}">
              <a16:creationId xmlns:a16="http://schemas.microsoft.com/office/drawing/2014/main" id="{00000000-0008-0000-0900-0000F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3" name="Rectangle 13602">
          <a:extLst>
            <a:ext uri="{FF2B5EF4-FFF2-40B4-BE49-F238E27FC236}">
              <a16:creationId xmlns:a16="http://schemas.microsoft.com/office/drawing/2014/main" id="{00000000-0008-0000-0900-0000F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4" name="Rectangle 13603">
          <a:extLst>
            <a:ext uri="{FF2B5EF4-FFF2-40B4-BE49-F238E27FC236}">
              <a16:creationId xmlns:a16="http://schemas.microsoft.com/office/drawing/2014/main" id="{00000000-0008-0000-0900-0000F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5" name="Rectangle 13604">
          <a:extLst>
            <a:ext uri="{FF2B5EF4-FFF2-40B4-BE49-F238E27FC236}">
              <a16:creationId xmlns:a16="http://schemas.microsoft.com/office/drawing/2014/main" id="{00000000-0008-0000-0900-0000F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6" name="Rectangle 13605">
          <a:extLst>
            <a:ext uri="{FF2B5EF4-FFF2-40B4-BE49-F238E27FC236}">
              <a16:creationId xmlns:a16="http://schemas.microsoft.com/office/drawing/2014/main" id="{00000000-0008-0000-0900-0000F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7" name="Rectangle 13606">
          <a:extLst>
            <a:ext uri="{FF2B5EF4-FFF2-40B4-BE49-F238E27FC236}">
              <a16:creationId xmlns:a16="http://schemas.microsoft.com/office/drawing/2014/main" id="{00000000-0008-0000-0900-0000F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8" name="Rectangle 13607">
          <a:extLst>
            <a:ext uri="{FF2B5EF4-FFF2-40B4-BE49-F238E27FC236}">
              <a16:creationId xmlns:a16="http://schemas.microsoft.com/office/drawing/2014/main" id="{00000000-0008-0000-0900-0000F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49" name="Rectangle 13608">
          <a:extLst>
            <a:ext uri="{FF2B5EF4-FFF2-40B4-BE49-F238E27FC236}">
              <a16:creationId xmlns:a16="http://schemas.microsoft.com/office/drawing/2014/main" id="{00000000-0008-0000-0900-0000F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0" name="Rectangle 13609">
          <a:extLst>
            <a:ext uri="{FF2B5EF4-FFF2-40B4-BE49-F238E27FC236}">
              <a16:creationId xmlns:a16="http://schemas.microsoft.com/office/drawing/2014/main" id="{00000000-0008-0000-0900-0000F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1" name="Rectangle 13610">
          <a:extLst>
            <a:ext uri="{FF2B5EF4-FFF2-40B4-BE49-F238E27FC236}">
              <a16:creationId xmlns:a16="http://schemas.microsoft.com/office/drawing/2014/main" id="{00000000-0008-0000-0900-0000F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2" name="Rectangle 13611">
          <a:extLst>
            <a:ext uri="{FF2B5EF4-FFF2-40B4-BE49-F238E27FC236}">
              <a16:creationId xmlns:a16="http://schemas.microsoft.com/office/drawing/2014/main" id="{00000000-0008-0000-0900-00000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3" name="Rectangle 13612">
          <a:extLst>
            <a:ext uri="{FF2B5EF4-FFF2-40B4-BE49-F238E27FC236}">
              <a16:creationId xmlns:a16="http://schemas.microsoft.com/office/drawing/2014/main" id="{00000000-0008-0000-0900-00000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4" name="Rectangle 13613">
          <a:extLst>
            <a:ext uri="{FF2B5EF4-FFF2-40B4-BE49-F238E27FC236}">
              <a16:creationId xmlns:a16="http://schemas.microsoft.com/office/drawing/2014/main" id="{00000000-0008-0000-0900-00000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5" name="Rectangle 13614">
          <a:extLst>
            <a:ext uri="{FF2B5EF4-FFF2-40B4-BE49-F238E27FC236}">
              <a16:creationId xmlns:a16="http://schemas.microsoft.com/office/drawing/2014/main" id="{00000000-0008-0000-0900-00000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6" name="Rectangle 13615">
          <a:extLst>
            <a:ext uri="{FF2B5EF4-FFF2-40B4-BE49-F238E27FC236}">
              <a16:creationId xmlns:a16="http://schemas.microsoft.com/office/drawing/2014/main" id="{00000000-0008-0000-0900-00000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7" name="Rectangle 13616">
          <a:extLst>
            <a:ext uri="{FF2B5EF4-FFF2-40B4-BE49-F238E27FC236}">
              <a16:creationId xmlns:a16="http://schemas.microsoft.com/office/drawing/2014/main" id="{00000000-0008-0000-0900-00000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8" name="Rectangle 13617">
          <a:extLst>
            <a:ext uri="{FF2B5EF4-FFF2-40B4-BE49-F238E27FC236}">
              <a16:creationId xmlns:a16="http://schemas.microsoft.com/office/drawing/2014/main" id="{00000000-0008-0000-0900-00000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59" name="Rectangle 13618">
          <a:extLst>
            <a:ext uri="{FF2B5EF4-FFF2-40B4-BE49-F238E27FC236}">
              <a16:creationId xmlns:a16="http://schemas.microsoft.com/office/drawing/2014/main" id="{00000000-0008-0000-0900-00000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0" name="Rectangle 13619">
          <a:extLst>
            <a:ext uri="{FF2B5EF4-FFF2-40B4-BE49-F238E27FC236}">
              <a16:creationId xmlns:a16="http://schemas.microsoft.com/office/drawing/2014/main" id="{00000000-0008-0000-0900-00000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1" name="Rectangle 13620">
          <a:extLst>
            <a:ext uri="{FF2B5EF4-FFF2-40B4-BE49-F238E27FC236}">
              <a16:creationId xmlns:a16="http://schemas.microsoft.com/office/drawing/2014/main" id="{00000000-0008-0000-0900-00000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2" name="Rectangle 13621">
          <a:extLst>
            <a:ext uri="{FF2B5EF4-FFF2-40B4-BE49-F238E27FC236}">
              <a16:creationId xmlns:a16="http://schemas.microsoft.com/office/drawing/2014/main" id="{00000000-0008-0000-0900-00000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3" name="Rectangle 13622">
          <a:extLst>
            <a:ext uri="{FF2B5EF4-FFF2-40B4-BE49-F238E27FC236}">
              <a16:creationId xmlns:a16="http://schemas.microsoft.com/office/drawing/2014/main" id="{00000000-0008-0000-0900-00000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4" name="Rectangle 13623">
          <a:extLst>
            <a:ext uri="{FF2B5EF4-FFF2-40B4-BE49-F238E27FC236}">
              <a16:creationId xmlns:a16="http://schemas.microsoft.com/office/drawing/2014/main" id="{00000000-0008-0000-0900-00000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5" name="Rectangle 13624">
          <a:extLst>
            <a:ext uri="{FF2B5EF4-FFF2-40B4-BE49-F238E27FC236}">
              <a16:creationId xmlns:a16="http://schemas.microsoft.com/office/drawing/2014/main" id="{00000000-0008-0000-0900-00000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6" name="Rectangle 13625">
          <a:extLst>
            <a:ext uri="{FF2B5EF4-FFF2-40B4-BE49-F238E27FC236}">
              <a16:creationId xmlns:a16="http://schemas.microsoft.com/office/drawing/2014/main" id="{00000000-0008-0000-0900-00000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7" name="Rectangle 13626">
          <a:extLst>
            <a:ext uri="{FF2B5EF4-FFF2-40B4-BE49-F238E27FC236}">
              <a16:creationId xmlns:a16="http://schemas.microsoft.com/office/drawing/2014/main" id="{00000000-0008-0000-0900-00000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8" name="Rectangle 13627">
          <a:extLst>
            <a:ext uri="{FF2B5EF4-FFF2-40B4-BE49-F238E27FC236}">
              <a16:creationId xmlns:a16="http://schemas.microsoft.com/office/drawing/2014/main" id="{00000000-0008-0000-0900-00001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69" name="Rectangle 13628">
          <a:extLst>
            <a:ext uri="{FF2B5EF4-FFF2-40B4-BE49-F238E27FC236}">
              <a16:creationId xmlns:a16="http://schemas.microsoft.com/office/drawing/2014/main" id="{00000000-0008-0000-0900-00001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0" name="Rectangle 13629">
          <a:extLst>
            <a:ext uri="{FF2B5EF4-FFF2-40B4-BE49-F238E27FC236}">
              <a16:creationId xmlns:a16="http://schemas.microsoft.com/office/drawing/2014/main" id="{00000000-0008-0000-0900-00001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1" name="Rectangle 13630">
          <a:extLst>
            <a:ext uri="{FF2B5EF4-FFF2-40B4-BE49-F238E27FC236}">
              <a16:creationId xmlns:a16="http://schemas.microsoft.com/office/drawing/2014/main" id="{00000000-0008-0000-0900-00001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2" name="Rectangle 13631">
          <a:extLst>
            <a:ext uri="{FF2B5EF4-FFF2-40B4-BE49-F238E27FC236}">
              <a16:creationId xmlns:a16="http://schemas.microsoft.com/office/drawing/2014/main" id="{00000000-0008-0000-0900-00001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3" name="Rectangle 13632">
          <a:extLst>
            <a:ext uri="{FF2B5EF4-FFF2-40B4-BE49-F238E27FC236}">
              <a16:creationId xmlns:a16="http://schemas.microsoft.com/office/drawing/2014/main" id="{00000000-0008-0000-0900-00001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4" name="Rectangle 13633">
          <a:extLst>
            <a:ext uri="{FF2B5EF4-FFF2-40B4-BE49-F238E27FC236}">
              <a16:creationId xmlns:a16="http://schemas.microsoft.com/office/drawing/2014/main" id="{00000000-0008-0000-0900-00001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5" name="Rectangle 13634">
          <a:extLst>
            <a:ext uri="{FF2B5EF4-FFF2-40B4-BE49-F238E27FC236}">
              <a16:creationId xmlns:a16="http://schemas.microsoft.com/office/drawing/2014/main" id="{00000000-0008-0000-0900-00001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6" name="Rectangle 13635">
          <a:extLst>
            <a:ext uri="{FF2B5EF4-FFF2-40B4-BE49-F238E27FC236}">
              <a16:creationId xmlns:a16="http://schemas.microsoft.com/office/drawing/2014/main" id="{00000000-0008-0000-0900-00001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7" name="Rectangle 13636">
          <a:extLst>
            <a:ext uri="{FF2B5EF4-FFF2-40B4-BE49-F238E27FC236}">
              <a16:creationId xmlns:a16="http://schemas.microsoft.com/office/drawing/2014/main" id="{00000000-0008-0000-0900-00001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8" name="Rectangle 13637">
          <a:extLst>
            <a:ext uri="{FF2B5EF4-FFF2-40B4-BE49-F238E27FC236}">
              <a16:creationId xmlns:a16="http://schemas.microsoft.com/office/drawing/2014/main" id="{00000000-0008-0000-0900-00001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79" name="Rectangle 13638">
          <a:extLst>
            <a:ext uri="{FF2B5EF4-FFF2-40B4-BE49-F238E27FC236}">
              <a16:creationId xmlns:a16="http://schemas.microsoft.com/office/drawing/2014/main" id="{00000000-0008-0000-0900-00001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0" name="Rectangle 13639">
          <a:extLst>
            <a:ext uri="{FF2B5EF4-FFF2-40B4-BE49-F238E27FC236}">
              <a16:creationId xmlns:a16="http://schemas.microsoft.com/office/drawing/2014/main" id="{00000000-0008-0000-0900-00001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1" name="Rectangle 13640">
          <a:extLst>
            <a:ext uri="{FF2B5EF4-FFF2-40B4-BE49-F238E27FC236}">
              <a16:creationId xmlns:a16="http://schemas.microsoft.com/office/drawing/2014/main" id="{00000000-0008-0000-0900-00001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2" name="Rectangle 13641">
          <a:extLst>
            <a:ext uri="{FF2B5EF4-FFF2-40B4-BE49-F238E27FC236}">
              <a16:creationId xmlns:a16="http://schemas.microsoft.com/office/drawing/2014/main" id="{00000000-0008-0000-0900-00001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3" name="Rectangle 13642">
          <a:extLst>
            <a:ext uri="{FF2B5EF4-FFF2-40B4-BE49-F238E27FC236}">
              <a16:creationId xmlns:a16="http://schemas.microsoft.com/office/drawing/2014/main" id="{00000000-0008-0000-0900-00001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4" name="Rectangle 13643">
          <a:extLst>
            <a:ext uri="{FF2B5EF4-FFF2-40B4-BE49-F238E27FC236}">
              <a16:creationId xmlns:a16="http://schemas.microsoft.com/office/drawing/2014/main" id="{00000000-0008-0000-0900-00002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5" name="Rectangle 13644">
          <a:extLst>
            <a:ext uri="{FF2B5EF4-FFF2-40B4-BE49-F238E27FC236}">
              <a16:creationId xmlns:a16="http://schemas.microsoft.com/office/drawing/2014/main" id="{00000000-0008-0000-0900-00002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6" name="Rectangle 13645">
          <a:extLst>
            <a:ext uri="{FF2B5EF4-FFF2-40B4-BE49-F238E27FC236}">
              <a16:creationId xmlns:a16="http://schemas.microsoft.com/office/drawing/2014/main" id="{00000000-0008-0000-0900-00002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7" name="Rectangle 13646">
          <a:extLst>
            <a:ext uri="{FF2B5EF4-FFF2-40B4-BE49-F238E27FC236}">
              <a16:creationId xmlns:a16="http://schemas.microsoft.com/office/drawing/2014/main" id="{00000000-0008-0000-0900-00002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8" name="Rectangle 13647">
          <a:extLst>
            <a:ext uri="{FF2B5EF4-FFF2-40B4-BE49-F238E27FC236}">
              <a16:creationId xmlns:a16="http://schemas.microsoft.com/office/drawing/2014/main" id="{00000000-0008-0000-0900-00002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89" name="Rectangle 13648">
          <a:extLst>
            <a:ext uri="{FF2B5EF4-FFF2-40B4-BE49-F238E27FC236}">
              <a16:creationId xmlns:a16="http://schemas.microsoft.com/office/drawing/2014/main" id="{00000000-0008-0000-0900-00002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0" name="Rectangle 13649">
          <a:extLst>
            <a:ext uri="{FF2B5EF4-FFF2-40B4-BE49-F238E27FC236}">
              <a16:creationId xmlns:a16="http://schemas.microsoft.com/office/drawing/2014/main" id="{00000000-0008-0000-0900-00002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1" name="Rectangle 13650">
          <a:extLst>
            <a:ext uri="{FF2B5EF4-FFF2-40B4-BE49-F238E27FC236}">
              <a16:creationId xmlns:a16="http://schemas.microsoft.com/office/drawing/2014/main" id="{00000000-0008-0000-0900-00002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2" name="Rectangle 13651">
          <a:extLst>
            <a:ext uri="{FF2B5EF4-FFF2-40B4-BE49-F238E27FC236}">
              <a16:creationId xmlns:a16="http://schemas.microsoft.com/office/drawing/2014/main" id="{00000000-0008-0000-0900-00002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3" name="Rectangle 13652">
          <a:extLst>
            <a:ext uri="{FF2B5EF4-FFF2-40B4-BE49-F238E27FC236}">
              <a16:creationId xmlns:a16="http://schemas.microsoft.com/office/drawing/2014/main" id="{00000000-0008-0000-0900-00002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4" name="Rectangle 13653">
          <a:extLst>
            <a:ext uri="{FF2B5EF4-FFF2-40B4-BE49-F238E27FC236}">
              <a16:creationId xmlns:a16="http://schemas.microsoft.com/office/drawing/2014/main" id="{00000000-0008-0000-0900-00002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5" name="Rectangle 13654">
          <a:extLst>
            <a:ext uri="{FF2B5EF4-FFF2-40B4-BE49-F238E27FC236}">
              <a16:creationId xmlns:a16="http://schemas.microsoft.com/office/drawing/2014/main" id="{00000000-0008-0000-0900-00002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6" name="Rectangle 13655">
          <a:extLst>
            <a:ext uri="{FF2B5EF4-FFF2-40B4-BE49-F238E27FC236}">
              <a16:creationId xmlns:a16="http://schemas.microsoft.com/office/drawing/2014/main" id="{00000000-0008-0000-0900-00002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7" name="Rectangle 13656">
          <a:extLst>
            <a:ext uri="{FF2B5EF4-FFF2-40B4-BE49-F238E27FC236}">
              <a16:creationId xmlns:a16="http://schemas.microsoft.com/office/drawing/2014/main" id="{00000000-0008-0000-0900-00002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8" name="Rectangle 13657">
          <a:extLst>
            <a:ext uri="{FF2B5EF4-FFF2-40B4-BE49-F238E27FC236}">
              <a16:creationId xmlns:a16="http://schemas.microsoft.com/office/drawing/2014/main" id="{00000000-0008-0000-0900-00002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399" name="Rectangle 13658">
          <a:extLst>
            <a:ext uri="{FF2B5EF4-FFF2-40B4-BE49-F238E27FC236}">
              <a16:creationId xmlns:a16="http://schemas.microsoft.com/office/drawing/2014/main" id="{00000000-0008-0000-0900-00002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0" name="Rectangle 13659">
          <a:extLst>
            <a:ext uri="{FF2B5EF4-FFF2-40B4-BE49-F238E27FC236}">
              <a16:creationId xmlns:a16="http://schemas.microsoft.com/office/drawing/2014/main" id="{00000000-0008-0000-0900-00003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1" name="Rectangle 13660">
          <a:extLst>
            <a:ext uri="{FF2B5EF4-FFF2-40B4-BE49-F238E27FC236}">
              <a16:creationId xmlns:a16="http://schemas.microsoft.com/office/drawing/2014/main" id="{00000000-0008-0000-0900-00003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2" name="Rectangle 13661">
          <a:extLst>
            <a:ext uri="{FF2B5EF4-FFF2-40B4-BE49-F238E27FC236}">
              <a16:creationId xmlns:a16="http://schemas.microsoft.com/office/drawing/2014/main" id="{00000000-0008-0000-0900-00003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3" name="Rectangle 13662">
          <a:extLst>
            <a:ext uri="{FF2B5EF4-FFF2-40B4-BE49-F238E27FC236}">
              <a16:creationId xmlns:a16="http://schemas.microsoft.com/office/drawing/2014/main" id="{00000000-0008-0000-0900-00003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4" name="Rectangle 13663">
          <a:extLst>
            <a:ext uri="{FF2B5EF4-FFF2-40B4-BE49-F238E27FC236}">
              <a16:creationId xmlns:a16="http://schemas.microsoft.com/office/drawing/2014/main" id="{00000000-0008-0000-0900-00003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5" name="Rectangle 13664">
          <a:extLst>
            <a:ext uri="{FF2B5EF4-FFF2-40B4-BE49-F238E27FC236}">
              <a16:creationId xmlns:a16="http://schemas.microsoft.com/office/drawing/2014/main" id="{00000000-0008-0000-0900-00003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6" name="Rectangle 13665">
          <a:extLst>
            <a:ext uri="{FF2B5EF4-FFF2-40B4-BE49-F238E27FC236}">
              <a16:creationId xmlns:a16="http://schemas.microsoft.com/office/drawing/2014/main" id="{00000000-0008-0000-0900-00003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7" name="Rectangle 13666">
          <a:extLst>
            <a:ext uri="{FF2B5EF4-FFF2-40B4-BE49-F238E27FC236}">
              <a16:creationId xmlns:a16="http://schemas.microsoft.com/office/drawing/2014/main" id="{00000000-0008-0000-0900-00003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8" name="Rectangle 13667">
          <a:extLst>
            <a:ext uri="{FF2B5EF4-FFF2-40B4-BE49-F238E27FC236}">
              <a16:creationId xmlns:a16="http://schemas.microsoft.com/office/drawing/2014/main" id="{00000000-0008-0000-0900-00003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09" name="Rectangle 13668">
          <a:extLst>
            <a:ext uri="{FF2B5EF4-FFF2-40B4-BE49-F238E27FC236}">
              <a16:creationId xmlns:a16="http://schemas.microsoft.com/office/drawing/2014/main" id="{00000000-0008-0000-0900-00003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0" name="Rectangle 13669">
          <a:extLst>
            <a:ext uri="{FF2B5EF4-FFF2-40B4-BE49-F238E27FC236}">
              <a16:creationId xmlns:a16="http://schemas.microsoft.com/office/drawing/2014/main" id="{00000000-0008-0000-0900-00003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1" name="Rectangle 13670">
          <a:extLst>
            <a:ext uri="{FF2B5EF4-FFF2-40B4-BE49-F238E27FC236}">
              <a16:creationId xmlns:a16="http://schemas.microsoft.com/office/drawing/2014/main" id="{00000000-0008-0000-0900-00003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2" name="Rectangle 13671">
          <a:extLst>
            <a:ext uri="{FF2B5EF4-FFF2-40B4-BE49-F238E27FC236}">
              <a16:creationId xmlns:a16="http://schemas.microsoft.com/office/drawing/2014/main" id="{00000000-0008-0000-0900-00003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3" name="Rectangle 13672">
          <a:extLst>
            <a:ext uri="{FF2B5EF4-FFF2-40B4-BE49-F238E27FC236}">
              <a16:creationId xmlns:a16="http://schemas.microsoft.com/office/drawing/2014/main" id="{00000000-0008-0000-0900-00003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4" name="Rectangle 13673">
          <a:extLst>
            <a:ext uri="{FF2B5EF4-FFF2-40B4-BE49-F238E27FC236}">
              <a16:creationId xmlns:a16="http://schemas.microsoft.com/office/drawing/2014/main" id="{00000000-0008-0000-0900-00003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5" name="Rectangle 13674">
          <a:extLst>
            <a:ext uri="{FF2B5EF4-FFF2-40B4-BE49-F238E27FC236}">
              <a16:creationId xmlns:a16="http://schemas.microsoft.com/office/drawing/2014/main" id="{00000000-0008-0000-0900-00003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6" name="Rectangle 13675">
          <a:extLst>
            <a:ext uri="{FF2B5EF4-FFF2-40B4-BE49-F238E27FC236}">
              <a16:creationId xmlns:a16="http://schemas.microsoft.com/office/drawing/2014/main" id="{00000000-0008-0000-0900-00004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7" name="Rectangle 13676">
          <a:extLst>
            <a:ext uri="{FF2B5EF4-FFF2-40B4-BE49-F238E27FC236}">
              <a16:creationId xmlns:a16="http://schemas.microsoft.com/office/drawing/2014/main" id="{00000000-0008-0000-0900-00004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8" name="Rectangle 13677">
          <a:extLst>
            <a:ext uri="{FF2B5EF4-FFF2-40B4-BE49-F238E27FC236}">
              <a16:creationId xmlns:a16="http://schemas.microsoft.com/office/drawing/2014/main" id="{00000000-0008-0000-0900-00004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19" name="Rectangle 13678">
          <a:extLst>
            <a:ext uri="{FF2B5EF4-FFF2-40B4-BE49-F238E27FC236}">
              <a16:creationId xmlns:a16="http://schemas.microsoft.com/office/drawing/2014/main" id="{00000000-0008-0000-0900-00004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0" name="Rectangle 13679">
          <a:extLst>
            <a:ext uri="{FF2B5EF4-FFF2-40B4-BE49-F238E27FC236}">
              <a16:creationId xmlns:a16="http://schemas.microsoft.com/office/drawing/2014/main" id="{00000000-0008-0000-0900-00004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1" name="Rectangle 13680">
          <a:extLst>
            <a:ext uri="{FF2B5EF4-FFF2-40B4-BE49-F238E27FC236}">
              <a16:creationId xmlns:a16="http://schemas.microsoft.com/office/drawing/2014/main" id="{00000000-0008-0000-0900-00004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2" name="Rectangle 13681">
          <a:extLst>
            <a:ext uri="{FF2B5EF4-FFF2-40B4-BE49-F238E27FC236}">
              <a16:creationId xmlns:a16="http://schemas.microsoft.com/office/drawing/2014/main" id="{00000000-0008-0000-0900-00004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3" name="Rectangle 13682">
          <a:extLst>
            <a:ext uri="{FF2B5EF4-FFF2-40B4-BE49-F238E27FC236}">
              <a16:creationId xmlns:a16="http://schemas.microsoft.com/office/drawing/2014/main" id="{00000000-0008-0000-0900-00004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4" name="Rectangle 13683">
          <a:extLst>
            <a:ext uri="{FF2B5EF4-FFF2-40B4-BE49-F238E27FC236}">
              <a16:creationId xmlns:a16="http://schemas.microsoft.com/office/drawing/2014/main" id="{00000000-0008-0000-0900-00004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5" name="Rectangle 13684">
          <a:extLst>
            <a:ext uri="{FF2B5EF4-FFF2-40B4-BE49-F238E27FC236}">
              <a16:creationId xmlns:a16="http://schemas.microsoft.com/office/drawing/2014/main" id="{00000000-0008-0000-0900-00004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6" name="Rectangle 13685">
          <a:extLst>
            <a:ext uri="{FF2B5EF4-FFF2-40B4-BE49-F238E27FC236}">
              <a16:creationId xmlns:a16="http://schemas.microsoft.com/office/drawing/2014/main" id="{00000000-0008-0000-0900-00004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7" name="Rectangle 13686">
          <a:extLst>
            <a:ext uri="{FF2B5EF4-FFF2-40B4-BE49-F238E27FC236}">
              <a16:creationId xmlns:a16="http://schemas.microsoft.com/office/drawing/2014/main" id="{00000000-0008-0000-0900-00004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8" name="Rectangle 13687">
          <a:extLst>
            <a:ext uri="{FF2B5EF4-FFF2-40B4-BE49-F238E27FC236}">
              <a16:creationId xmlns:a16="http://schemas.microsoft.com/office/drawing/2014/main" id="{00000000-0008-0000-0900-00004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29" name="Rectangle 13688">
          <a:extLst>
            <a:ext uri="{FF2B5EF4-FFF2-40B4-BE49-F238E27FC236}">
              <a16:creationId xmlns:a16="http://schemas.microsoft.com/office/drawing/2014/main" id="{00000000-0008-0000-0900-00004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0" name="Rectangle 13689">
          <a:extLst>
            <a:ext uri="{FF2B5EF4-FFF2-40B4-BE49-F238E27FC236}">
              <a16:creationId xmlns:a16="http://schemas.microsoft.com/office/drawing/2014/main" id="{00000000-0008-0000-0900-00004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1" name="Rectangle 13690">
          <a:extLst>
            <a:ext uri="{FF2B5EF4-FFF2-40B4-BE49-F238E27FC236}">
              <a16:creationId xmlns:a16="http://schemas.microsoft.com/office/drawing/2014/main" id="{00000000-0008-0000-0900-00004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2" name="Rectangle 13691">
          <a:extLst>
            <a:ext uri="{FF2B5EF4-FFF2-40B4-BE49-F238E27FC236}">
              <a16:creationId xmlns:a16="http://schemas.microsoft.com/office/drawing/2014/main" id="{00000000-0008-0000-0900-00005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3" name="Rectangle 13692">
          <a:extLst>
            <a:ext uri="{FF2B5EF4-FFF2-40B4-BE49-F238E27FC236}">
              <a16:creationId xmlns:a16="http://schemas.microsoft.com/office/drawing/2014/main" id="{00000000-0008-0000-0900-00005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4" name="Rectangle 13693">
          <a:extLst>
            <a:ext uri="{FF2B5EF4-FFF2-40B4-BE49-F238E27FC236}">
              <a16:creationId xmlns:a16="http://schemas.microsoft.com/office/drawing/2014/main" id="{00000000-0008-0000-0900-00005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5" name="Rectangle 13694">
          <a:extLst>
            <a:ext uri="{FF2B5EF4-FFF2-40B4-BE49-F238E27FC236}">
              <a16:creationId xmlns:a16="http://schemas.microsoft.com/office/drawing/2014/main" id="{00000000-0008-0000-0900-00005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6" name="Rectangle 13695">
          <a:extLst>
            <a:ext uri="{FF2B5EF4-FFF2-40B4-BE49-F238E27FC236}">
              <a16:creationId xmlns:a16="http://schemas.microsoft.com/office/drawing/2014/main" id="{00000000-0008-0000-0900-00005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7" name="Rectangle 13696">
          <a:extLst>
            <a:ext uri="{FF2B5EF4-FFF2-40B4-BE49-F238E27FC236}">
              <a16:creationId xmlns:a16="http://schemas.microsoft.com/office/drawing/2014/main" id="{00000000-0008-0000-0900-00005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8" name="Rectangle 13697">
          <a:extLst>
            <a:ext uri="{FF2B5EF4-FFF2-40B4-BE49-F238E27FC236}">
              <a16:creationId xmlns:a16="http://schemas.microsoft.com/office/drawing/2014/main" id="{00000000-0008-0000-0900-00005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39" name="Rectangle 13698">
          <a:extLst>
            <a:ext uri="{FF2B5EF4-FFF2-40B4-BE49-F238E27FC236}">
              <a16:creationId xmlns:a16="http://schemas.microsoft.com/office/drawing/2014/main" id="{00000000-0008-0000-0900-00005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4131</xdr:row>
      <xdr:rowOff>0</xdr:rowOff>
    </xdr:from>
    <xdr:to>
      <xdr:col>9</xdr:col>
      <xdr:colOff>0</xdr:colOff>
      <xdr:row>4131</xdr:row>
      <xdr:rowOff>0</xdr:rowOff>
    </xdr:to>
    <xdr:sp macro="" textlink="">
      <xdr:nvSpPr>
        <xdr:cNvPr id="1092440" name="Rectangle 13699">
          <a:extLst>
            <a:ext uri="{FF2B5EF4-FFF2-40B4-BE49-F238E27FC236}">
              <a16:creationId xmlns:a16="http://schemas.microsoft.com/office/drawing/2014/main" id="{00000000-0008-0000-0900-00005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441" name="Picture 13700">
          <a:extLst>
            <a:ext uri="{FF2B5EF4-FFF2-40B4-BE49-F238E27FC236}">
              <a16:creationId xmlns:a16="http://schemas.microsoft.com/office/drawing/2014/main" id="{00000000-0008-0000-0900-000059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4131</xdr:row>
      <xdr:rowOff>0</xdr:rowOff>
    </xdr:from>
    <xdr:to>
      <xdr:col>7</xdr:col>
      <xdr:colOff>390525</xdr:colOff>
      <xdr:row>4131</xdr:row>
      <xdr:rowOff>0</xdr:rowOff>
    </xdr:to>
    <xdr:pic>
      <xdr:nvPicPr>
        <xdr:cNvPr id="1092442" name="Picture 13701" descr="Logo 700">
          <a:extLst>
            <a:ext uri="{FF2B5EF4-FFF2-40B4-BE49-F238E27FC236}">
              <a16:creationId xmlns:a16="http://schemas.microsoft.com/office/drawing/2014/main" id="{00000000-0008-0000-0900-00005A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4167</xdr:row>
      <xdr:rowOff>0</xdr:rowOff>
    </xdr:from>
    <xdr:to>
      <xdr:col>0</xdr:col>
      <xdr:colOff>495300</xdr:colOff>
      <xdr:row>4167</xdr:row>
      <xdr:rowOff>0</xdr:rowOff>
    </xdr:to>
    <xdr:pic>
      <xdr:nvPicPr>
        <xdr:cNvPr id="1092443" name="Picture 13702">
          <a:extLst>
            <a:ext uri="{FF2B5EF4-FFF2-40B4-BE49-F238E27FC236}">
              <a16:creationId xmlns:a16="http://schemas.microsoft.com/office/drawing/2014/main" id="{00000000-0008-0000-0900-00005B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857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4131</xdr:row>
      <xdr:rowOff>0</xdr:rowOff>
    </xdr:from>
    <xdr:to>
      <xdr:col>7</xdr:col>
      <xdr:colOff>390525</xdr:colOff>
      <xdr:row>4131</xdr:row>
      <xdr:rowOff>0</xdr:rowOff>
    </xdr:to>
    <xdr:pic>
      <xdr:nvPicPr>
        <xdr:cNvPr id="1092444" name="Picture 13703" descr="Logo 700">
          <a:extLst>
            <a:ext uri="{FF2B5EF4-FFF2-40B4-BE49-F238E27FC236}">
              <a16:creationId xmlns:a16="http://schemas.microsoft.com/office/drawing/2014/main" id="{00000000-0008-0000-0900-00005C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445" name="Picture 13704">
          <a:extLst>
            <a:ext uri="{FF2B5EF4-FFF2-40B4-BE49-F238E27FC236}">
              <a16:creationId xmlns:a16="http://schemas.microsoft.com/office/drawing/2014/main" id="{00000000-0008-0000-0900-00005D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4131</xdr:row>
      <xdr:rowOff>0</xdr:rowOff>
    </xdr:from>
    <xdr:to>
      <xdr:col>7</xdr:col>
      <xdr:colOff>352425</xdr:colOff>
      <xdr:row>4131</xdr:row>
      <xdr:rowOff>0</xdr:rowOff>
    </xdr:to>
    <xdr:pic>
      <xdr:nvPicPr>
        <xdr:cNvPr id="1092446" name="Picture 13705" descr="Logo 700">
          <a:extLst>
            <a:ext uri="{FF2B5EF4-FFF2-40B4-BE49-F238E27FC236}">
              <a16:creationId xmlns:a16="http://schemas.microsoft.com/office/drawing/2014/main" id="{00000000-0008-0000-0900-00005E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447" name="Picture 13706">
          <a:extLst>
            <a:ext uri="{FF2B5EF4-FFF2-40B4-BE49-F238E27FC236}">
              <a16:creationId xmlns:a16="http://schemas.microsoft.com/office/drawing/2014/main" id="{00000000-0008-0000-0900-00005F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1095375</xdr:colOff>
      <xdr:row>4131</xdr:row>
      <xdr:rowOff>0</xdr:rowOff>
    </xdr:from>
    <xdr:to>
      <xdr:col>7</xdr:col>
      <xdr:colOff>428625</xdr:colOff>
      <xdr:row>4131</xdr:row>
      <xdr:rowOff>0</xdr:rowOff>
    </xdr:to>
    <xdr:pic>
      <xdr:nvPicPr>
        <xdr:cNvPr id="1092448" name="Picture 13707" descr="Logo 700">
          <a:extLst>
            <a:ext uri="{FF2B5EF4-FFF2-40B4-BE49-F238E27FC236}">
              <a16:creationId xmlns:a16="http://schemas.microsoft.com/office/drawing/2014/main" id="{00000000-0008-0000-0900-000060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4167</xdr:row>
      <xdr:rowOff>0</xdr:rowOff>
    </xdr:from>
    <xdr:to>
      <xdr:col>0</xdr:col>
      <xdr:colOff>533400</xdr:colOff>
      <xdr:row>4167</xdr:row>
      <xdr:rowOff>0</xdr:rowOff>
    </xdr:to>
    <xdr:pic>
      <xdr:nvPicPr>
        <xdr:cNvPr id="1092449" name="Picture 13708">
          <a:extLst>
            <a:ext uri="{FF2B5EF4-FFF2-40B4-BE49-F238E27FC236}">
              <a16:creationId xmlns:a16="http://schemas.microsoft.com/office/drawing/2014/main" id="{00000000-0008-0000-0900-000061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1095375</xdr:colOff>
      <xdr:row>4131</xdr:row>
      <xdr:rowOff>0</xdr:rowOff>
    </xdr:from>
    <xdr:to>
      <xdr:col>7</xdr:col>
      <xdr:colOff>428625</xdr:colOff>
      <xdr:row>4131</xdr:row>
      <xdr:rowOff>0</xdr:rowOff>
    </xdr:to>
    <xdr:pic>
      <xdr:nvPicPr>
        <xdr:cNvPr id="1092450" name="Picture 13709" descr="Logo 700">
          <a:extLst>
            <a:ext uri="{FF2B5EF4-FFF2-40B4-BE49-F238E27FC236}">
              <a16:creationId xmlns:a16="http://schemas.microsoft.com/office/drawing/2014/main" id="{00000000-0008-0000-0900-000062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1180</xdr:row>
      <xdr:rowOff>0</xdr:rowOff>
    </xdr:from>
    <xdr:to>
      <xdr:col>0</xdr:col>
      <xdr:colOff>533400</xdr:colOff>
      <xdr:row>1180</xdr:row>
      <xdr:rowOff>0</xdr:rowOff>
    </xdr:to>
    <xdr:pic>
      <xdr:nvPicPr>
        <xdr:cNvPr id="1092465" name="Picture 13729">
          <a:extLst>
            <a:ext uri="{FF2B5EF4-FFF2-40B4-BE49-F238E27FC236}">
              <a16:creationId xmlns:a16="http://schemas.microsoft.com/office/drawing/2014/main" id="{00000000-0008-0000-0900-000071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2228278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1144</xdr:row>
      <xdr:rowOff>0</xdr:rowOff>
    </xdr:from>
    <xdr:to>
      <xdr:col>7</xdr:col>
      <xdr:colOff>390525</xdr:colOff>
      <xdr:row>1144</xdr:row>
      <xdr:rowOff>0</xdr:rowOff>
    </xdr:to>
    <xdr:pic>
      <xdr:nvPicPr>
        <xdr:cNvPr id="1092466" name="Picture 13730" descr="Logo 700">
          <a:extLst>
            <a:ext uri="{FF2B5EF4-FFF2-40B4-BE49-F238E27FC236}">
              <a16:creationId xmlns:a16="http://schemas.microsoft.com/office/drawing/2014/main" id="{00000000-0008-0000-0900-000072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2228278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1402</xdr:row>
      <xdr:rowOff>0</xdr:rowOff>
    </xdr:from>
    <xdr:to>
      <xdr:col>0</xdr:col>
      <xdr:colOff>533400</xdr:colOff>
      <xdr:row>1402</xdr:row>
      <xdr:rowOff>0</xdr:rowOff>
    </xdr:to>
    <xdr:pic>
      <xdr:nvPicPr>
        <xdr:cNvPr id="1092479" name="Picture 13746">
          <a:extLst>
            <a:ext uri="{FF2B5EF4-FFF2-40B4-BE49-F238E27FC236}">
              <a16:creationId xmlns:a16="http://schemas.microsoft.com/office/drawing/2014/main" id="{00000000-0008-0000-0900-00007F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025902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1366</xdr:row>
      <xdr:rowOff>0</xdr:rowOff>
    </xdr:from>
    <xdr:to>
      <xdr:col>7</xdr:col>
      <xdr:colOff>361950</xdr:colOff>
      <xdr:row>1366</xdr:row>
      <xdr:rowOff>0</xdr:rowOff>
    </xdr:to>
    <xdr:pic>
      <xdr:nvPicPr>
        <xdr:cNvPr id="1092480" name="Picture 13747" descr="Logo 700">
          <a:extLst>
            <a:ext uri="{FF2B5EF4-FFF2-40B4-BE49-F238E27FC236}">
              <a16:creationId xmlns:a16="http://schemas.microsoft.com/office/drawing/2014/main" id="{00000000-0008-0000-0900-000080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3025902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3425</xdr:row>
      <xdr:rowOff>0</xdr:rowOff>
    </xdr:from>
    <xdr:to>
      <xdr:col>0</xdr:col>
      <xdr:colOff>533400</xdr:colOff>
      <xdr:row>3425</xdr:row>
      <xdr:rowOff>0</xdr:rowOff>
    </xdr:to>
    <xdr:pic>
      <xdr:nvPicPr>
        <xdr:cNvPr id="1092547" name="Picture 13817">
          <a:extLst>
            <a:ext uri="{FF2B5EF4-FFF2-40B4-BE49-F238E27FC236}">
              <a16:creationId xmlns:a16="http://schemas.microsoft.com/office/drawing/2014/main" id="{00000000-0008-0000-0900-0000C3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658120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3389</xdr:row>
      <xdr:rowOff>0</xdr:rowOff>
    </xdr:from>
    <xdr:to>
      <xdr:col>7</xdr:col>
      <xdr:colOff>352425</xdr:colOff>
      <xdr:row>3389</xdr:row>
      <xdr:rowOff>0</xdr:rowOff>
    </xdr:to>
    <xdr:pic>
      <xdr:nvPicPr>
        <xdr:cNvPr id="1092548" name="Picture 13818" descr="Logo 700">
          <a:extLst>
            <a:ext uri="{FF2B5EF4-FFF2-40B4-BE49-F238E27FC236}">
              <a16:creationId xmlns:a16="http://schemas.microsoft.com/office/drawing/2014/main" id="{00000000-0008-0000-0900-0000C4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658120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3473</xdr:row>
      <xdr:rowOff>85725</xdr:rowOff>
    </xdr:from>
    <xdr:to>
      <xdr:col>0</xdr:col>
      <xdr:colOff>533400</xdr:colOff>
      <xdr:row>3476</xdr:row>
      <xdr:rowOff>38100</xdr:rowOff>
    </xdr:to>
    <xdr:pic>
      <xdr:nvPicPr>
        <xdr:cNvPr id="1092549" name="Picture 13819">
          <a:extLst>
            <a:ext uri="{FF2B5EF4-FFF2-40B4-BE49-F238E27FC236}">
              <a16:creationId xmlns:a16="http://schemas.microsoft.com/office/drawing/2014/main" id="{00000000-0008-0000-0900-0000C5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668026350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3437</xdr:row>
      <xdr:rowOff>38100</xdr:rowOff>
    </xdr:from>
    <xdr:to>
      <xdr:col>7</xdr:col>
      <xdr:colOff>352425</xdr:colOff>
      <xdr:row>3441</xdr:row>
      <xdr:rowOff>0</xdr:rowOff>
    </xdr:to>
    <xdr:pic>
      <xdr:nvPicPr>
        <xdr:cNvPr id="1092550" name="Picture 13820" descr="Logo 700">
          <a:extLst>
            <a:ext uri="{FF2B5EF4-FFF2-40B4-BE49-F238E27FC236}">
              <a16:creationId xmlns:a16="http://schemas.microsoft.com/office/drawing/2014/main" id="{00000000-0008-0000-0900-0000C6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0" y="667978725"/>
          <a:ext cx="1409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3518</xdr:row>
      <xdr:rowOff>85725</xdr:rowOff>
    </xdr:from>
    <xdr:to>
      <xdr:col>0</xdr:col>
      <xdr:colOff>533400</xdr:colOff>
      <xdr:row>3521</xdr:row>
      <xdr:rowOff>38100</xdr:rowOff>
    </xdr:to>
    <xdr:pic>
      <xdr:nvPicPr>
        <xdr:cNvPr id="1092551" name="Picture 13821">
          <a:extLst>
            <a:ext uri="{FF2B5EF4-FFF2-40B4-BE49-F238E27FC236}">
              <a16:creationId xmlns:a16="http://schemas.microsoft.com/office/drawing/2014/main" id="{00000000-0008-0000-0900-0000C7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677246550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3482</xdr:row>
      <xdr:rowOff>38100</xdr:rowOff>
    </xdr:from>
    <xdr:to>
      <xdr:col>7</xdr:col>
      <xdr:colOff>352425</xdr:colOff>
      <xdr:row>3486</xdr:row>
      <xdr:rowOff>0</xdr:rowOff>
    </xdr:to>
    <xdr:pic>
      <xdr:nvPicPr>
        <xdr:cNvPr id="1092552" name="Picture 13822" descr="Logo 700">
          <a:extLst>
            <a:ext uri="{FF2B5EF4-FFF2-40B4-BE49-F238E27FC236}">
              <a16:creationId xmlns:a16="http://schemas.microsoft.com/office/drawing/2014/main" id="{00000000-0008-0000-0900-0000C8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0" y="677198925"/>
          <a:ext cx="1409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1881</xdr:row>
      <xdr:rowOff>0</xdr:rowOff>
    </xdr:from>
    <xdr:to>
      <xdr:col>0</xdr:col>
      <xdr:colOff>533400</xdr:colOff>
      <xdr:row>1881</xdr:row>
      <xdr:rowOff>0</xdr:rowOff>
    </xdr:to>
    <xdr:pic>
      <xdr:nvPicPr>
        <xdr:cNvPr id="1092605" name="Picture 13884">
          <a:extLst>
            <a:ext uri="{FF2B5EF4-FFF2-40B4-BE49-F238E27FC236}">
              <a16:creationId xmlns:a16="http://schemas.microsoft.com/office/drawing/2014/main" id="{00000000-0008-0000-0900-0000FD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239672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1845</xdr:row>
      <xdr:rowOff>0</xdr:rowOff>
    </xdr:from>
    <xdr:to>
      <xdr:col>7</xdr:col>
      <xdr:colOff>361950</xdr:colOff>
      <xdr:row>1845</xdr:row>
      <xdr:rowOff>0</xdr:rowOff>
    </xdr:to>
    <xdr:pic>
      <xdr:nvPicPr>
        <xdr:cNvPr id="1092606" name="Picture 13885" descr="Logo 700">
          <a:extLst>
            <a:ext uri="{FF2B5EF4-FFF2-40B4-BE49-F238E27FC236}">
              <a16:creationId xmlns:a16="http://schemas.microsoft.com/office/drawing/2014/main" id="{00000000-0008-0000-0900-0000FE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4239672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1883</xdr:row>
      <xdr:rowOff>0</xdr:rowOff>
    </xdr:from>
    <xdr:to>
      <xdr:col>0</xdr:col>
      <xdr:colOff>533400</xdr:colOff>
      <xdr:row>1883</xdr:row>
      <xdr:rowOff>0</xdr:rowOff>
    </xdr:to>
    <xdr:pic>
      <xdr:nvPicPr>
        <xdr:cNvPr id="1092607" name="Picture 13886">
          <a:extLst>
            <a:ext uri="{FF2B5EF4-FFF2-40B4-BE49-F238E27FC236}">
              <a16:creationId xmlns:a16="http://schemas.microsoft.com/office/drawing/2014/main" id="{00000000-0008-0000-0900-0000FF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243673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1847</xdr:row>
      <xdr:rowOff>0</xdr:rowOff>
    </xdr:from>
    <xdr:to>
      <xdr:col>7</xdr:col>
      <xdr:colOff>390525</xdr:colOff>
      <xdr:row>1847</xdr:row>
      <xdr:rowOff>0</xdr:rowOff>
    </xdr:to>
    <xdr:pic>
      <xdr:nvPicPr>
        <xdr:cNvPr id="1092608" name="Picture 13887" descr="Logo 700">
          <a:extLst>
            <a:ext uri="{FF2B5EF4-FFF2-40B4-BE49-F238E27FC236}">
              <a16:creationId xmlns:a16="http://schemas.microsoft.com/office/drawing/2014/main" id="{00000000-0008-0000-0900-000000AC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4243673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3428</xdr:row>
      <xdr:rowOff>85725</xdr:rowOff>
    </xdr:from>
    <xdr:to>
      <xdr:col>0</xdr:col>
      <xdr:colOff>533400</xdr:colOff>
      <xdr:row>3431</xdr:row>
      <xdr:rowOff>38100</xdr:rowOff>
    </xdr:to>
    <xdr:pic>
      <xdr:nvPicPr>
        <xdr:cNvPr id="1092609" name="Picture 13888">
          <a:extLst>
            <a:ext uri="{FF2B5EF4-FFF2-40B4-BE49-F238E27FC236}">
              <a16:creationId xmlns:a16="http://schemas.microsoft.com/office/drawing/2014/main" id="{00000000-0008-0000-0900-000001AC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658806150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88" name="Rectangle 1833">
          <a:extLst>
            <a:ext uri="{FF2B5EF4-FFF2-40B4-BE49-F238E27FC236}">
              <a16:creationId xmlns:a16="http://schemas.microsoft.com/office/drawing/2014/main" id="{07417E04-CD25-4055-85B7-C4E4DB44C56C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89" name="Rectangle 1834">
          <a:extLst>
            <a:ext uri="{FF2B5EF4-FFF2-40B4-BE49-F238E27FC236}">
              <a16:creationId xmlns:a16="http://schemas.microsoft.com/office/drawing/2014/main" id="{561A210A-CD00-4C9C-A108-574E0EDD488F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0" name="Rectangle 1842">
          <a:extLst>
            <a:ext uri="{FF2B5EF4-FFF2-40B4-BE49-F238E27FC236}">
              <a16:creationId xmlns:a16="http://schemas.microsoft.com/office/drawing/2014/main" id="{AF985224-A819-4878-88E0-5B0E8953C57D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1" name="Rectangle 1843">
          <a:extLst>
            <a:ext uri="{FF2B5EF4-FFF2-40B4-BE49-F238E27FC236}">
              <a16:creationId xmlns:a16="http://schemas.microsoft.com/office/drawing/2014/main" id="{3CE21B28-4252-4A38-A236-8B4B342A6CA2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2" name="Rectangle 2030">
          <a:extLst>
            <a:ext uri="{FF2B5EF4-FFF2-40B4-BE49-F238E27FC236}">
              <a16:creationId xmlns:a16="http://schemas.microsoft.com/office/drawing/2014/main" id="{C8F6C274-1A8A-42D9-8F50-D96D5F6048A4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3" name="Rectangle 2031">
          <a:extLst>
            <a:ext uri="{FF2B5EF4-FFF2-40B4-BE49-F238E27FC236}">
              <a16:creationId xmlns:a16="http://schemas.microsoft.com/office/drawing/2014/main" id="{67A31AFA-63A2-4D29-A134-10427C02507A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4" name="Rectangle 5283">
          <a:extLst>
            <a:ext uri="{FF2B5EF4-FFF2-40B4-BE49-F238E27FC236}">
              <a16:creationId xmlns:a16="http://schemas.microsoft.com/office/drawing/2014/main" id="{5F0E1047-AC61-4743-90F3-D05AD71C1D70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5" name="Rectangle 5284">
          <a:extLst>
            <a:ext uri="{FF2B5EF4-FFF2-40B4-BE49-F238E27FC236}">
              <a16:creationId xmlns:a16="http://schemas.microsoft.com/office/drawing/2014/main" id="{C3A048BF-5763-40A3-B5D6-C231C4E00AE9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6" name="Rectangle 5292">
          <a:extLst>
            <a:ext uri="{FF2B5EF4-FFF2-40B4-BE49-F238E27FC236}">
              <a16:creationId xmlns:a16="http://schemas.microsoft.com/office/drawing/2014/main" id="{CDD9755C-418F-4F97-9FF9-E6941CEF8F4E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7" name="Rectangle 5293">
          <a:extLst>
            <a:ext uri="{FF2B5EF4-FFF2-40B4-BE49-F238E27FC236}">
              <a16:creationId xmlns:a16="http://schemas.microsoft.com/office/drawing/2014/main" id="{C37B0622-3D8F-4D10-AF9B-D4014DD4A647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568</xdr:row>
      <xdr:rowOff>0</xdr:rowOff>
    </xdr:from>
    <xdr:to>
      <xdr:col>9</xdr:col>
      <xdr:colOff>0</xdr:colOff>
      <xdr:row>568</xdr:row>
      <xdr:rowOff>0</xdr:rowOff>
    </xdr:to>
    <xdr:sp macro="" textlink="">
      <xdr:nvSpPr>
        <xdr:cNvPr id="7798" name="Rectangle 5480">
          <a:extLst>
            <a:ext uri="{FF2B5EF4-FFF2-40B4-BE49-F238E27FC236}">
              <a16:creationId xmlns:a16="http://schemas.microsoft.com/office/drawing/2014/main" id="{87A871AC-7868-44D6-8A21-7C288BA7ED02}"/>
            </a:ext>
          </a:extLst>
        </xdr:cNvPr>
        <xdr:cNvSpPr>
          <a:spLocks noChangeArrowheads="1"/>
        </xdr:cNvSpPr>
      </xdr:nvSpPr>
      <xdr:spPr bwMode="auto">
        <a:xfrm>
          <a:off x="0" y="1169670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558800</xdr:colOff>
      <xdr:row>570</xdr:row>
      <xdr:rowOff>38100</xdr:rowOff>
    </xdr:from>
    <xdr:to>
      <xdr:col>9</xdr:col>
      <xdr:colOff>0</xdr:colOff>
      <xdr:row>570</xdr:row>
      <xdr:rowOff>38100</xdr:rowOff>
    </xdr:to>
    <xdr:sp macro="" textlink="">
      <xdr:nvSpPr>
        <xdr:cNvPr id="7799" name="Rectangle 5481">
          <a:extLst>
            <a:ext uri="{FF2B5EF4-FFF2-40B4-BE49-F238E27FC236}">
              <a16:creationId xmlns:a16="http://schemas.microsoft.com/office/drawing/2014/main" id="{E02D02C4-DB50-43CD-9299-493DFFC621DA}"/>
            </a:ext>
          </a:extLst>
        </xdr:cNvPr>
        <xdr:cNvSpPr>
          <a:spLocks noChangeArrowheads="1"/>
        </xdr:cNvSpPr>
      </xdr:nvSpPr>
      <xdr:spPr bwMode="auto">
        <a:xfrm>
          <a:off x="3797300" y="118554500"/>
          <a:ext cx="11852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561</xdr:row>
      <xdr:rowOff>0</xdr:rowOff>
    </xdr:from>
    <xdr:to>
      <xdr:col>0</xdr:col>
      <xdr:colOff>533400</xdr:colOff>
      <xdr:row>561</xdr:row>
      <xdr:rowOff>0</xdr:rowOff>
    </xdr:to>
    <xdr:pic>
      <xdr:nvPicPr>
        <xdr:cNvPr id="7800" name="Picture 13505">
          <a:extLst>
            <a:ext uri="{FF2B5EF4-FFF2-40B4-BE49-F238E27FC236}">
              <a16:creationId xmlns:a16="http://schemas.microsoft.com/office/drawing/2014/main" id="{D34B0FE5-5D45-4F80-97AA-035D6B49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5730" y="115455700"/>
          <a:ext cx="40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1" name="Rectangle 1833">
          <a:extLst>
            <a:ext uri="{FF2B5EF4-FFF2-40B4-BE49-F238E27FC236}">
              <a16:creationId xmlns:a16="http://schemas.microsoft.com/office/drawing/2014/main" id="{877C9E16-8C77-4795-9860-AFA635D961DA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2" name="Rectangle 1834">
          <a:extLst>
            <a:ext uri="{FF2B5EF4-FFF2-40B4-BE49-F238E27FC236}">
              <a16:creationId xmlns:a16="http://schemas.microsoft.com/office/drawing/2014/main" id="{D8ABF5A6-CCBF-472D-A790-A01EBB75675E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3" name="Rectangle 1842">
          <a:extLst>
            <a:ext uri="{FF2B5EF4-FFF2-40B4-BE49-F238E27FC236}">
              <a16:creationId xmlns:a16="http://schemas.microsoft.com/office/drawing/2014/main" id="{53069FF1-9A46-4D07-B3E2-5EE64AF7F2E2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4" name="Rectangle 1843">
          <a:extLst>
            <a:ext uri="{FF2B5EF4-FFF2-40B4-BE49-F238E27FC236}">
              <a16:creationId xmlns:a16="http://schemas.microsoft.com/office/drawing/2014/main" id="{8C160DD2-F8ED-4974-B841-029C48E4E78C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5" name="Rectangle 2030">
          <a:extLst>
            <a:ext uri="{FF2B5EF4-FFF2-40B4-BE49-F238E27FC236}">
              <a16:creationId xmlns:a16="http://schemas.microsoft.com/office/drawing/2014/main" id="{A41937DB-83B8-4DA8-80EF-46A5060CE321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6" name="Rectangle 2031">
          <a:extLst>
            <a:ext uri="{FF2B5EF4-FFF2-40B4-BE49-F238E27FC236}">
              <a16:creationId xmlns:a16="http://schemas.microsoft.com/office/drawing/2014/main" id="{20D30C39-3497-476B-A94D-DCCDB557C65C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7" name="Rectangle 5283">
          <a:extLst>
            <a:ext uri="{FF2B5EF4-FFF2-40B4-BE49-F238E27FC236}">
              <a16:creationId xmlns:a16="http://schemas.microsoft.com/office/drawing/2014/main" id="{54A47C63-8D5D-4666-8D3E-D58C76E38ED2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8" name="Rectangle 5284">
          <a:extLst>
            <a:ext uri="{FF2B5EF4-FFF2-40B4-BE49-F238E27FC236}">
              <a16:creationId xmlns:a16="http://schemas.microsoft.com/office/drawing/2014/main" id="{758D2514-D662-46CC-A830-2B116924A527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09" name="Rectangle 5292">
          <a:extLst>
            <a:ext uri="{FF2B5EF4-FFF2-40B4-BE49-F238E27FC236}">
              <a16:creationId xmlns:a16="http://schemas.microsoft.com/office/drawing/2014/main" id="{C657949D-F636-499A-A2C5-596681144D23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10" name="Rectangle 5293">
          <a:extLst>
            <a:ext uri="{FF2B5EF4-FFF2-40B4-BE49-F238E27FC236}">
              <a16:creationId xmlns:a16="http://schemas.microsoft.com/office/drawing/2014/main" id="{69F047A6-A170-4F5A-B4F8-F40F7B960C48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11" name="Rectangle 5480">
          <a:extLst>
            <a:ext uri="{FF2B5EF4-FFF2-40B4-BE49-F238E27FC236}">
              <a16:creationId xmlns:a16="http://schemas.microsoft.com/office/drawing/2014/main" id="{60466A24-08ED-4007-8682-2817A3C662F2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605</xdr:row>
      <xdr:rowOff>0</xdr:rowOff>
    </xdr:from>
    <xdr:to>
      <xdr:col>9</xdr:col>
      <xdr:colOff>0</xdr:colOff>
      <xdr:row>605</xdr:row>
      <xdr:rowOff>0</xdr:rowOff>
    </xdr:to>
    <xdr:sp macro="" textlink="">
      <xdr:nvSpPr>
        <xdr:cNvPr id="7812" name="Rectangle 5481">
          <a:extLst>
            <a:ext uri="{FF2B5EF4-FFF2-40B4-BE49-F238E27FC236}">
              <a16:creationId xmlns:a16="http://schemas.microsoft.com/office/drawing/2014/main" id="{2CB566B4-7B3E-4B14-8ACE-4037583721BC}"/>
            </a:ext>
          </a:extLst>
        </xdr:cNvPr>
        <xdr:cNvSpPr>
          <a:spLocks noChangeArrowheads="1"/>
        </xdr:cNvSpPr>
      </xdr:nvSpPr>
      <xdr:spPr bwMode="auto">
        <a:xfrm>
          <a:off x="0" y="125145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598</xdr:row>
      <xdr:rowOff>0</xdr:rowOff>
    </xdr:from>
    <xdr:to>
      <xdr:col>0</xdr:col>
      <xdr:colOff>533400</xdr:colOff>
      <xdr:row>598</xdr:row>
      <xdr:rowOff>0</xdr:rowOff>
    </xdr:to>
    <xdr:pic>
      <xdr:nvPicPr>
        <xdr:cNvPr id="7813" name="Picture 13505">
          <a:extLst>
            <a:ext uri="{FF2B5EF4-FFF2-40B4-BE49-F238E27FC236}">
              <a16:creationId xmlns:a16="http://schemas.microsoft.com/office/drawing/2014/main" id="{F39A2743-4488-4506-9BA2-7B1BACC7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5730" y="123634500"/>
          <a:ext cx="40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4" name="Rectangle 49">
          <a:extLst>
            <a:ext uri="{FF2B5EF4-FFF2-40B4-BE49-F238E27FC236}">
              <a16:creationId xmlns:a16="http://schemas.microsoft.com/office/drawing/2014/main" id="{158F594D-7AEC-4CFF-9094-7FC8C0ACE306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5" name="Rectangle 50">
          <a:extLst>
            <a:ext uri="{FF2B5EF4-FFF2-40B4-BE49-F238E27FC236}">
              <a16:creationId xmlns:a16="http://schemas.microsoft.com/office/drawing/2014/main" id="{AD35673B-E82A-4C2B-A3B4-849152FCEB79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6" name="Rectangle 1918">
          <a:extLst>
            <a:ext uri="{FF2B5EF4-FFF2-40B4-BE49-F238E27FC236}">
              <a16:creationId xmlns:a16="http://schemas.microsoft.com/office/drawing/2014/main" id="{ED478A95-E90A-41E1-9E8A-7F2D945DEBF7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7" name="Rectangle 1919">
          <a:extLst>
            <a:ext uri="{FF2B5EF4-FFF2-40B4-BE49-F238E27FC236}">
              <a16:creationId xmlns:a16="http://schemas.microsoft.com/office/drawing/2014/main" id="{01EC72A5-DC05-4162-8828-EB9C661C4107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8" name="Rectangle 3500">
          <a:extLst>
            <a:ext uri="{FF2B5EF4-FFF2-40B4-BE49-F238E27FC236}">
              <a16:creationId xmlns:a16="http://schemas.microsoft.com/office/drawing/2014/main" id="{5D3EA39A-F9A2-45EB-87F6-C16C21D04487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79" name="Rectangle 3501">
          <a:extLst>
            <a:ext uri="{FF2B5EF4-FFF2-40B4-BE49-F238E27FC236}">
              <a16:creationId xmlns:a16="http://schemas.microsoft.com/office/drawing/2014/main" id="{ECB9BB9E-75FC-48FE-9BA9-1B094C00B99B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0" name="Rectangle 5368">
          <a:extLst>
            <a:ext uri="{FF2B5EF4-FFF2-40B4-BE49-F238E27FC236}">
              <a16:creationId xmlns:a16="http://schemas.microsoft.com/office/drawing/2014/main" id="{18BA2DBF-ABC6-42FB-BBF2-F14136D45D46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1" name="Rectangle 5369">
          <a:extLst>
            <a:ext uri="{FF2B5EF4-FFF2-40B4-BE49-F238E27FC236}">
              <a16:creationId xmlns:a16="http://schemas.microsoft.com/office/drawing/2014/main" id="{653C8751-8E75-4332-B823-6ED850DA1368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2" name="Rectangle 6904">
          <a:extLst>
            <a:ext uri="{FF2B5EF4-FFF2-40B4-BE49-F238E27FC236}">
              <a16:creationId xmlns:a16="http://schemas.microsoft.com/office/drawing/2014/main" id="{8FB1F1A4-DAA3-45D0-9975-7B1391622FFD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3" name="Rectangle 6905">
          <a:extLst>
            <a:ext uri="{FF2B5EF4-FFF2-40B4-BE49-F238E27FC236}">
              <a16:creationId xmlns:a16="http://schemas.microsoft.com/office/drawing/2014/main" id="{FF3D7888-2990-4024-8CFF-0CBBCB5BE6FB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4" name="Rectangle 13138">
          <a:extLst>
            <a:ext uri="{FF2B5EF4-FFF2-40B4-BE49-F238E27FC236}">
              <a16:creationId xmlns:a16="http://schemas.microsoft.com/office/drawing/2014/main" id="{5DD40E79-2591-4C45-81DB-03589DE4F272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5" name="Rectangle 13139">
          <a:extLst>
            <a:ext uri="{FF2B5EF4-FFF2-40B4-BE49-F238E27FC236}">
              <a16:creationId xmlns:a16="http://schemas.microsoft.com/office/drawing/2014/main" id="{857AA10B-FF3C-4591-9504-EFBF328E70EE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6" name="Rectangle 13174">
          <a:extLst>
            <a:ext uri="{FF2B5EF4-FFF2-40B4-BE49-F238E27FC236}">
              <a16:creationId xmlns:a16="http://schemas.microsoft.com/office/drawing/2014/main" id="{BF9CD1B1-22F8-4577-8B3D-D248A17F793D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787" name="Rectangle 13175">
          <a:extLst>
            <a:ext uri="{FF2B5EF4-FFF2-40B4-BE49-F238E27FC236}">
              <a16:creationId xmlns:a16="http://schemas.microsoft.com/office/drawing/2014/main" id="{060379E9-6285-455B-A733-E9F61EC9BB68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4" name="Rectangle 13176">
          <a:extLst>
            <a:ext uri="{FF2B5EF4-FFF2-40B4-BE49-F238E27FC236}">
              <a16:creationId xmlns:a16="http://schemas.microsoft.com/office/drawing/2014/main" id="{5DF02131-0D1F-4D11-848B-36888F80B342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5" name="Rectangle 13177">
          <a:extLst>
            <a:ext uri="{FF2B5EF4-FFF2-40B4-BE49-F238E27FC236}">
              <a16:creationId xmlns:a16="http://schemas.microsoft.com/office/drawing/2014/main" id="{F563D615-9039-4C3C-B3E9-7B9A27BF7D74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6" name="Rectangle 13178">
          <a:extLst>
            <a:ext uri="{FF2B5EF4-FFF2-40B4-BE49-F238E27FC236}">
              <a16:creationId xmlns:a16="http://schemas.microsoft.com/office/drawing/2014/main" id="{C722FBC3-3AAA-4687-8D47-109A2DD5CCDE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7" name="Rectangle 13179">
          <a:extLst>
            <a:ext uri="{FF2B5EF4-FFF2-40B4-BE49-F238E27FC236}">
              <a16:creationId xmlns:a16="http://schemas.microsoft.com/office/drawing/2014/main" id="{35EAE92E-3684-45B0-954F-2F3CCFCCA136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8" name="Rectangle 13180">
          <a:extLst>
            <a:ext uri="{FF2B5EF4-FFF2-40B4-BE49-F238E27FC236}">
              <a16:creationId xmlns:a16="http://schemas.microsoft.com/office/drawing/2014/main" id="{C830C1A8-F9D1-4ADE-B824-28A0BA987B86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19" name="Rectangle 13181">
          <a:extLst>
            <a:ext uri="{FF2B5EF4-FFF2-40B4-BE49-F238E27FC236}">
              <a16:creationId xmlns:a16="http://schemas.microsoft.com/office/drawing/2014/main" id="{7A03EC42-4DB7-4FFB-84F1-FC61AE7C21E7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990600</xdr:colOff>
      <xdr:row>2054</xdr:row>
      <xdr:rowOff>0</xdr:rowOff>
    </xdr:from>
    <xdr:to>
      <xdr:col>7</xdr:col>
      <xdr:colOff>323850</xdr:colOff>
      <xdr:row>2054</xdr:row>
      <xdr:rowOff>0</xdr:rowOff>
    </xdr:to>
    <xdr:pic>
      <xdr:nvPicPr>
        <xdr:cNvPr id="7820" name="Picture 13366" descr="Logo 700">
          <a:extLst>
            <a:ext uri="{FF2B5EF4-FFF2-40B4-BE49-F238E27FC236}">
              <a16:creationId xmlns:a16="http://schemas.microsoft.com/office/drawing/2014/main" id="{7C666AF9-954C-4EA8-B60B-A55343DC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88300" y="3848735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2054</xdr:row>
      <xdr:rowOff>0</xdr:rowOff>
    </xdr:from>
    <xdr:to>
      <xdr:col>7</xdr:col>
      <xdr:colOff>333375</xdr:colOff>
      <xdr:row>2054</xdr:row>
      <xdr:rowOff>0</xdr:rowOff>
    </xdr:to>
    <xdr:pic>
      <xdr:nvPicPr>
        <xdr:cNvPr id="7821" name="Picture 13368" descr="Logo 700">
          <a:extLst>
            <a:ext uri="{FF2B5EF4-FFF2-40B4-BE49-F238E27FC236}">
              <a16:creationId xmlns:a16="http://schemas.microsoft.com/office/drawing/2014/main" id="{30CE0638-A3B2-4E4F-BE05-4FD1CC1B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99730" y="3848735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2054</xdr:row>
      <xdr:rowOff>0</xdr:rowOff>
    </xdr:from>
    <xdr:to>
      <xdr:col>7</xdr:col>
      <xdr:colOff>314325</xdr:colOff>
      <xdr:row>2054</xdr:row>
      <xdr:rowOff>0</xdr:rowOff>
    </xdr:to>
    <xdr:pic>
      <xdr:nvPicPr>
        <xdr:cNvPr id="7822" name="Picture 13370" descr="Logo 700">
          <a:extLst>
            <a:ext uri="{FF2B5EF4-FFF2-40B4-BE49-F238E27FC236}">
              <a16:creationId xmlns:a16="http://schemas.microsoft.com/office/drawing/2014/main" id="{0E31B035-9E28-4FEA-BCE6-7E0FF7B4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76870" y="384873500"/>
          <a:ext cx="1470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2054</xdr:row>
      <xdr:rowOff>0</xdr:rowOff>
    </xdr:from>
    <xdr:to>
      <xdr:col>7</xdr:col>
      <xdr:colOff>390525</xdr:colOff>
      <xdr:row>2054</xdr:row>
      <xdr:rowOff>0</xdr:rowOff>
    </xdr:to>
    <xdr:pic>
      <xdr:nvPicPr>
        <xdr:cNvPr id="7823" name="Picture 13372" descr="Logo 700">
          <a:extLst>
            <a:ext uri="{FF2B5EF4-FFF2-40B4-BE49-F238E27FC236}">
              <a16:creationId xmlns:a16="http://schemas.microsoft.com/office/drawing/2014/main" id="{46E779DD-4F71-424C-89B4-BF7FE3DD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3070" y="384873500"/>
          <a:ext cx="1470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2054</xdr:row>
      <xdr:rowOff>0</xdr:rowOff>
    </xdr:from>
    <xdr:to>
      <xdr:col>7</xdr:col>
      <xdr:colOff>323850</xdr:colOff>
      <xdr:row>2054</xdr:row>
      <xdr:rowOff>0</xdr:rowOff>
    </xdr:to>
    <xdr:pic>
      <xdr:nvPicPr>
        <xdr:cNvPr id="7824" name="Picture 13374" descr="Logo 700">
          <a:extLst>
            <a:ext uri="{FF2B5EF4-FFF2-40B4-BE49-F238E27FC236}">
              <a16:creationId xmlns:a16="http://schemas.microsoft.com/office/drawing/2014/main" id="{0052156D-B93F-49F8-96F2-D5922B09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88300" y="3848735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25" name="Rectangle 13537">
          <a:extLst>
            <a:ext uri="{FF2B5EF4-FFF2-40B4-BE49-F238E27FC236}">
              <a16:creationId xmlns:a16="http://schemas.microsoft.com/office/drawing/2014/main" id="{F5D56C89-1F2D-47B7-8EFB-F57F81E5BF6A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26" name="Rectangle 13538">
          <a:extLst>
            <a:ext uri="{FF2B5EF4-FFF2-40B4-BE49-F238E27FC236}">
              <a16:creationId xmlns:a16="http://schemas.microsoft.com/office/drawing/2014/main" id="{6BBFBA41-9551-42AF-8AFE-7FB53CB210F3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27" name="Rectangle 13539">
          <a:extLst>
            <a:ext uri="{FF2B5EF4-FFF2-40B4-BE49-F238E27FC236}">
              <a16:creationId xmlns:a16="http://schemas.microsoft.com/office/drawing/2014/main" id="{794F7CBE-75E1-4608-BC2B-26118CC07E58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28" name="Rectangle 13540">
          <a:extLst>
            <a:ext uri="{FF2B5EF4-FFF2-40B4-BE49-F238E27FC236}">
              <a16:creationId xmlns:a16="http://schemas.microsoft.com/office/drawing/2014/main" id="{22997740-74F5-4BB0-8BA3-F402328A9806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29" name="Rectangle 13541">
          <a:extLst>
            <a:ext uri="{FF2B5EF4-FFF2-40B4-BE49-F238E27FC236}">
              <a16:creationId xmlns:a16="http://schemas.microsoft.com/office/drawing/2014/main" id="{24CB35BE-E1A6-4ABE-A838-93C7170D7630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30" name="Rectangle 13542">
          <a:extLst>
            <a:ext uri="{FF2B5EF4-FFF2-40B4-BE49-F238E27FC236}">
              <a16:creationId xmlns:a16="http://schemas.microsoft.com/office/drawing/2014/main" id="{CB1FB7F0-1AEF-4D18-A886-C79EA784E048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31" name="Rectangle 13543">
          <a:extLst>
            <a:ext uri="{FF2B5EF4-FFF2-40B4-BE49-F238E27FC236}">
              <a16:creationId xmlns:a16="http://schemas.microsoft.com/office/drawing/2014/main" id="{7DADEF71-60BF-4E28-BB01-ED892693F6F7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2054</xdr:row>
      <xdr:rowOff>0</xdr:rowOff>
    </xdr:from>
    <xdr:to>
      <xdr:col>9</xdr:col>
      <xdr:colOff>0</xdr:colOff>
      <xdr:row>2054</xdr:row>
      <xdr:rowOff>0</xdr:rowOff>
    </xdr:to>
    <xdr:sp macro="" textlink="">
      <xdr:nvSpPr>
        <xdr:cNvPr id="7832" name="Rectangle 13544">
          <a:extLst>
            <a:ext uri="{FF2B5EF4-FFF2-40B4-BE49-F238E27FC236}">
              <a16:creationId xmlns:a16="http://schemas.microsoft.com/office/drawing/2014/main" id="{D947903F-668F-485B-BCB0-BFEBD84C3D1E}"/>
            </a:ext>
          </a:extLst>
        </xdr:cNvPr>
        <xdr:cNvSpPr>
          <a:spLocks noChangeArrowheads="1"/>
        </xdr:cNvSpPr>
      </xdr:nvSpPr>
      <xdr:spPr bwMode="auto">
        <a:xfrm>
          <a:off x="0" y="3848735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990600</xdr:colOff>
      <xdr:row>2054</xdr:row>
      <xdr:rowOff>0</xdr:rowOff>
    </xdr:from>
    <xdr:to>
      <xdr:col>7</xdr:col>
      <xdr:colOff>323850</xdr:colOff>
      <xdr:row>2054</xdr:row>
      <xdr:rowOff>0</xdr:rowOff>
    </xdr:to>
    <xdr:pic>
      <xdr:nvPicPr>
        <xdr:cNvPr id="7833" name="Picture 13546" descr="Logo 700">
          <a:extLst>
            <a:ext uri="{FF2B5EF4-FFF2-40B4-BE49-F238E27FC236}">
              <a16:creationId xmlns:a16="http://schemas.microsoft.com/office/drawing/2014/main" id="{5D2DFC31-EDE8-4651-8FF3-A40B0070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88300" y="3848735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4" name="Rectangle 9">
          <a:extLst>
            <a:ext uri="{FF2B5EF4-FFF2-40B4-BE49-F238E27FC236}">
              <a16:creationId xmlns:a16="http://schemas.microsoft.com/office/drawing/2014/main" id="{ADB3D421-FB4C-4939-9CD2-1C8E423FB6E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5" name="Rectangle 10">
          <a:extLst>
            <a:ext uri="{FF2B5EF4-FFF2-40B4-BE49-F238E27FC236}">
              <a16:creationId xmlns:a16="http://schemas.microsoft.com/office/drawing/2014/main" id="{CAFA5574-CCAE-433F-AB7D-A565C493A7C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6" name="Rectangle 17">
          <a:extLst>
            <a:ext uri="{FF2B5EF4-FFF2-40B4-BE49-F238E27FC236}">
              <a16:creationId xmlns:a16="http://schemas.microsoft.com/office/drawing/2014/main" id="{9934E1EF-FD70-4698-B1D8-78B901B90A5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7" name="Rectangle 18">
          <a:extLst>
            <a:ext uri="{FF2B5EF4-FFF2-40B4-BE49-F238E27FC236}">
              <a16:creationId xmlns:a16="http://schemas.microsoft.com/office/drawing/2014/main" id="{10F6C917-D7BC-4645-B5EA-AEECD134A3A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8" name="Rectangle 25">
          <a:extLst>
            <a:ext uri="{FF2B5EF4-FFF2-40B4-BE49-F238E27FC236}">
              <a16:creationId xmlns:a16="http://schemas.microsoft.com/office/drawing/2014/main" id="{9B75F596-1AC5-4E93-8F79-192D038D308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39" name="Rectangle 26">
          <a:extLst>
            <a:ext uri="{FF2B5EF4-FFF2-40B4-BE49-F238E27FC236}">
              <a16:creationId xmlns:a16="http://schemas.microsoft.com/office/drawing/2014/main" id="{CBEDE429-5AA2-4410-A05B-11879B8D1FA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0" name="Rectangle 37">
          <a:extLst>
            <a:ext uri="{FF2B5EF4-FFF2-40B4-BE49-F238E27FC236}">
              <a16:creationId xmlns:a16="http://schemas.microsoft.com/office/drawing/2014/main" id="{12931AE4-C29B-4B1C-87B2-8E04B458D52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1" name="Rectangle 38">
          <a:extLst>
            <a:ext uri="{FF2B5EF4-FFF2-40B4-BE49-F238E27FC236}">
              <a16:creationId xmlns:a16="http://schemas.microsoft.com/office/drawing/2014/main" id="{024382C5-359E-48EE-AFEF-145131FAA9C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2" name="Rectangle 1854">
          <a:extLst>
            <a:ext uri="{FF2B5EF4-FFF2-40B4-BE49-F238E27FC236}">
              <a16:creationId xmlns:a16="http://schemas.microsoft.com/office/drawing/2014/main" id="{F4B71474-FE9F-4045-A1CD-6F250AB433C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3" name="Rectangle 1855">
          <a:extLst>
            <a:ext uri="{FF2B5EF4-FFF2-40B4-BE49-F238E27FC236}">
              <a16:creationId xmlns:a16="http://schemas.microsoft.com/office/drawing/2014/main" id="{C47B5DF5-2AE1-4B87-B571-7ACC78B5A3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4" name="Rectangle 1858">
          <a:extLst>
            <a:ext uri="{FF2B5EF4-FFF2-40B4-BE49-F238E27FC236}">
              <a16:creationId xmlns:a16="http://schemas.microsoft.com/office/drawing/2014/main" id="{B057FB35-52C7-4B78-8948-C060B7E228F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5" name="Rectangle 1859">
          <a:extLst>
            <a:ext uri="{FF2B5EF4-FFF2-40B4-BE49-F238E27FC236}">
              <a16:creationId xmlns:a16="http://schemas.microsoft.com/office/drawing/2014/main" id="{31B8DFAA-55DD-4928-B6D1-C48160FFB34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6" name="Rectangle 1866">
          <a:extLst>
            <a:ext uri="{FF2B5EF4-FFF2-40B4-BE49-F238E27FC236}">
              <a16:creationId xmlns:a16="http://schemas.microsoft.com/office/drawing/2014/main" id="{BFE0C3F8-44AA-42B7-BEF4-889521D46D4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7" name="Rectangle 1867">
          <a:extLst>
            <a:ext uri="{FF2B5EF4-FFF2-40B4-BE49-F238E27FC236}">
              <a16:creationId xmlns:a16="http://schemas.microsoft.com/office/drawing/2014/main" id="{2814500F-F92A-4DEC-9EA8-0166F69E423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8" name="Rectangle 1870">
          <a:extLst>
            <a:ext uri="{FF2B5EF4-FFF2-40B4-BE49-F238E27FC236}">
              <a16:creationId xmlns:a16="http://schemas.microsoft.com/office/drawing/2014/main" id="{71577C00-1CD3-4B00-A2FE-849A8EC98D3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49" name="Rectangle 1871">
          <a:extLst>
            <a:ext uri="{FF2B5EF4-FFF2-40B4-BE49-F238E27FC236}">
              <a16:creationId xmlns:a16="http://schemas.microsoft.com/office/drawing/2014/main" id="{91675162-26EC-468B-931B-C21250F5D06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0" name="Rectangle 1886">
          <a:extLst>
            <a:ext uri="{FF2B5EF4-FFF2-40B4-BE49-F238E27FC236}">
              <a16:creationId xmlns:a16="http://schemas.microsoft.com/office/drawing/2014/main" id="{4B1FA183-E1AA-42E6-A59F-4DB03BC1D5A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1" name="Rectangle 1887">
          <a:extLst>
            <a:ext uri="{FF2B5EF4-FFF2-40B4-BE49-F238E27FC236}">
              <a16:creationId xmlns:a16="http://schemas.microsoft.com/office/drawing/2014/main" id="{9665D376-45BD-45AF-86E8-62D1A91FE84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2" name="Rectangle 3460">
          <a:extLst>
            <a:ext uri="{FF2B5EF4-FFF2-40B4-BE49-F238E27FC236}">
              <a16:creationId xmlns:a16="http://schemas.microsoft.com/office/drawing/2014/main" id="{89CFFAAF-9BF6-4BFE-BEF5-700A80E7004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3" name="Rectangle 3461">
          <a:extLst>
            <a:ext uri="{FF2B5EF4-FFF2-40B4-BE49-F238E27FC236}">
              <a16:creationId xmlns:a16="http://schemas.microsoft.com/office/drawing/2014/main" id="{CD7CDD0D-50B9-475D-A125-EAF25B9EBB9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4" name="Rectangle 3468">
          <a:extLst>
            <a:ext uri="{FF2B5EF4-FFF2-40B4-BE49-F238E27FC236}">
              <a16:creationId xmlns:a16="http://schemas.microsoft.com/office/drawing/2014/main" id="{52A42913-124D-44B8-BDEF-50BAAA62B73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5" name="Rectangle 3469">
          <a:extLst>
            <a:ext uri="{FF2B5EF4-FFF2-40B4-BE49-F238E27FC236}">
              <a16:creationId xmlns:a16="http://schemas.microsoft.com/office/drawing/2014/main" id="{9D6075FF-A2BC-4EBC-9DF8-A41C77A28C2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6" name="Rectangle 3476">
          <a:extLst>
            <a:ext uri="{FF2B5EF4-FFF2-40B4-BE49-F238E27FC236}">
              <a16:creationId xmlns:a16="http://schemas.microsoft.com/office/drawing/2014/main" id="{A03D1492-FAE4-4553-BBD0-992974ED516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7" name="Rectangle 3477">
          <a:extLst>
            <a:ext uri="{FF2B5EF4-FFF2-40B4-BE49-F238E27FC236}">
              <a16:creationId xmlns:a16="http://schemas.microsoft.com/office/drawing/2014/main" id="{6B454592-0C7F-4228-B9CB-55D4789C017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8" name="Rectangle 3488">
          <a:extLst>
            <a:ext uri="{FF2B5EF4-FFF2-40B4-BE49-F238E27FC236}">
              <a16:creationId xmlns:a16="http://schemas.microsoft.com/office/drawing/2014/main" id="{FAAF6A75-DDD7-4C1D-A8EA-AAC63591F29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59" name="Rectangle 3489">
          <a:extLst>
            <a:ext uri="{FF2B5EF4-FFF2-40B4-BE49-F238E27FC236}">
              <a16:creationId xmlns:a16="http://schemas.microsoft.com/office/drawing/2014/main" id="{A5D4903F-7BE6-4DDB-8236-3A3F10E0F6A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0" name="Rectangle 5304">
          <a:extLst>
            <a:ext uri="{FF2B5EF4-FFF2-40B4-BE49-F238E27FC236}">
              <a16:creationId xmlns:a16="http://schemas.microsoft.com/office/drawing/2014/main" id="{E713509A-DC1F-4FF6-A188-E3C6C3B486A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1" name="Rectangle 5305">
          <a:extLst>
            <a:ext uri="{FF2B5EF4-FFF2-40B4-BE49-F238E27FC236}">
              <a16:creationId xmlns:a16="http://schemas.microsoft.com/office/drawing/2014/main" id="{3AA0F245-9243-4A07-A0A4-0B126C87803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2" name="Rectangle 5308">
          <a:extLst>
            <a:ext uri="{FF2B5EF4-FFF2-40B4-BE49-F238E27FC236}">
              <a16:creationId xmlns:a16="http://schemas.microsoft.com/office/drawing/2014/main" id="{7E00B660-7B1A-41A6-8CC8-CA92CC60BAE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3" name="Rectangle 5309">
          <a:extLst>
            <a:ext uri="{FF2B5EF4-FFF2-40B4-BE49-F238E27FC236}">
              <a16:creationId xmlns:a16="http://schemas.microsoft.com/office/drawing/2014/main" id="{092B2D04-A15F-4BB3-90AB-D0E02563598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4" name="Rectangle 5316">
          <a:extLst>
            <a:ext uri="{FF2B5EF4-FFF2-40B4-BE49-F238E27FC236}">
              <a16:creationId xmlns:a16="http://schemas.microsoft.com/office/drawing/2014/main" id="{0AE609DB-48E4-4BFC-AAA1-F6E49067823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5" name="Rectangle 5317">
          <a:extLst>
            <a:ext uri="{FF2B5EF4-FFF2-40B4-BE49-F238E27FC236}">
              <a16:creationId xmlns:a16="http://schemas.microsoft.com/office/drawing/2014/main" id="{415FAE69-19EB-48A3-84FE-BB42F1CB3B1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6" name="Rectangle 5320">
          <a:extLst>
            <a:ext uri="{FF2B5EF4-FFF2-40B4-BE49-F238E27FC236}">
              <a16:creationId xmlns:a16="http://schemas.microsoft.com/office/drawing/2014/main" id="{1DB6C721-9C09-4DF1-9A93-7A9AAD27028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7" name="Rectangle 5321">
          <a:extLst>
            <a:ext uri="{FF2B5EF4-FFF2-40B4-BE49-F238E27FC236}">
              <a16:creationId xmlns:a16="http://schemas.microsoft.com/office/drawing/2014/main" id="{B6BD422A-B736-4C51-84C5-45E8DE6F5CE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8" name="Rectangle 5336">
          <a:extLst>
            <a:ext uri="{FF2B5EF4-FFF2-40B4-BE49-F238E27FC236}">
              <a16:creationId xmlns:a16="http://schemas.microsoft.com/office/drawing/2014/main" id="{440F34C6-2EC6-4171-8C9E-C5D7994FD86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69" name="Rectangle 5337">
          <a:extLst>
            <a:ext uri="{FF2B5EF4-FFF2-40B4-BE49-F238E27FC236}">
              <a16:creationId xmlns:a16="http://schemas.microsoft.com/office/drawing/2014/main" id="{7FCB8A85-5C15-4D62-AC3E-DF1BAA69575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0" name="Rectangle 8328">
          <a:extLst>
            <a:ext uri="{FF2B5EF4-FFF2-40B4-BE49-F238E27FC236}">
              <a16:creationId xmlns:a16="http://schemas.microsoft.com/office/drawing/2014/main" id="{9B415406-A2B1-4935-A36A-65FCC7ED59A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1" name="Rectangle 8329">
          <a:extLst>
            <a:ext uri="{FF2B5EF4-FFF2-40B4-BE49-F238E27FC236}">
              <a16:creationId xmlns:a16="http://schemas.microsoft.com/office/drawing/2014/main" id="{F6582E56-FC32-469C-9400-42CAAF80C6E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2" name="Rectangle 8332">
          <a:extLst>
            <a:ext uri="{FF2B5EF4-FFF2-40B4-BE49-F238E27FC236}">
              <a16:creationId xmlns:a16="http://schemas.microsoft.com/office/drawing/2014/main" id="{644B16EB-E48E-4955-9772-98903D54C6A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3" name="Rectangle 8333">
          <a:extLst>
            <a:ext uri="{FF2B5EF4-FFF2-40B4-BE49-F238E27FC236}">
              <a16:creationId xmlns:a16="http://schemas.microsoft.com/office/drawing/2014/main" id="{18F39995-CF08-4FEB-87FE-CC4999CD6F2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4" name="Rectangle 8336">
          <a:extLst>
            <a:ext uri="{FF2B5EF4-FFF2-40B4-BE49-F238E27FC236}">
              <a16:creationId xmlns:a16="http://schemas.microsoft.com/office/drawing/2014/main" id="{7AF498DD-125B-4C19-AF8B-B69ADE1E1DC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5" name="Rectangle 8337">
          <a:extLst>
            <a:ext uri="{FF2B5EF4-FFF2-40B4-BE49-F238E27FC236}">
              <a16:creationId xmlns:a16="http://schemas.microsoft.com/office/drawing/2014/main" id="{F2BCA58A-1562-40EF-8553-B7AD1F773F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6" name="Rectangle 8340">
          <a:extLst>
            <a:ext uri="{FF2B5EF4-FFF2-40B4-BE49-F238E27FC236}">
              <a16:creationId xmlns:a16="http://schemas.microsoft.com/office/drawing/2014/main" id="{C3A7072E-D8D7-4EB7-BAEA-03D1D298EE5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7" name="Rectangle 8341">
          <a:extLst>
            <a:ext uri="{FF2B5EF4-FFF2-40B4-BE49-F238E27FC236}">
              <a16:creationId xmlns:a16="http://schemas.microsoft.com/office/drawing/2014/main" id="{39D702F4-F4C2-44F3-9E79-2883DE1F920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8" name="Rectangle 8344">
          <a:extLst>
            <a:ext uri="{FF2B5EF4-FFF2-40B4-BE49-F238E27FC236}">
              <a16:creationId xmlns:a16="http://schemas.microsoft.com/office/drawing/2014/main" id="{5DCAAD3D-0262-4555-9952-C97F1D0866E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79" name="Rectangle 8345">
          <a:extLst>
            <a:ext uri="{FF2B5EF4-FFF2-40B4-BE49-F238E27FC236}">
              <a16:creationId xmlns:a16="http://schemas.microsoft.com/office/drawing/2014/main" id="{DB8FCBA9-2634-429B-BDBE-CB7BBD6E7EA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0" name="Rectangle 8348">
          <a:extLst>
            <a:ext uri="{FF2B5EF4-FFF2-40B4-BE49-F238E27FC236}">
              <a16:creationId xmlns:a16="http://schemas.microsoft.com/office/drawing/2014/main" id="{8A852BA4-5F8D-425F-AC47-716CF65BBFB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1" name="Rectangle 8349">
          <a:extLst>
            <a:ext uri="{FF2B5EF4-FFF2-40B4-BE49-F238E27FC236}">
              <a16:creationId xmlns:a16="http://schemas.microsoft.com/office/drawing/2014/main" id="{C19A81F4-784B-49DE-B2C7-4DD7E365CC9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2" name="Rectangle 8352">
          <a:extLst>
            <a:ext uri="{FF2B5EF4-FFF2-40B4-BE49-F238E27FC236}">
              <a16:creationId xmlns:a16="http://schemas.microsoft.com/office/drawing/2014/main" id="{0F5606D1-B197-4E44-96D9-9FA6E77F284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3" name="Rectangle 8353">
          <a:extLst>
            <a:ext uri="{FF2B5EF4-FFF2-40B4-BE49-F238E27FC236}">
              <a16:creationId xmlns:a16="http://schemas.microsoft.com/office/drawing/2014/main" id="{18DCDB4B-193B-465E-B16E-D3F257F863A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4" name="Rectangle 8356">
          <a:extLst>
            <a:ext uri="{FF2B5EF4-FFF2-40B4-BE49-F238E27FC236}">
              <a16:creationId xmlns:a16="http://schemas.microsoft.com/office/drawing/2014/main" id="{F73A5C5D-8A4F-430D-ABE4-B1B6DD11B6C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5" name="Rectangle 8357">
          <a:extLst>
            <a:ext uri="{FF2B5EF4-FFF2-40B4-BE49-F238E27FC236}">
              <a16:creationId xmlns:a16="http://schemas.microsoft.com/office/drawing/2014/main" id="{49A46333-118C-46AF-AF3A-E6849E049D6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6" name="Rectangle 8360">
          <a:extLst>
            <a:ext uri="{FF2B5EF4-FFF2-40B4-BE49-F238E27FC236}">
              <a16:creationId xmlns:a16="http://schemas.microsoft.com/office/drawing/2014/main" id="{9673E398-C3FC-49C6-9B7B-3CDE044E339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7" name="Rectangle 8361">
          <a:extLst>
            <a:ext uri="{FF2B5EF4-FFF2-40B4-BE49-F238E27FC236}">
              <a16:creationId xmlns:a16="http://schemas.microsoft.com/office/drawing/2014/main" id="{5347623F-BB32-42ED-8889-9B9E74CDDE8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8" name="Rectangle 8364">
          <a:extLst>
            <a:ext uri="{FF2B5EF4-FFF2-40B4-BE49-F238E27FC236}">
              <a16:creationId xmlns:a16="http://schemas.microsoft.com/office/drawing/2014/main" id="{8F007F07-F624-43E6-9371-266647BA4A8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89" name="Rectangle 8365">
          <a:extLst>
            <a:ext uri="{FF2B5EF4-FFF2-40B4-BE49-F238E27FC236}">
              <a16:creationId xmlns:a16="http://schemas.microsoft.com/office/drawing/2014/main" id="{D1DE5885-D058-4886-AB62-25E1DB066EB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0" name="Rectangle 8368">
          <a:extLst>
            <a:ext uri="{FF2B5EF4-FFF2-40B4-BE49-F238E27FC236}">
              <a16:creationId xmlns:a16="http://schemas.microsoft.com/office/drawing/2014/main" id="{FF94C42F-4606-4FF9-A219-15B9811662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1" name="Rectangle 8369">
          <a:extLst>
            <a:ext uri="{FF2B5EF4-FFF2-40B4-BE49-F238E27FC236}">
              <a16:creationId xmlns:a16="http://schemas.microsoft.com/office/drawing/2014/main" id="{C19CCA4B-46AC-45C2-A413-3783EC293EA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2" name="Rectangle 8372">
          <a:extLst>
            <a:ext uri="{FF2B5EF4-FFF2-40B4-BE49-F238E27FC236}">
              <a16:creationId xmlns:a16="http://schemas.microsoft.com/office/drawing/2014/main" id="{F434F126-911B-4714-905C-E555AD3182B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3" name="Rectangle 8373">
          <a:extLst>
            <a:ext uri="{FF2B5EF4-FFF2-40B4-BE49-F238E27FC236}">
              <a16:creationId xmlns:a16="http://schemas.microsoft.com/office/drawing/2014/main" id="{CC21F932-BE60-4A47-9DBA-AF3588C7A00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4" name="Rectangle 8376">
          <a:extLst>
            <a:ext uri="{FF2B5EF4-FFF2-40B4-BE49-F238E27FC236}">
              <a16:creationId xmlns:a16="http://schemas.microsoft.com/office/drawing/2014/main" id="{C1B2076B-ED58-4085-979D-A7CDC67823E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5" name="Rectangle 8377">
          <a:extLst>
            <a:ext uri="{FF2B5EF4-FFF2-40B4-BE49-F238E27FC236}">
              <a16:creationId xmlns:a16="http://schemas.microsoft.com/office/drawing/2014/main" id="{B7218207-1429-4B9D-B768-C0E6E28D748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6" name="Rectangle 8380">
          <a:extLst>
            <a:ext uri="{FF2B5EF4-FFF2-40B4-BE49-F238E27FC236}">
              <a16:creationId xmlns:a16="http://schemas.microsoft.com/office/drawing/2014/main" id="{08538E32-E327-4A55-AB03-F21200D21AF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897" name="Rectangle 8381">
          <a:extLst>
            <a:ext uri="{FF2B5EF4-FFF2-40B4-BE49-F238E27FC236}">
              <a16:creationId xmlns:a16="http://schemas.microsoft.com/office/drawing/2014/main" id="{1F214E2E-61A8-4C9D-A7CC-BF6CE718B2A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898" name="Rectangle 8384">
          <a:extLst>
            <a:ext uri="{FF2B5EF4-FFF2-40B4-BE49-F238E27FC236}">
              <a16:creationId xmlns:a16="http://schemas.microsoft.com/office/drawing/2014/main" id="{56375F6E-1CB5-4AC3-A4FD-858618808EC5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899" name="Rectangle 8385">
          <a:extLst>
            <a:ext uri="{FF2B5EF4-FFF2-40B4-BE49-F238E27FC236}">
              <a16:creationId xmlns:a16="http://schemas.microsoft.com/office/drawing/2014/main" id="{01E5B937-C9B4-4AEB-9FD6-079E872DD109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0" name="Rectangle 8388">
          <a:extLst>
            <a:ext uri="{FF2B5EF4-FFF2-40B4-BE49-F238E27FC236}">
              <a16:creationId xmlns:a16="http://schemas.microsoft.com/office/drawing/2014/main" id="{B1E91163-93AD-4689-A187-8C7D55AF0584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1" name="Rectangle 8389">
          <a:extLst>
            <a:ext uri="{FF2B5EF4-FFF2-40B4-BE49-F238E27FC236}">
              <a16:creationId xmlns:a16="http://schemas.microsoft.com/office/drawing/2014/main" id="{307DF395-416D-497D-84FE-A2D4BE81EC31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2" name="Rectangle 8392">
          <a:extLst>
            <a:ext uri="{FF2B5EF4-FFF2-40B4-BE49-F238E27FC236}">
              <a16:creationId xmlns:a16="http://schemas.microsoft.com/office/drawing/2014/main" id="{76340F10-77E0-4E2B-8398-31919A9BBD89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3" name="Rectangle 8393">
          <a:extLst>
            <a:ext uri="{FF2B5EF4-FFF2-40B4-BE49-F238E27FC236}">
              <a16:creationId xmlns:a16="http://schemas.microsoft.com/office/drawing/2014/main" id="{7861BBD3-1D27-4AC3-86A1-8D7E64772B46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4" name="Rectangle 8396">
          <a:extLst>
            <a:ext uri="{FF2B5EF4-FFF2-40B4-BE49-F238E27FC236}">
              <a16:creationId xmlns:a16="http://schemas.microsoft.com/office/drawing/2014/main" id="{B9FA1EE2-F46E-4B66-93C9-D5FA38D0D54A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5" name="Rectangle 8397">
          <a:extLst>
            <a:ext uri="{FF2B5EF4-FFF2-40B4-BE49-F238E27FC236}">
              <a16:creationId xmlns:a16="http://schemas.microsoft.com/office/drawing/2014/main" id="{CA62D9EB-3C73-4DD3-BC86-64E64F847C6B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6" name="Rectangle 8400">
          <a:extLst>
            <a:ext uri="{FF2B5EF4-FFF2-40B4-BE49-F238E27FC236}">
              <a16:creationId xmlns:a16="http://schemas.microsoft.com/office/drawing/2014/main" id="{57070503-E422-4694-B9D6-B8ADE60415E9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7" name="Rectangle 8401">
          <a:extLst>
            <a:ext uri="{FF2B5EF4-FFF2-40B4-BE49-F238E27FC236}">
              <a16:creationId xmlns:a16="http://schemas.microsoft.com/office/drawing/2014/main" id="{03AF6D1F-0E11-4A94-A242-042622E2401F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8" name="Rectangle 8404">
          <a:extLst>
            <a:ext uri="{FF2B5EF4-FFF2-40B4-BE49-F238E27FC236}">
              <a16:creationId xmlns:a16="http://schemas.microsoft.com/office/drawing/2014/main" id="{1CB6D673-86F4-483F-BCF1-A8CF04847450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4354</xdr:row>
      <xdr:rowOff>0</xdr:rowOff>
    </xdr:from>
    <xdr:to>
      <xdr:col>9</xdr:col>
      <xdr:colOff>0</xdr:colOff>
      <xdr:row>4354</xdr:row>
      <xdr:rowOff>0</xdr:rowOff>
    </xdr:to>
    <xdr:sp macro="" textlink="">
      <xdr:nvSpPr>
        <xdr:cNvPr id="7909" name="Rectangle 8405">
          <a:extLst>
            <a:ext uri="{FF2B5EF4-FFF2-40B4-BE49-F238E27FC236}">
              <a16:creationId xmlns:a16="http://schemas.microsoft.com/office/drawing/2014/main" id="{5C9EF26F-DE48-40DC-A462-F7C203F6466E}"/>
            </a:ext>
          </a:extLst>
        </xdr:cNvPr>
        <xdr:cNvSpPr>
          <a:spLocks noChangeArrowheads="1"/>
        </xdr:cNvSpPr>
      </xdr:nvSpPr>
      <xdr:spPr bwMode="auto">
        <a:xfrm>
          <a:off x="0" y="7973568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0" name="Rectangle 12708">
          <a:extLst>
            <a:ext uri="{FF2B5EF4-FFF2-40B4-BE49-F238E27FC236}">
              <a16:creationId xmlns:a16="http://schemas.microsoft.com/office/drawing/2014/main" id="{CB1E3FCB-4846-411B-9BEA-6AB71843260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1" name="Rectangle 12709">
          <a:extLst>
            <a:ext uri="{FF2B5EF4-FFF2-40B4-BE49-F238E27FC236}">
              <a16:creationId xmlns:a16="http://schemas.microsoft.com/office/drawing/2014/main" id="{B5CA8CD2-7A0C-45F8-8FBC-1740DF75468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2" name="Rectangle 12712">
          <a:extLst>
            <a:ext uri="{FF2B5EF4-FFF2-40B4-BE49-F238E27FC236}">
              <a16:creationId xmlns:a16="http://schemas.microsoft.com/office/drawing/2014/main" id="{BD043B0E-6A72-4C31-B848-CD7E9F63127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3" name="Rectangle 12713">
          <a:extLst>
            <a:ext uri="{FF2B5EF4-FFF2-40B4-BE49-F238E27FC236}">
              <a16:creationId xmlns:a16="http://schemas.microsoft.com/office/drawing/2014/main" id="{7F5E5C0E-D858-462B-AA68-28B08A5CB11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4" name="Rectangle 12716">
          <a:extLst>
            <a:ext uri="{FF2B5EF4-FFF2-40B4-BE49-F238E27FC236}">
              <a16:creationId xmlns:a16="http://schemas.microsoft.com/office/drawing/2014/main" id="{E74CE52C-8338-4D90-BCE3-632FA5287D8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5" name="Rectangle 12717">
          <a:extLst>
            <a:ext uri="{FF2B5EF4-FFF2-40B4-BE49-F238E27FC236}">
              <a16:creationId xmlns:a16="http://schemas.microsoft.com/office/drawing/2014/main" id="{1CE5C74E-A37E-41A9-BDC0-9D04F8F229E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6" name="Rectangle 12720">
          <a:extLst>
            <a:ext uri="{FF2B5EF4-FFF2-40B4-BE49-F238E27FC236}">
              <a16:creationId xmlns:a16="http://schemas.microsoft.com/office/drawing/2014/main" id="{02F95608-F4A4-4178-8CF8-BFD155919A2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7" name="Rectangle 12721">
          <a:extLst>
            <a:ext uri="{FF2B5EF4-FFF2-40B4-BE49-F238E27FC236}">
              <a16:creationId xmlns:a16="http://schemas.microsoft.com/office/drawing/2014/main" id="{691D8D45-40E9-40BC-8843-52254C4075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8" name="Rectangle 12724">
          <a:extLst>
            <a:ext uri="{FF2B5EF4-FFF2-40B4-BE49-F238E27FC236}">
              <a16:creationId xmlns:a16="http://schemas.microsoft.com/office/drawing/2014/main" id="{5C198664-D472-4E24-99BE-6F4E260BFCF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19" name="Rectangle 12725">
          <a:extLst>
            <a:ext uri="{FF2B5EF4-FFF2-40B4-BE49-F238E27FC236}">
              <a16:creationId xmlns:a16="http://schemas.microsoft.com/office/drawing/2014/main" id="{9A094136-2CC5-4B62-9D41-A16747543C8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0" name="Rectangle 12728">
          <a:extLst>
            <a:ext uri="{FF2B5EF4-FFF2-40B4-BE49-F238E27FC236}">
              <a16:creationId xmlns:a16="http://schemas.microsoft.com/office/drawing/2014/main" id="{25AC6085-EBE4-4FB6-B484-C1C53941418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1" name="Rectangle 12729">
          <a:extLst>
            <a:ext uri="{FF2B5EF4-FFF2-40B4-BE49-F238E27FC236}">
              <a16:creationId xmlns:a16="http://schemas.microsoft.com/office/drawing/2014/main" id="{3C937469-E45E-4EEC-AF08-59914122C31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2" name="Rectangle 12732">
          <a:extLst>
            <a:ext uri="{FF2B5EF4-FFF2-40B4-BE49-F238E27FC236}">
              <a16:creationId xmlns:a16="http://schemas.microsoft.com/office/drawing/2014/main" id="{E2949405-F487-4A1C-A5EB-5D843EEA6C1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3" name="Rectangle 12733">
          <a:extLst>
            <a:ext uri="{FF2B5EF4-FFF2-40B4-BE49-F238E27FC236}">
              <a16:creationId xmlns:a16="http://schemas.microsoft.com/office/drawing/2014/main" id="{55EE9F42-4177-4F87-A104-89380D1F165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4" name="Rectangle 12736">
          <a:extLst>
            <a:ext uri="{FF2B5EF4-FFF2-40B4-BE49-F238E27FC236}">
              <a16:creationId xmlns:a16="http://schemas.microsoft.com/office/drawing/2014/main" id="{3DD09C67-C882-4A9E-AB29-3B65DCC1C4D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5" name="Rectangle 12737">
          <a:extLst>
            <a:ext uri="{FF2B5EF4-FFF2-40B4-BE49-F238E27FC236}">
              <a16:creationId xmlns:a16="http://schemas.microsoft.com/office/drawing/2014/main" id="{F82E0258-A486-4D34-9B0B-15408DA8BE8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6" name="Rectangle 12748">
          <a:extLst>
            <a:ext uri="{FF2B5EF4-FFF2-40B4-BE49-F238E27FC236}">
              <a16:creationId xmlns:a16="http://schemas.microsoft.com/office/drawing/2014/main" id="{B0CEB90F-110A-466C-BC61-A7535B2FC8F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7" name="Rectangle 12749">
          <a:extLst>
            <a:ext uri="{FF2B5EF4-FFF2-40B4-BE49-F238E27FC236}">
              <a16:creationId xmlns:a16="http://schemas.microsoft.com/office/drawing/2014/main" id="{B36576DB-8556-4DF9-80A9-6378C4DB9B4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8" name="Rectangle 12750">
          <a:extLst>
            <a:ext uri="{FF2B5EF4-FFF2-40B4-BE49-F238E27FC236}">
              <a16:creationId xmlns:a16="http://schemas.microsoft.com/office/drawing/2014/main" id="{D488442A-22F9-4780-BE6F-9947EA24AB0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29" name="Rectangle 12751">
          <a:extLst>
            <a:ext uri="{FF2B5EF4-FFF2-40B4-BE49-F238E27FC236}">
              <a16:creationId xmlns:a16="http://schemas.microsoft.com/office/drawing/2014/main" id="{543A58F5-8F11-489B-AAD0-574349A218A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0" name="Rectangle 12752">
          <a:extLst>
            <a:ext uri="{FF2B5EF4-FFF2-40B4-BE49-F238E27FC236}">
              <a16:creationId xmlns:a16="http://schemas.microsoft.com/office/drawing/2014/main" id="{12533977-ADBC-4497-BFF3-DB4286E28EB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1" name="Rectangle 12753">
          <a:extLst>
            <a:ext uri="{FF2B5EF4-FFF2-40B4-BE49-F238E27FC236}">
              <a16:creationId xmlns:a16="http://schemas.microsoft.com/office/drawing/2014/main" id="{5A74994A-60CC-4A59-9E09-5209B2DB542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2" name="Rectangle 12754">
          <a:extLst>
            <a:ext uri="{FF2B5EF4-FFF2-40B4-BE49-F238E27FC236}">
              <a16:creationId xmlns:a16="http://schemas.microsoft.com/office/drawing/2014/main" id="{2D4A0837-E7DD-477F-96E7-6BD2EE46C78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3" name="Rectangle 12755">
          <a:extLst>
            <a:ext uri="{FF2B5EF4-FFF2-40B4-BE49-F238E27FC236}">
              <a16:creationId xmlns:a16="http://schemas.microsoft.com/office/drawing/2014/main" id="{F9FC5446-842D-441A-B7B6-E437BC8DF77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4" name="Rectangle 12756">
          <a:extLst>
            <a:ext uri="{FF2B5EF4-FFF2-40B4-BE49-F238E27FC236}">
              <a16:creationId xmlns:a16="http://schemas.microsoft.com/office/drawing/2014/main" id="{BA93567E-E92C-474E-8E94-A6B982D6306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5" name="Rectangle 12757">
          <a:extLst>
            <a:ext uri="{FF2B5EF4-FFF2-40B4-BE49-F238E27FC236}">
              <a16:creationId xmlns:a16="http://schemas.microsoft.com/office/drawing/2014/main" id="{D43C7C54-0B78-4D6E-B661-F97EC03E175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6" name="Rectangle 12758">
          <a:extLst>
            <a:ext uri="{FF2B5EF4-FFF2-40B4-BE49-F238E27FC236}">
              <a16:creationId xmlns:a16="http://schemas.microsoft.com/office/drawing/2014/main" id="{6F65B67A-C237-4853-9BEC-F479B1DD22B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7" name="Rectangle 12759">
          <a:extLst>
            <a:ext uri="{FF2B5EF4-FFF2-40B4-BE49-F238E27FC236}">
              <a16:creationId xmlns:a16="http://schemas.microsoft.com/office/drawing/2014/main" id="{D1867925-E841-44A7-A66F-98DE310CF82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8" name="Rectangle 12852">
          <a:extLst>
            <a:ext uri="{FF2B5EF4-FFF2-40B4-BE49-F238E27FC236}">
              <a16:creationId xmlns:a16="http://schemas.microsoft.com/office/drawing/2014/main" id="{10EF04A5-A315-4DAA-959D-37CC52FC66A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39" name="Rectangle 12853">
          <a:extLst>
            <a:ext uri="{FF2B5EF4-FFF2-40B4-BE49-F238E27FC236}">
              <a16:creationId xmlns:a16="http://schemas.microsoft.com/office/drawing/2014/main" id="{F447B097-A655-4BAC-A65F-08FD0FB99B4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0" name="Rectangle 12854">
          <a:extLst>
            <a:ext uri="{FF2B5EF4-FFF2-40B4-BE49-F238E27FC236}">
              <a16:creationId xmlns:a16="http://schemas.microsoft.com/office/drawing/2014/main" id="{977640AB-B06D-4A37-9197-116D69E0B16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1" name="Rectangle 12855">
          <a:extLst>
            <a:ext uri="{FF2B5EF4-FFF2-40B4-BE49-F238E27FC236}">
              <a16:creationId xmlns:a16="http://schemas.microsoft.com/office/drawing/2014/main" id="{CD8E98C4-1A21-4356-9C23-61DD5DD8432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2" name="Rectangle 12856">
          <a:extLst>
            <a:ext uri="{FF2B5EF4-FFF2-40B4-BE49-F238E27FC236}">
              <a16:creationId xmlns:a16="http://schemas.microsoft.com/office/drawing/2014/main" id="{596B6F72-C1E6-4558-98A2-846D19316E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3" name="Rectangle 12857">
          <a:extLst>
            <a:ext uri="{FF2B5EF4-FFF2-40B4-BE49-F238E27FC236}">
              <a16:creationId xmlns:a16="http://schemas.microsoft.com/office/drawing/2014/main" id="{EF70F737-741E-4407-BF1D-0C03EC5F707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4" name="Rectangle 12858">
          <a:extLst>
            <a:ext uri="{FF2B5EF4-FFF2-40B4-BE49-F238E27FC236}">
              <a16:creationId xmlns:a16="http://schemas.microsoft.com/office/drawing/2014/main" id="{4C0EC0B3-7E12-4713-95D4-6AB1E2FC5CF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5" name="Rectangle 12859">
          <a:extLst>
            <a:ext uri="{FF2B5EF4-FFF2-40B4-BE49-F238E27FC236}">
              <a16:creationId xmlns:a16="http://schemas.microsoft.com/office/drawing/2014/main" id="{623BA5BD-550B-4DF8-BBC0-C83004D5824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6" name="Rectangle 12860">
          <a:extLst>
            <a:ext uri="{FF2B5EF4-FFF2-40B4-BE49-F238E27FC236}">
              <a16:creationId xmlns:a16="http://schemas.microsoft.com/office/drawing/2014/main" id="{BAAD0031-1814-402F-B9B4-B7F83D02953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7" name="Rectangle 12861">
          <a:extLst>
            <a:ext uri="{FF2B5EF4-FFF2-40B4-BE49-F238E27FC236}">
              <a16:creationId xmlns:a16="http://schemas.microsoft.com/office/drawing/2014/main" id="{ED621EB5-56F2-4C7F-B124-B918B27851E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8" name="Rectangle 12862">
          <a:extLst>
            <a:ext uri="{FF2B5EF4-FFF2-40B4-BE49-F238E27FC236}">
              <a16:creationId xmlns:a16="http://schemas.microsoft.com/office/drawing/2014/main" id="{98B958CE-DBC8-4D70-8C21-56320727F14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49" name="Rectangle 12863">
          <a:extLst>
            <a:ext uri="{FF2B5EF4-FFF2-40B4-BE49-F238E27FC236}">
              <a16:creationId xmlns:a16="http://schemas.microsoft.com/office/drawing/2014/main" id="{D4E1BF7F-67D9-4CE0-AE8F-3F82F314676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0" name="Rectangle 12864">
          <a:extLst>
            <a:ext uri="{FF2B5EF4-FFF2-40B4-BE49-F238E27FC236}">
              <a16:creationId xmlns:a16="http://schemas.microsoft.com/office/drawing/2014/main" id="{A894A37D-9FA4-4698-B6DD-073302335DB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1" name="Rectangle 12865">
          <a:extLst>
            <a:ext uri="{FF2B5EF4-FFF2-40B4-BE49-F238E27FC236}">
              <a16:creationId xmlns:a16="http://schemas.microsoft.com/office/drawing/2014/main" id="{98B6BA36-625B-45C0-B874-EE207D3377F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2" name="Rectangle 12866">
          <a:extLst>
            <a:ext uri="{FF2B5EF4-FFF2-40B4-BE49-F238E27FC236}">
              <a16:creationId xmlns:a16="http://schemas.microsoft.com/office/drawing/2014/main" id="{08FE479A-31C5-4064-83E7-647D39A76C2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3" name="Rectangle 12867">
          <a:extLst>
            <a:ext uri="{FF2B5EF4-FFF2-40B4-BE49-F238E27FC236}">
              <a16:creationId xmlns:a16="http://schemas.microsoft.com/office/drawing/2014/main" id="{6F578547-1C66-4DB3-A5FD-3F2D9166170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4" name="Rectangle 12868">
          <a:extLst>
            <a:ext uri="{FF2B5EF4-FFF2-40B4-BE49-F238E27FC236}">
              <a16:creationId xmlns:a16="http://schemas.microsoft.com/office/drawing/2014/main" id="{E6BCC820-EF84-4693-8C4B-B148C9C9911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5" name="Rectangle 12869">
          <a:extLst>
            <a:ext uri="{FF2B5EF4-FFF2-40B4-BE49-F238E27FC236}">
              <a16:creationId xmlns:a16="http://schemas.microsoft.com/office/drawing/2014/main" id="{638DE0A3-028D-4FB5-816B-639B5BDF04E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6" name="Rectangle 12870">
          <a:extLst>
            <a:ext uri="{FF2B5EF4-FFF2-40B4-BE49-F238E27FC236}">
              <a16:creationId xmlns:a16="http://schemas.microsoft.com/office/drawing/2014/main" id="{1431D6D4-913A-4081-90B4-AD78DB3E132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7" name="Rectangle 12871">
          <a:extLst>
            <a:ext uri="{FF2B5EF4-FFF2-40B4-BE49-F238E27FC236}">
              <a16:creationId xmlns:a16="http://schemas.microsoft.com/office/drawing/2014/main" id="{AEDCC1CE-6931-4445-8E92-CE16B9EAF39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8" name="Rectangle 12872">
          <a:extLst>
            <a:ext uri="{FF2B5EF4-FFF2-40B4-BE49-F238E27FC236}">
              <a16:creationId xmlns:a16="http://schemas.microsoft.com/office/drawing/2014/main" id="{A79A859B-7AD0-4D20-A84A-28AFBB9AF52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59" name="Rectangle 12873">
          <a:extLst>
            <a:ext uri="{FF2B5EF4-FFF2-40B4-BE49-F238E27FC236}">
              <a16:creationId xmlns:a16="http://schemas.microsoft.com/office/drawing/2014/main" id="{36193AF8-465D-44F4-ABD8-1B2EF31C102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0" name="Rectangle 12874">
          <a:extLst>
            <a:ext uri="{FF2B5EF4-FFF2-40B4-BE49-F238E27FC236}">
              <a16:creationId xmlns:a16="http://schemas.microsoft.com/office/drawing/2014/main" id="{34A29BAF-0EFC-476B-86C8-6563AFBA8B4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1" name="Rectangle 12875">
          <a:extLst>
            <a:ext uri="{FF2B5EF4-FFF2-40B4-BE49-F238E27FC236}">
              <a16:creationId xmlns:a16="http://schemas.microsoft.com/office/drawing/2014/main" id="{B77DF0F0-744B-4E16-8A7D-F621FDC9516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2" name="Rectangle 12876">
          <a:extLst>
            <a:ext uri="{FF2B5EF4-FFF2-40B4-BE49-F238E27FC236}">
              <a16:creationId xmlns:a16="http://schemas.microsoft.com/office/drawing/2014/main" id="{5E939EE8-7A50-46A3-8056-D405D9E6B2E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3" name="Rectangle 12877">
          <a:extLst>
            <a:ext uri="{FF2B5EF4-FFF2-40B4-BE49-F238E27FC236}">
              <a16:creationId xmlns:a16="http://schemas.microsoft.com/office/drawing/2014/main" id="{479FD5DD-6FB1-4267-99D2-E47DEDDD3E7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4" name="Rectangle 12878">
          <a:extLst>
            <a:ext uri="{FF2B5EF4-FFF2-40B4-BE49-F238E27FC236}">
              <a16:creationId xmlns:a16="http://schemas.microsoft.com/office/drawing/2014/main" id="{EB3A1431-E5B4-46C5-AF6E-CF983A85384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5" name="Rectangle 12879">
          <a:extLst>
            <a:ext uri="{FF2B5EF4-FFF2-40B4-BE49-F238E27FC236}">
              <a16:creationId xmlns:a16="http://schemas.microsoft.com/office/drawing/2014/main" id="{84876208-826C-4E5E-81C6-1DD12E1CBB7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6" name="Rectangle 12880">
          <a:extLst>
            <a:ext uri="{FF2B5EF4-FFF2-40B4-BE49-F238E27FC236}">
              <a16:creationId xmlns:a16="http://schemas.microsoft.com/office/drawing/2014/main" id="{C9420BBF-6805-4EFF-B2C5-1FB44D46BEC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7" name="Rectangle 12881">
          <a:extLst>
            <a:ext uri="{FF2B5EF4-FFF2-40B4-BE49-F238E27FC236}">
              <a16:creationId xmlns:a16="http://schemas.microsoft.com/office/drawing/2014/main" id="{2B7F5E8E-851A-4A9A-843B-18BA45153FA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8" name="Rectangle 12882">
          <a:extLst>
            <a:ext uri="{FF2B5EF4-FFF2-40B4-BE49-F238E27FC236}">
              <a16:creationId xmlns:a16="http://schemas.microsoft.com/office/drawing/2014/main" id="{CA9D9912-EBFB-4C00-B0B9-2D7CD45DD06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69" name="Rectangle 12883">
          <a:extLst>
            <a:ext uri="{FF2B5EF4-FFF2-40B4-BE49-F238E27FC236}">
              <a16:creationId xmlns:a16="http://schemas.microsoft.com/office/drawing/2014/main" id="{D7AAD1A1-CA08-4EC6-AF96-14C1D36BEC6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0" name="Rectangle 12884">
          <a:extLst>
            <a:ext uri="{FF2B5EF4-FFF2-40B4-BE49-F238E27FC236}">
              <a16:creationId xmlns:a16="http://schemas.microsoft.com/office/drawing/2014/main" id="{62DD0097-7418-48B4-8C5E-1D3762AB8AB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1" name="Rectangle 12885">
          <a:extLst>
            <a:ext uri="{FF2B5EF4-FFF2-40B4-BE49-F238E27FC236}">
              <a16:creationId xmlns:a16="http://schemas.microsoft.com/office/drawing/2014/main" id="{992D688B-5554-4EE5-AC3A-EFF24A61845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2" name="Rectangle 12886">
          <a:extLst>
            <a:ext uri="{FF2B5EF4-FFF2-40B4-BE49-F238E27FC236}">
              <a16:creationId xmlns:a16="http://schemas.microsoft.com/office/drawing/2014/main" id="{F20BF4DB-FF45-4C89-8386-FD69C97C973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3" name="Rectangle 12887">
          <a:extLst>
            <a:ext uri="{FF2B5EF4-FFF2-40B4-BE49-F238E27FC236}">
              <a16:creationId xmlns:a16="http://schemas.microsoft.com/office/drawing/2014/main" id="{78EF5731-D490-46FD-BCB1-4FDDCB93A74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4" name="Rectangle 12888">
          <a:extLst>
            <a:ext uri="{FF2B5EF4-FFF2-40B4-BE49-F238E27FC236}">
              <a16:creationId xmlns:a16="http://schemas.microsoft.com/office/drawing/2014/main" id="{CBFCB1C8-CBED-44F6-B110-AAB1CEF26EF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5" name="Rectangle 12889">
          <a:extLst>
            <a:ext uri="{FF2B5EF4-FFF2-40B4-BE49-F238E27FC236}">
              <a16:creationId xmlns:a16="http://schemas.microsoft.com/office/drawing/2014/main" id="{A2D69990-BC22-4C0A-9173-59EC020C8B5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6" name="Rectangle 12890">
          <a:extLst>
            <a:ext uri="{FF2B5EF4-FFF2-40B4-BE49-F238E27FC236}">
              <a16:creationId xmlns:a16="http://schemas.microsoft.com/office/drawing/2014/main" id="{061D14EB-DAE3-4BAB-A041-9C6151C58E0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77" name="Rectangle 12891">
          <a:extLst>
            <a:ext uri="{FF2B5EF4-FFF2-40B4-BE49-F238E27FC236}">
              <a16:creationId xmlns:a16="http://schemas.microsoft.com/office/drawing/2014/main" id="{A65FED8D-1928-4ECE-8645-6067834F973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78" name="Rectangle 12892">
          <a:extLst>
            <a:ext uri="{FF2B5EF4-FFF2-40B4-BE49-F238E27FC236}">
              <a16:creationId xmlns:a16="http://schemas.microsoft.com/office/drawing/2014/main" id="{BD5A324B-8733-430E-8FB2-C608A1595D3E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79" name="Rectangle 12893">
          <a:extLst>
            <a:ext uri="{FF2B5EF4-FFF2-40B4-BE49-F238E27FC236}">
              <a16:creationId xmlns:a16="http://schemas.microsoft.com/office/drawing/2014/main" id="{B971A57F-7343-4647-8D0E-44277FCDBB5C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0" name="Rectangle 12894">
          <a:extLst>
            <a:ext uri="{FF2B5EF4-FFF2-40B4-BE49-F238E27FC236}">
              <a16:creationId xmlns:a16="http://schemas.microsoft.com/office/drawing/2014/main" id="{79F35194-A2D4-477E-BDEB-09D82F7734D6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1" name="Rectangle 12895">
          <a:extLst>
            <a:ext uri="{FF2B5EF4-FFF2-40B4-BE49-F238E27FC236}">
              <a16:creationId xmlns:a16="http://schemas.microsoft.com/office/drawing/2014/main" id="{9CBA52F8-40B9-425C-92D2-3D8E4F130BC4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2" name="Rectangle 12896">
          <a:extLst>
            <a:ext uri="{FF2B5EF4-FFF2-40B4-BE49-F238E27FC236}">
              <a16:creationId xmlns:a16="http://schemas.microsoft.com/office/drawing/2014/main" id="{17B83BCF-50C3-4BDC-B07D-F55B0ECD1343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3" name="Rectangle 12897">
          <a:extLst>
            <a:ext uri="{FF2B5EF4-FFF2-40B4-BE49-F238E27FC236}">
              <a16:creationId xmlns:a16="http://schemas.microsoft.com/office/drawing/2014/main" id="{2DA0D1A8-EC62-4016-948D-F645F34D2EFB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4" name="Rectangle 12898">
          <a:extLst>
            <a:ext uri="{FF2B5EF4-FFF2-40B4-BE49-F238E27FC236}">
              <a16:creationId xmlns:a16="http://schemas.microsoft.com/office/drawing/2014/main" id="{AC787C08-4528-4643-9C5E-EB9D861D2B35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4355</xdr:row>
      <xdr:rowOff>0</xdr:rowOff>
    </xdr:from>
    <xdr:to>
      <xdr:col>9</xdr:col>
      <xdr:colOff>0</xdr:colOff>
      <xdr:row>4355</xdr:row>
      <xdr:rowOff>0</xdr:rowOff>
    </xdr:to>
    <xdr:sp macro="" textlink="">
      <xdr:nvSpPr>
        <xdr:cNvPr id="7985" name="Rectangle 12899">
          <a:extLst>
            <a:ext uri="{FF2B5EF4-FFF2-40B4-BE49-F238E27FC236}">
              <a16:creationId xmlns:a16="http://schemas.microsoft.com/office/drawing/2014/main" id="{BC905291-6B52-4B4A-AB14-43697AC479FD}"/>
            </a:ext>
          </a:extLst>
        </xdr:cNvPr>
        <xdr:cNvSpPr>
          <a:spLocks noChangeArrowheads="1"/>
        </xdr:cNvSpPr>
      </xdr:nvSpPr>
      <xdr:spPr bwMode="auto">
        <a:xfrm>
          <a:off x="0" y="7975727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86" name="Rectangle 13196">
          <a:extLst>
            <a:ext uri="{FF2B5EF4-FFF2-40B4-BE49-F238E27FC236}">
              <a16:creationId xmlns:a16="http://schemas.microsoft.com/office/drawing/2014/main" id="{D4E2979C-913A-41A9-96DC-7E2EC0A789D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87" name="Rectangle 13197">
          <a:extLst>
            <a:ext uri="{FF2B5EF4-FFF2-40B4-BE49-F238E27FC236}">
              <a16:creationId xmlns:a16="http://schemas.microsoft.com/office/drawing/2014/main" id="{C572F0FA-1EDB-49F1-856E-4942C748EDB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88" name="Rectangle 13198">
          <a:extLst>
            <a:ext uri="{FF2B5EF4-FFF2-40B4-BE49-F238E27FC236}">
              <a16:creationId xmlns:a16="http://schemas.microsoft.com/office/drawing/2014/main" id="{D7A0F3FD-8199-453F-91F9-8FA2F7662CC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89" name="Rectangle 13199">
          <a:extLst>
            <a:ext uri="{FF2B5EF4-FFF2-40B4-BE49-F238E27FC236}">
              <a16:creationId xmlns:a16="http://schemas.microsoft.com/office/drawing/2014/main" id="{30C4B641-B3FB-4799-A1DA-C69FAFBE3F6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0" name="Rectangle 13200">
          <a:extLst>
            <a:ext uri="{FF2B5EF4-FFF2-40B4-BE49-F238E27FC236}">
              <a16:creationId xmlns:a16="http://schemas.microsoft.com/office/drawing/2014/main" id="{158B239A-9C9D-46DB-80CA-0FFCD8478FD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1" name="Rectangle 13201">
          <a:extLst>
            <a:ext uri="{FF2B5EF4-FFF2-40B4-BE49-F238E27FC236}">
              <a16:creationId xmlns:a16="http://schemas.microsoft.com/office/drawing/2014/main" id="{B2E427E9-592C-4F62-94CC-EF5D43F523D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2" name="Rectangle 13202">
          <a:extLst>
            <a:ext uri="{FF2B5EF4-FFF2-40B4-BE49-F238E27FC236}">
              <a16:creationId xmlns:a16="http://schemas.microsoft.com/office/drawing/2014/main" id="{CB0BB8ED-A9DA-4894-9405-2AD3997C22E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3" name="Rectangle 13203">
          <a:extLst>
            <a:ext uri="{FF2B5EF4-FFF2-40B4-BE49-F238E27FC236}">
              <a16:creationId xmlns:a16="http://schemas.microsoft.com/office/drawing/2014/main" id="{CF4CFFEC-4E82-4E24-86E7-FE69A03EC4A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4" name="Rectangle 13204">
          <a:extLst>
            <a:ext uri="{FF2B5EF4-FFF2-40B4-BE49-F238E27FC236}">
              <a16:creationId xmlns:a16="http://schemas.microsoft.com/office/drawing/2014/main" id="{4C2E4B97-EB88-4183-ABED-1E8B69C5F4B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5" name="Rectangle 13205">
          <a:extLst>
            <a:ext uri="{FF2B5EF4-FFF2-40B4-BE49-F238E27FC236}">
              <a16:creationId xmlns:a16="http://schemas.microsoft.com/office/drawing/2014/main" id="{CA83B72D-77CF-48C1-A391-114053489C6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6" name="Rectangle 13206">
          <a:extLst>
            <a:ext uri="{FF2B5EF4-FFF2-40B4-BE49-F238E27FC236}">
              <a16:creationId xmlns:a16="http://schemas.microsoft.com/office/drawing/2014/main" id="{C7CA054D-ECCC-4783-9717-C4A70559C63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7" name="Rectangle 13207">
          <a:extLst>
            <a:ext uri="{FF2B5EF4-FFF2-40B4-BE49-F238E27FC236}">
              <a16:creationId xmlns:a16="http://schemas.microsoft.com/office/drawing/2014/main" id="{8CB15C5F-8F56-4A32-A475-CFB07BF94B0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8" name="Rectangle 13208">
          <a:extLst>
            <a:ext uri="{FF2B5EF4-FFF2-40B4-BE49-F238E27FC236}">
              <a16:creationId xmlns:a16="http://schemas.microsoft.com/office/drawing/2014/main" id="{0DAC96AD-B21E-4DFF-B9AC-57412B1EE5A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7999" name="Rectangle 13209">
          <a:extLst>
            <a:ext uri="{FF2B5EF4-FFF2-40B4-BE49-F238E27FC236}">
              <a16:creationId xmlns:a16="http://schemas.microsoft.com/office/drawing/2014/main" id="{4AD7F1EC-B0BF-4354-89ED-DC973F0A8BC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0" name="Rectangle 13210">
          <a:extLst>
            <a:ext uri="{FF2B5EF4-FFF2-40B4-BE49-F238E27FC236}">
              <a16:creationId xmlns:a16="http://schemas.microsoft.com/office/drawing/2014/main" id="{8D6B52AE-14A0-4834-B8B0-587A692EDFF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1" name="Rectangle 13211">
          <a:extLst>
            <a:ext uri="{FF2B5EF4-FFF2-40B4-BE49-F238E27FC236}">
              <a16:creationId xmlns:a16="http://schemas.microsoft.com/office/drawing/2014/main" id="{67D6CD74-56B3-4C42-BC21-E59F9E80A51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2" name="Rectangle 13212">
          <a:extLst>
            <a:ext uri="{FF2B5EF4-FFF2-40B4-BE49-F238E27FC236}">
              <a16:creationId xmlns:a16="http://schemas.microsoft.com/office/drawing/2014/main" id="{D187E11B-3C85-4824-AA13-57D0081D812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3" name="Rectangle 13213">
          <a:extLst>
            <a:ext uri="{FF2B5EF4-FFF2-40B4-BE49-F238E27FC236}">
              <a16:creationId xmlns:a16="http://schemas.microsoft.com/office/drawing/2014/main" id="{A7EB0B16-06E9-4E4C-81C9-801A60BDDA9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4" name="Rectangle 13214">
          <a:extLst>
            <a:ext uri="{FF2B5EF4-FFF2-40B4-BE49-F238E27FC236}">
              <a16:creationId xmlns:a16="http://schemas.microsoft.com/office/drawing/2014/main" id="{C07C5FB0-D7C6-4832-B1CC-0B56FA927AC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5" name="Rectangle 13215">
          <a:extLst>
            <a:ext uri="{FF2B5EF4-FFF2-40B4-BE49-F238E27FC236}">
              <a16:creationId xmlns:a16="http://schemas.microsoft.com/office/drawing/2014/main" id="{8B8E1E57-5FF2-4789-9E5A-C9ABBEFA16F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6" name="Rectangle 13216">
          <a:extLst>
            <a:ext uri="{FF2B5EF4-FFF2-40B4-BE49-F238E27FC236}">
              <a16:creationId xmlns:a16="http://schemas.microsoft.com/office/drawing/2014/main" id="{836FE05B-E10F-4BB7-9C48-56D59F2B980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7" name="Rectangle 13217">
          <a:extLst>
            <a:ext uri="{FF2B5EF4-FFF2-40B4-BE49-F238E27FC236}">
              <a16:creationId xmlns:a16="http://schemas.microsoft.com/office/drawing/2014/main" id="{87113E87-416B-4A4B-A8EA-2E89E7BDBF6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8" name="Rectangle 13218">
          <a:extLst>
            <a:ext uri="{FF2B5EF4-FFF2-40B4-BE49-F238E27FC236}">
              <a16:creationId xmlns:a16="http://schemas.microsoft.com/office/drawing/2014/main" id="{8B83E7FC-0432-4C66-990C-DE1CF33E569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09" name="Rectangle 13219">
          <a:extLst>
            <a:ext uri="{FF2B5EF4-FFF2-40B4-BE49-F238E27FC236}">
              <a16:creationId xmlns:a16="http://schemas.microsoft.com/office/drawing/2014/main" id="{5D2FF678-9E3B-4D8D-BE80-0180150EC12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0" name="Rectangle 13222">
          <a:extLst>
            <a:ext uri="{FF2B5EF4-FFF2-40B4-BE49-F238E27FC236}">
              <a16:creationId xmlns:a16="http://schemas.microsoft.com/office/drawing/2014/main" id="{FC16AEAF-A4B0-467D-91DC-11E3BFFBA75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1" name="Rectangle 13223">
          <a:extLst>
            <a:ext uri="{FF2B5EF4-FFF2-40B4-BE49-F238E27FC236}">
              <a16:creationId xmlns:a16="http://schemas.microsoft.com/office/drawing/2014/main" id="{922DBB62-4501-44C7-8FF9-6EB9F313848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2" name="Rectangle 13224">
          <a:extLst>
            <a:ext uri="{FF2B5EF4-FFF2-40B4-BE49-F238E27FC236}">
              <a16:creationId xmlns:a16="http://schemas.microsoft.com/office/drawing/2014/main" id="{A70DF373-0A98-47AC-A2BC-E7119ED0F2B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3" name="Rectangle 13225">
          <a:extLst>
            <a:ext uri="{FF2B5EF4-FFF2-40B4-BE49-F238E27FC236}">
              <a16:creationId xmlns:a16="http://schemas.microsoft.com/office/drawing/2014/main" id="{ADC2657B-1379-4C5C-B543-F8CACF5752D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4" name="Rectangle 13226">
          <a:extLst>
            <a:ext uri="{FF2B5EF4-FFF2-40B4-BE49-F238E27FC236}">
              <a16:creationId xmlns:a16="http://schemas.microsoft.com/office/drawing/2014/main" id="{9CD37B4A-1B38-4FDF-82C8-F8FDBCD13860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5" name="Rectangle 13227">
          <a:extLst>
            <a:ext uri="{FF2B5EF4-FFF2-40B4-BE49-F238E27FC236}">
              <a16:creationId xmlns:a16="http://schemas.microsoft.com/office/drawing/2014/main" id="{042F5ED8-ED84-4892-8A37-7B7406F0F00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6" name="Rectangle 13228">
          <a:extLst>
            <a:ext uri="{FF2B5EF4-FFF2-40B4-BE49-F238E27FC236}">
              <a16:creationId xmlns:a16="http://schemas.microsoft.com/office/drawing/2014/main" id="{E64235E9-B011-4362-AFA4-DF140DD221C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7" name="Rectangle 13229">
          <a:extLst>
            <a:ext uri="{FF2B5EF4-FFF2-40B4-BE49-F238E27FC236}">
              <a16:creationId xmlns:a16="http://schemas.microsoft.com/office/drawing/2014/main" id="{A87F1BA7-F417-46B5-BB7F-E8BAA739872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8" name="Rectangle 13230">
          <a:extLst>
            <a:ext uri="{FF2B5EF4-FFF2-40B4-BE49-F238E27FC236}">
              <a16:creationId xmlns:a16="http://schemas.microsoft.com/office/drawing/2014/main" id="{329591B4-705A-4B63-9B8A-11304C9FBEF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19" name="Rectangle 13231">
          <a:extLst>
            <a:ext uri="{FF2B5EF4-FFF2-40B4-BE49-F238E27FC236}">
              <a16:creationId xmlns:a16="http://schemas.microsoft.com/office/drawing/2014/main" id="{E52EBD3B-6CC6-497A-85BF-E94E2F3691C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0" name="Rectangle 13232">
          <a:extLst>
            <a:ext uri="{FF2B5EF4-FFF2-40B4-BE49-F238E27FC236}">
              <a16:creationId xmlns:a16="http://schemas.microsoft.com/office/drawing/2014/main" id="{53796D4B-2C3E-4550-A5EC-607E58D1A7E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1" name="Rectangle 13233">
          <a:extLst>
            <a:ext uri="{FF2B5EF4-FFF2-40B4-BE49-F238E27FC236}">
              <a16:creationId xmlns:a16="http://schemas.microsoft.com/office/drawing/2014/main" id="{DF6B983F-395B-442B-8440-308461457A6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2" name="Rectangle 13234">
          <a:extLst>
            <a:ext uri="{FF2B5EF4-FFF2-40B4-BE49-F238E27FC236}">
              <a16:creationId xmlns:a16="http://schemas.microsoft.com/office/drawing/2014/main" id="{24246C59-79AA-41CF-9C51-BFEBAA1C2B8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3" name="Rectangle 13235">
          <a:extLst>
            <a:ext uri="{FF2B5EF4-FFF2-40B4-BE49-F238E27FC236}">
              <a16:creationId xmlns:a16="http://schemas.microsoft.com/office/drawing/2014/main" id="{6A24E17F-63EE-47C1-B813-543FAA89B12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4" name="Rectangle 13236">
          <a:extLst>
            <a:ext uri="{FF2B5EF4-FFF2-40B4-BE49-F238E27FC236}">
              <a16:creationId xmlns:a16="http://schemas.microsoft.com/office/drawing/2014/main" id="{3B45A788-81BE-404C-A1B3-70B0170C460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5" name="Rectangle 13237">
          <a:extLst>
            <a:ext uri="{FF2B5EF4-FFF2-40B4-BE49-F238E27FC236}">
              <a16:creationId xmlns:a16="http://schemas.microsoft.com/office/drawing/2014/main" id="{688C171E-70B5-4D9D-B802-FE53B6AC156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6" name="Rectangle 13238">
          <a:extLst>
            <a:ext uri="{FF2B5EF4-FFF2-40B4-BE49-F238E27FC236}">
              <a16:creationId xmlns:a16="http://schemas.microsoft.com/office/drawing/2014/main" id="{5C941231-F81B-4DB4-AF63-2B3C60DE8F5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7" name="Rectangle 13239">
          <a:extLst>
            <a:ext uri="{FF2B5EF4-FFF2-40B4-BE49-F238E27FC236}">
              <a16:creationId xmlns:a16="http://schemas.microsoft.com/office/drawing/2014/main" id="{226C8193-E3CC-45FF-AE10-3E0D793EAD5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8" name="Rectangle 13240">
          <a:extLst>
            <a:ext uri="{FF2B5EF4-FFF2-40B4-BE49-F238E27FC236}">
              <a16:creationId xmlns:a16="http://schemas.microsoft.com/office/drawing/2014/main" id="{AB15BA66-1703-46F2-9C0B-876C078EC56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29" name="Rectangle 13241">
          <a:extLst>
            <a:ext uri="{FF2B5EF4-FFF2-40B4-BE49-F238E27FC236}">
              <a16:creationId xmlns:a16="http://schemas.microsoft.com/office/drawing/2014/main" id="{4FD78249-8CC2-4808-80AC-C56F2CAA6AC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0" name="Rectangle 13242">
          <a:extLst>
            <a:ext uri="{FF2B5EF4-FFF2-40B4-BE49-F238E27FC236}">
              <a16:creationId xmlns:a16="http://schemas.microsoft.com/office/drawing/2014/main" id="{1D1B0491-0D06-4EC6-975F-D0F790DF0FC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1" name="Rectangle 13243">
          <a:extLst>
            <a:ext uri="{FF2B5EF4-FFF2-40B4-BE49-F238E27FC236}">
              <a16:creationId xmlns:a16="http://schemas.microsoft.com/office/drawing/2014/main" id="{013108C3-D85F-4008-8596-C49A15ECFC4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2" name="Rectangle 13244">
          <a:extLst>
            <a:ext uri="{FF2B5EF4-FFF2-40B4-BE49-F238E27FC236}">
              <a16:creationId xmlns:a16="http://schemas.microsoft.com/office/drawing/2014/main" id="{3DD475B3-1933-4D1D-ABB6-69C8A78D76E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3" name="Rectangle 13245">
          <a:extLst>
            <a:ext uri="{FF2B5EF4-FFF2-40B4-BE49-F238E27FC236}">
              <a16:creationId xmlns:a16="http://schemas.microsoft.com/office/drawing/2014/main" id="{1BD66D9A-BF0B-4B53-AE34-90A213CB1A1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4" name="Rectangle 13246">
          <a:extLst>
            <a:ext uri="{FF2B5EF4-FFF2-40B4-BE49-F238E27FC236}">
              <a16:creationId xmlns:a16="http://schemas.microsoft.com/office/drawing/2014/main" id="{94DCFAC9-5E23-42A1-A2F8-16E22E813B7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5" name="Rectangle 13247">
          <a:extLst>
            <a:ext uri="{FF2B5EF4-FFF2-40B4-BE49-F238E27FC236}">
              <a16:creationId xmlns:a16="http://schemas.microsoft.com/office/drawing/2014/main" id="{95B28525-EF43-496E-8616-3C119DF26BB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6" name="Rectangle 13248">
          <a:extLst>
            <a:ext uri="{FF2B5EF4-FFF2-40B4-BE49-F238E27FC236}">
              <a16:creationId xmlns:a16="http://schemas.microsoft.com/office/drawing/2014/main" id="{44D48CB4-3653-4A6A-AC5B-980214A9AE7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7" name="Rectangle 13249">
          <a:extLst>
            <a:ext uri="{FF2B5EF4-FFF2-40B4-BE49-F238E27FC236}">
              <a16:creationId xmlns:a16="http://schemas.microsoft.com/office/drawing/2014/main" id="{40EAFE52-8197-472D-84F2-C0E57B78F6B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8" name="Rectangle 13250">
          <a:extLst>
            <a:ext uri="{FF2B5EF4-FFF2-40B4-BE49-F238E27FC236}">
              <a16:creationId xmlns:a16="http://schemas.microsoft.com/office/drawing/2014/main" id="{D4CDDB05-BD3E-4652-AD8C-D962CDD38F82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39" name="Rectangle 13251">
          <a:extLst>
            <a:ext uri="{FF2B5EF4-FFF2-40B4-BE49-F238E27FC236}">
              <a16:creationId xmlns:a16="http://schemas.microsoft.com/office/drawing/2014/main" id="{6DA323BF-CC56-4578-9CC7-FDA73DE2FDAA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0" name="Rectangle 13252">
          <a:extLst>
            <a:ext uri="{FF2B5EF4-FFF2-40B4-BE49-F238E27FC236}">
              <a16:creationId xmlns:a16="http://schemas.microsoft.com/office/drawing/2014/main" id="{B83B1177-19EE-4E60-BF7C-CAC3834C9A1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1" name="Rectangle 13253">
          <a:extLst>
            <a:ext uri="{FF2B5EF4-FFF2-40B4-BE49-F238E27FC236}">
              <a16:creationId xmlns:a16="http://schemas.microsoft.com/office/drawing/2014/main" id="{6E349BDA-6EDD-4532-B1D6-B5669CF2FCE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2" name="Rectangle 13254">
          <a:extLst>
            <a:ext uri="{FF2B5EF4-FFF2-40B4-BE49-F238E27FC236}">
              <a16:creationId xmlns:a16="http://schemas.microsoft.com/office/drawing/2014/main" id="{FF65512A-8217-4697-BD1A-C8487098546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3" name="Rectangle 13255">
          <a:extLst>
            <a:ext uri="{FF2B5EF4-FFF2-40B4-BE49-F238E27FC236}">
              <a16:creationId xmlns:a16="http://schemas.microsoft.com/office/drawing/2014/main" id="{B58A8D15-7C68-4199-9621-118B10F4AE6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4" name="Rectangle 13256">
          <a:extLst>
            <a:ext uri="{FF2B5EF4-FFF2-40B4-BE49-F238E27FC236}">
              <a16:creationId xmlns:a16="http://schemas.microsoft.com/office/drawing/2014/main" id="{3FB903A9-BC57-4407-A34A-712C9E62AD36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5" name="Rectangle 13257">
          <a:extLst>
            <a:ext uri="{FF2B5EF4-FFF2-40B4-BE49-F238E27FC236}">
              <a16:creationId xmlns:a16="http://schemas.microsoft.com/office/drawing/2014/main" id="{882CD707-B7C7-4F5B-A3BB-F3FCD50F846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6" name="Rectangle 13258">
          <a:extLst>
            <a:ext uri="{FF2B5EF4-FFF2-40B4-BE49-F238E27FC236}">
              <a16:creationId xmlns:a16="http://schemas.microsoft.com/office/drawing/2014/main" id="{DC96B5EB-2C4F-4BA3-97F2-13E4351D7B4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7" name="Rectangle 13259">
          <a:extLst>
            <a:ext uri="{FF2B5EF4-FFF2-40B4-BE49-F238E27FC236}">
              <a16:creationId xmlns:a16="http://schemas.microsoft.com/office/drawing/2014/main" id="{565D868A-9D66-4D33-9561-FB2A9015BEA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8" name="Rectangle 13260">
          <a:extLst>
            <a:ext uri="{FF2B5EF4-FFF2-40B4-BE49-F238E27FC236}">
              <a16:creationId xmlns:a16="http://schemas.microsoft.com/office/drawing/2014/main" id="{5F796D3A-A08B-4D10-A3A5-6DE567DFED8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49" name="Rectangle 13261">
          <a:extLst>
            <a:ext uri="{FF2B5EF4-FFF2-40B4-BE49-F238E27FC236}">
              <a16:creationId xmlns:a16="http://schemas.microsoft.com/office/drawing/2014/main" id="{4B7E6FE7-8F51-464F-854D-3A8DCC527B0D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0" name="Rectangle 13262">
          <a:extLst>
            <a:ext uri="{FF2B5EF4-FFF2-40B4-BE49-F238E27FC236}">
              <a16:creationId xmlns:a16="http://schemas.microsoft.com/office/drawing/2014/main" id="{0B08BA8D-07F2-4161-89A9-38D69655E79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1" name="Rectangle 13263">
          <a:extLst>
            <a:ext uri="{FF2B5EF4-FFF2-40B4-BE49-F238E27FC236}">
              <a16:creationId xmlns:a16="http://schemas.microsoft.com/office/drawing/2014/main" id="{7D6E71AD-DFEF-4D2E-BB3F-DA497C5969B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2" name="Rectangle 13264">
          <a:extLst>
            <a:ext uri="{FF2B5EF4-FFF2-40B4-BE49-F238E27FC236}">
              <a16:creationId xmlns:a16="http://schemas.microsoft.com/office/drawing/2014/main" id="{BC072B7A-F075-4C28-9B1B-02C23DFE0BD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3" name="Rectangle 13265">
          <a:extLst>
            <a:ext uri="{FF2B5EF4-FFF2-40B4-BE49-F238E27FC236}">
              <a16:creationId xmlns:a16="http://schemas.microsoft.com/office/drawing/2014/main" id="{E87F5FCA-7B57-41BC-BAC8-87363CF5749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4" name="Rectangle 13268">
          <a:extLst>
            <a:ext uri="{FF2B5EF4-FFF2-40B4-BE49-F238E27FC236}">
              <a16:creationId xmlns:a16="http://schemas.microsoft.com/office/drawing/2014/main" id="{42AE73BF-54E2-4BF8-A3D0-F646441B5D3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5" name="Rectangle 13269">
          <a:extLst>
            <a:ext uri="{FF2B5EF4-FFF2-40B4-BE49-F238E27FC236}">
              <a16:creationId xmlns:a16="http://schemas.microsoft.com/office/drawing/2014/main" id="{88CDCFEF-D445-48AC-AC78-BA6C7EA6423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6" name="Rectangle 13270">
          <a:extLst>
            <a:ext uri="{FF2B5EF4-FFF2-40B4-BE49-F238E27FC236}">
              <a16:creationId xmlns:a16="http://schemas.microsoft.com/office/drawing/2014/main" id="{52BF40D2-6D74-40D1-82CB-5ECE248B90F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7" name="Rectangle 13271">
          <a:extLst>
            <a:ext uri="{FF2B5EF4-FFF2-40B4-BE49-F238E27FC236}">
              <a16:creationId xmlns:a16="http://schemas.microsoft.com/office/drawing/2014/main" id="{63B125DB-AE4A-410B-B0CC-260EDE0491D9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8" name="Rectangle 13272">
          <a:extLst>
            <a:ext uri="{FF2B5EF4-FFF2-40B4-BE49-F238E27FC236}">
              <a16:creationId xmlns:a16="http://schemas.microsoft.com/office/drawing/2014/main" id="{20CEF0F7-FF2B-42A7-8F9F-B81710E8911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59" name="Rectangle 13273">
          <a:extLst>
            <a:ext uri="{FF2B5EF4-FFF2-40B4-BE49-F238E27FC236}">
              <a16:creationId xmlns:a16="http://schemas.microsoft.com/office/drawing/2014/main" id="{AD958211-EA54-4BAA-B48B-D0E17A0852B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0" name="Rectangle 13274">
          <a:extLst>
            <a:ext uri="{FF2B5EF4-FFF2-40B4-BE49-F238E27FC236}">
              <a16:creationId xmlns:a16="http://schemas.microsoft.com/office/drawing/2014/main" id="{E8BFFA49-220A-40B5-AF86-2EF8BECFDD77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1" name="Rectangle 13275">
          <a:extLst>
            <a:ext uri="{FF2B5EF4-FFF2-40B4-BE49-F238E27FC236}">
              <a16:creationId xmlns:a16="http://schemas.microsoft.com/office/drawing/2014/main" id="{C0A57494-6EBE-4C3A-B2E6-9F591C9D909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2" name="Rectangle 13276">
          <a:extLst>
            <a:ext uri="{FF2B5EF4-FFF2-40B4-BE49-F238E27FC236}">
              <a16:creationId xmlns:a16="http://schemas.microsoft.com/office/drawing/2014/main" id="{4C9637C4-73FB-4B80-B7E1-EE439353CE8B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3" name="Rectangle 13277">
          <a:extLst>
            <a:ext uri="{FF2B5EF4-FFF2-40B4-BE49-F238E27FC236}">
              <a16:creationId xmlns:a16="http://schemas.microsoft.com/office/drawing/2014/main" id="{DF124AD5-F42B-4E34-ACF9-50B28069BA7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4" name="Rectangle 13278">
          <a:extLst>
            <a:ext uri="{FF2B5EF4-FFF2-40B4-BE49-F238E27FC236}">
              <a16:creationId xmlns:a16="http://schemas.microsoft.com/office/drawing/2014/main" id="{89B31738-4044-45E4-83CF-E7EA4FCD3AA1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5" name="Rectangle 13279">
          <a:extLst>
            <a:ext uri="{FF2B5EF4-FFF2-40B4-BE49-F238E27FC236}">
              <a16:creationId xmlns:a16="http://schemas.microsoft.com/office/drawing/2014/main" id="{0C3B67D7-90DD-4669-8C90-920241E50BB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6" name="Rectangle 13280">
          <a:extLst>
            <a:ext uri="{FF2B5EF4-FFF2-40B4-BE49-F238E27FC236}">
              <a16:creationId xmlns:a16="http://schemas.microsoft.com/office/drawing/2014/main" id="{5B9D6B63-1631-4201-98EA-023C72AECC6F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7" name="Rectangle 13281">
          <a:extLst>
            <a:ext uri="{FF2B5EF4-FFF2-40B4-BE49-F238E27FC236}">
              <a16:creationId xmlns:a16="http://schemas.microsoft.com/office/drawing/2014/main" id="{B2EF6C32-333C-4C86-9036-59D1EF7D5A94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8" name="Rectangle 13282">
          <a:extLst>
            <a:ext uri="{FF2B5EF4-FFF2-40B4-BE49-F238E27FC236}">
              <a16:creationId xmlns:a16="http://schemas.microsoft.com/office/drawing/2014/main" id="{C0957A01-CD8E-4C48-B844-CFF669D3DD58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69" name="Rectangle 13283">
          <a:extLst>
            <a:ext uri="{FF2B5EF4-FFF2-40B4-BE49-F238E27FC236}">
              <a16:creationId xmlns:a16="http://schemas.microsoft.com/office/drawing/2014/main" id="{C269AB41-0140-41E4-BED2-B258CFBB95FC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70" name="Rectangle 13284">
          <a:extLst>
            <a:ext uri="{FF2B5EF4-FFF2-40B4-BE49-F238E27FC236}">
              <a16:creationId xmlns:a16="http://schemas.microsoft.com/office/drawing/2014/main" id="{7C9A372B-117F-4887-A6BF-3B4D030A7573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71" name="Rectangle 13285">
          <a:extLst>
            <a:ext uri="{FF2B5EF4-FFF2-40B4-BE49-F238E27FC236}">
              <a16:creationId xmlns:a16="http://schemas.microsoft.com/office/drawing/2014/main" id="{DDD8DC1E-4202-4519-A005-A08371EC505E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72" name="Rectangle 13286">
          <a:extLst>
            <a:ext uri="{FF2B5EF4-FFF2-40B4-BE49-F238E27FC236}">
              <a16:creationId xmlns:a16="http://schemas.microsoft.com/office/drawing/2014/main" id="{5FB8A6DC-6C4E-4822-8BE1-2456309049F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4350</xdr:row>
      <xdr:rowOff>0</xdr:rowOff>
    </xdr:from>
    <xdr:to>
      <xdr:col>9</xdr:col>
      <xdr:colOff>0</xdr:colOff>
      <xdr:row>4350</xdr:row>
      <xdr:rowOff>0</xdr:rowOff>
    </xdr:to>
    <xdr:sp macro="" textlink="">
      <xdr:nvSpPr>
        <xdr:cNvPr id="8073" name="Rectangle 13287">
          <a:extLst>
            <a:ext uri="{FF2B5EF4-FFF2-40B4-BE49-F238E27FC236}">
              <a16:creationId xmlns:a16="http://schemas.microsoft.com/office/drawing/2014/main" id="{FA9EC933-C04A-426F-83B0-8844835D0405}"/>
            </a:ext>
          </a:extLst>
        </xdr:cNvPr>
        <xdr:cNvSpPr>
          <a:spLocks noChangeArrowheads="1"/>
        </xdr:cNvSpPr>
      </xdr:nvSpPr>
      <xdr:spPr bwMode="auto">
        <a:xfrm>
          <a:off x="0" y="796493200"/>
          <a:ext cx="1216787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1000125</xdr:colOff>
      <xdr:row>4350</xdr:row>
      <xdr:rowOff>0</xdr:rowOff>
    </xdr:from>
    <xdr:to>
      <xdr:col>7</xdr:col>
      <xdr:colOff>333375</xdr:colOff>
      <xdr:row>4350</xdr:row>
      <xdr:rowOff>0</xdr:rowOff>
    </xdr:to>
    <xdr:pic>
      <xdr:nvPicPr>
        <xdr:cNvPr id="8074" name="Picture 13398" descr="Logo 700">
          <a:extLst>
            <a:ext uri="{FF2B5EF4-FFF2-40B4-BE49-F238E27FC236}">
              <a16:creationId xmlns:a16="http://schemas.microsoft.com/office/drawing/2014/main" id="{B1DA188A-8F3E-4E33-A733-46D1E19C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99730" y="7964932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4350</xdr:row>
      <xdr:rowOff>0</xdr:rowOff>
    </xdr:from>
    <xdr:to>
      <xdr:col>7</xdr:col>
      <xdr:colOff>371475</xdr:colOff>
      <xdr:row>4350</xdr:row>
      <xdr:rowOff>0</xdr:rowOff>
    </xdr:to>
    <xdr:pic>
      <xdr:nvPicPr>
        <xdr:cNvPr id="8075" name="Picture 13400" descr="Logo 700">
          <a:extLst>
            <a:ext uri="{FF2B5EF4-FFF2-40B4-BE49-F238E27FC236}">
              <a16:creationId xmlns:a16="http://schemas.microsoft.com/office/drawing/2014/main" id="{E529DDF2-3F9F-45FB-B18E-7798769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37830" y="7964932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4350</xdr:row>
      <xdr:rowOff>0</xdr:rowOff>
    </xdr:from>
    <xdr:to>
      <xdr:col>7</xdr:col>
      <xdr:colOff>352425</xdr:colOff>
      <xdr:row>4350</xdr:row>
      <xdr:rowOff>0</xdr:rowOff>
    </xdr:to>
    <xdr:pic>
      <xdr:nvPicPr>
        <xdr:cNvPr id="8076" name="Picture 13402" descr="Logo 700">
          <a:extLst>
            <a:ext uri="{FF2B5EF4-FFF2-40B4-BE49-F238E27FC236}">
              <a16:creationId xmlns:a16="http://schemas.microsoft.com/office/drawing/2014/main" id="{E6616304-0B5B-4644-A5D4-2CAA3B07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14970" y="796493200"/>
          <a:ext cx="1470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1076325</xdr:colOff>
      <xdr:row>4350</xdr:row>
      <xdr:rowOff>0</xdr:rowOff>
    </xdr:from>
    <xdr:to>
      <xdr:col>7</xdr:col>
      <xdr:colOff>409575</xdr:colOff>
      <xdr:row>4350</xdr:row>
      <xdr:rowOff>0</xdr:rowOff>
    </xdr:to>
    <xdr:pic>
      <xdr:nvPicPr>
        <xdr:cNvPr id="8077" name="Picture 13404" descr="Logo 700">
          <a:extLst>
            <a:ext uri="{FF2B5EF4-FFF2-40B4-BE49-F238E27FC236}">
              <a16:creationId xmlns:a16="http://schemas.microsoft.com/office/drawing/2014/main" id="{7B6C93E7-A46A-46C7-906B-79CD374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75930" y="7964932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1104900</xdr:colOff>
      <xdr:row>4350</xdr:row>
      <xdr:rowOff>0</xdr:rowOff>
    </xdr:from>
    <xdr:to>
      <xdr:col>7</xdr:col>
      <xdr:colOff>438150</xdr:colOff>
      <xdr:row>4350</xdr:row>
      <xdr:rowOff>0</xdr:rowOff>
    </xdr:to>
    <xdr:pic>
      <xdr:nvPicPr>
        <xdr:cNvPr id="8078" name="Picture 13406" descr="Logo 700">
          <a:extLst>
            <a:ext uri="{FF2B5EF4-FFF2-40B4-BE49-F238E27FC236}">
              <a16:creationId xmlns:a16="http://schemas.microsoft.com/office/drawing/2014/main" id="{D12A87CE-B5F2-4D02-B138-BB4320D2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02600" y="796493200"/>
          <a:ext cx="14630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281" name="Picture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15025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10</xdr:col>
      <xdr:colOff>1333500</xdr:colOff>
      <xdr:row>114</xdr:row>
      <xdr:rowOff>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B5D56293-0863-40FF-B1C9-11B7908DE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A554E4AC-C63C-48CE-94C7-0D22B14F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678180" y="22860000"/>
          <a:ext cx="40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EC129B8F-106C-4125-BD57-C3EBABB3E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114</xdr:row>
      <xdr:rowOff>0</xdr:rowOff>
    </xdr:from>
    <xdr:to>
      <xdr:col>2</xdr:col>
      <xdr:colOff>533400</xdr:colOff>
      <xdr:row>114</xdr:row>
      <xdr:rowOff>0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409CF81F-18AF-410C-ADBA-1A41A39F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1630680" y="22860000"/>
          <a:ext cx="40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600075</xdr:colOff>
      <xdr:row>114</xdr:row>
      <xdr:rowOff>0</xdr:rowOff>
    </xdr:to>
    <xdr:pic>
      <xdr:nvPicPr>
        <xdr:cNvPr id="6" name="Picture 14" descr="Logo 700">
          <a:extLst>
            <a:ext uri="{FF2B5EF4-FFF2-40B4-BE49-F238E27FC236}">
              <a16:creationId xmlns:a16="http://schemas.microsoft.com/office/drawing/2014/main" id="{EA8E4817-CC0A-4DA7-8901-DABAF9E4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953375" y="22860000"/>
          <a:ext cx="5981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635000</xdr:colOff>
      <xdr:row>72</xdr:row>
      <xdr:rowOff>38100</xdr:rowOff>
    </xdr:from>
    <xdr:to>
      <xdr:col>8</xdr:col>
      <xdr:colOff>393700</xdr:colOff>
      <xdr:row>92</xdr:row>
      <xdr:rowOff>254000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070E4B3-6C33-4290-B8D4-E88814825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0.21257</cdr:x>
      <cdr:y>0.20785</cdr:y>
    </cdr:from>
    <cdr:to>
      <cdr:x>0.92309</cdr:x>
      <cdr:y>0.20785</cdr:y>
    </cdr:to>
    <cdr:sp macro="" textlink="">
      <cdr:nvSpPr>
        <cdr:cNvPr id="78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4063" y="155620"/>
          <a:ext cx="845962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0.39262</cdr:x>
      <cdr:y>0.5596</cdr:y>
    </cdr:from>
    <cdr:to>
      <cdr:x>0.59722</cdr:x>
      <cdr:y>0.89308</cdr:y>
    </cdr:to>
    <cdr:sp macro="" textlink="">
      <cdr:nvSpPr>
        <cdr:cNvPr id="788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7759" y="413602"/>
          <a:ext cx="2436019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0.004</cdr:x>
      <cdr:y>0.22243</cdr:y>
    </cdr:from>
    <cdr:to>
      <cdr:x>0.04219</cdr:x>
      <cdr:y>0.27551</cdr:y>
    </cdr:to>
    <cdr:sp macro="" textlink="">
      <cdr:nvSpPr>
        <cdr:cNvPr id="788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54724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0.20192</cdr:x>
      <cdr:y>0.20785</cdr:y>
    </cdr:from>
    <cdr:to>
      <cdr:x>0.93665</cdr:x>
      <cdr:y>0.20785</cdr:y>
    </cdr:to>
    <cdr:sp macro="" textlink="">
      <cdr:nvSpPr>
        <cdr:cNvPr id="808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406" y="155620"/>
          <a:ext cx="1460486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0.38555</cdr:x>
      <cdr:y>0.5596</cdr:y>
    </cdr:from>
    <cdr:to>
      <cdr:x>0.5928</cdr:x>
      <cdr:y>0.89308</cdr:y>
    </cdr:to>
    <cdr:sp macro="" textlink="">
      <cdr:nvSpPr>
        <cdr:cNvPr id="808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3104" y="413602"/>
          <a:ext cx="4203523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0.00237</cdr:x>
      <cdr:y>0.22243</cdr:y>
    </cdr:from>
    <cdr:to>
      <cdr:x>0.03372</cdr:x>
      <cdr:y>0.27551</cdr:y>
    </cdr:to>
    <cdr:sp macro="" textlink="">
      <cdr:nvSpPr>
        <cdr:cNvPr id="8089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524816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7281" name="Picture 1">
          <a:extLst>
            <a:ext uri="{FF2B5EF4-FFF2-40B4-BE49-F238E27FC236}">
              <a16:creationId xmlns:a16="http://schemas.microsoft.com/office/drawing/2014/main" id="{00000000-0008-0000-0C00-00008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91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268</xdr:row>
      <xdr:rowOff>0</xdr:rowOff>
    </xdr:from>
    <xdr:to>
      <xdr:col>15</xdr:col>
      <xdr:colOff>1333500</xdr:colOff>
      <xdr:row>268</xdr:row>
      <xdr:rowOff>0</xdr:rowOff>
    </xdr:to>
    <xdr:graphicFrame macro="">
      <xdr:nvGraphicFramePr>
        <xdr:cNvPr id="17285" name="Chart 6">
          <a:extLst>
            <a:ext uri="{FF2B5EF4-FFF2-40B4-BE49-F238E27FC236}">
              <a16:creationId xmlns:a16="http://schemas.microsoft.com/office/drawing/2014/main" id="{00000000-0008-0000-0C00-000085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268</xdr:row>
      <xdr:rowOff>0</xdr:rowOff>
    </xdr:from>
    <xdr:to>
      <xdr:col>1</xdr:col>
      <xdr:colOff>533400</xdr:colOff>
      <xdr:row>268</xdr:row>
      <xdr:rowOff>0</xdr:rowOff>
    </xdr:to>
    <xdr:pic>
      <xdr:nvPicPr>
        <xdr:cNvPr id="17286" name="Picture 7">
          <a:extLst>
            <a:ext uri="{FF2B5EF4-FFF2-40B4-BE49-F238E27FC236}">
              <a16:creationId xmlns:a16="http://schemas.microsoft.com/office/drawing/2014/main" id="{00000000-0008-0000-0C00-00008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0000"/>
        </a:blip>
        <a:srcRect/>
        <a:stretch>
          <a:fillRect/>
        </a:stretch>
      </xdr:blipFill>
      <xdr:spPr bwMode="auto">
        <a:xfrm>
          <a:off x="666750" y="557688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876300</xdr:colOff>
      <xdr:row>268</xdr:row>
      <xdr:rowOff>0</xdr:rowOff>
    </xdr:from>
    <xdr:to>
      <xdr:col>9</xdr:col>
      <xdr:colOff>600075</xdr:colOff>
      <xdr:row>268</xdr:row>
      <xdr:rowOff>0</xdr:rowOff>
    </xdr:to>
    <xdr:pic>
      <xdr:nvPicPr>
        <xdr:cNvPr id="17287" name="Picture 8" descr="Logo 700">
          <a:extLst>
            <a:ext uri="{FF2B5EF4-FFF2-40B4-BE49-F238E27FC236}">
              <a16:creationId xmlns:a16="http://schemas.microsoft.com/office/drawing/2014/main" id="{00000000-0008-0000-0C00-00008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91225" y="557688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268</xdr:row>
      <xdr:rowOff>0</xdr:rowOff>
    </xdr:from>
    <xdr:to>
      <xdr:col>25</xdr:col>
      <xdr:colOff>0</xdr:colOff>
      <xdr:row>268</xdr:row>
      <xdr:rowOff>0</xdr:rowOff>
    </xdr:to>
    <xdr:graphicFrame macro="">
      <xdr:nvGraphicFramePr>
        <xdr:cNvPr id="17288" name="Chart 12">
          <a:extLst>
            <a:ext uri="{FF2B5EF4-FFF2-40B4-BE49-F238E27FC236}">
              <a16:creationId xmlns:a16="http://schemas.microsoft.com/office/drawing/2014/main" id="{00000000-0008-0000-0C00-000088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123825</xdr:colOff>
      <xdr:row>268</xdr:row>
      <xdr:rowOff>0</xdr:rowOff>
    </xdr:from>
    <xdr:to>
      <xdr:col>2</xdr:col>
      <xdr:colOff>533400</xdr:colOff>
      <xdr:row>268</xdr:row>
      <xdr:rowOff>0</xdr:rowOff>
    </xdr:to>
    <xdr:pic>
      <xdr:nvPicPr>
        <xdr:cNvPr id="17289" name="Picture 13">
          <a:extLst>
            <a:ext uri="{FF2B5EF4-FFF2-40B4-BE49-F238E27FC236}">
              <a16:creationId xmlns:a16="http://schemas.microsoft.com/office/drawing/2014/main" id="{00000000-0008-0000-0C00-00008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0000"/>
        </a:blip>
        <a:srcRect/>
        <a:stretch>
          <a:fillRect/>
        </a:stretch>
      </xdr:blipFill>
      <xdr:spPr bwMode="auto">
        <a:xfrm>
          <a:off x="1304925" y="557688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876300</xdr:colOff>
      <xdr:row>268</xdr:row>
      <xdr:rowOff>0</xdr:rowOff>
    </xdr:from>
    <xdr:to>
      <xdr:col>10</xdr:col>
      <xdr:colOff>600075</xdr:colOff>
      <xdr:row>268</xdr:row>
      <xdr:rowOff>0</xdr:rowOff>
    </xdr:to>
    <xdr:pic>
      <xdr:nvPicPr>
        <xdr:cNvPr id="17290" name="Picture 14" descr="Logo 700">
          <a:extLst>
            <a:ext uri="{FF2B5EF4-FFF2-40B4-BE49-F238E27FC236}">
              <a16:creationId xmlns:a16="http://schemas.microsoft.com/office/drawing/2014/main" id="{00000000-0008-0000-0C00-00008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67525" y="5576887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497897</xdr:colOff>
      <xdr:row>228</xdr:row>
      <xdr:rowOff>103909</xdr:rowOff>
    </xdr:from>
    <xdr:to>
      <xdr:col>17</xdr:col>
      <xdr:colOff>730827</xdr:colOff>
      <xdr:row>254</xdr:row>
      <xdr:rowOff>17318</xdr:rowOff>
    </xdr:to>
    <xdr:graphicFrame macro="">
      <xdr:nvGraphicFramePr>
        <xdr:cNvPr id="17294" name="Chart 24">
          <a:extLst>
            <a:ext uri="{FF2B5EF4-FFF2-40B4-BE49-F238E27FC236}">
              <a16:creationId xmlns:a16="http://schemas.microsoft.com/office/drawing/2014/main" id="{00000000-0008-0000-0C00-00008E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0.20925</cdr:x>
      <cdr:y>0.20785</cdr:y>
    </cdr:from>
    <cdr:to>
      <cdr:x>0.91601</cdr:x>
      <cdr:y>0.20785</cdr:y>
    </cdr:to>
    <cdr:sp macro="" textlink="">
      <cdr:nvSpPr>
        <cdr:cNvPr id="78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8992" y="155620"/>
          <a:ext cx="879253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0.39011</cdr:x>
      <cdr:y>0.5596</cdr:y>
    </cdr:from>
    <cdr:to>
      <cdr:x>0.59477</cdr:x>
      <cdr:y>0.89308</cdr:y>
    </cdr:to>
    <cdr:sp macro="" textlink="">
      <cdr:nvSpPr>
        <cdr:cNvPr id="788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007" y="413602"/>
          <a:ext cx="2531416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0.00386</cdr:x>
      <cdr:y>0.22243</cdr:y>
    </cdr:from>
    <cdr:to>
      <cdr:x>0.04007</cdr:x>
      <cdr:y>0.27551</cdr:y>
    </cdr:to>
    <cdr:sp macro="" textlink="">
      <cdr:nvSpPr>
        <cdr:cNvPr id="788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65830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0.20406</cdr:x>
      <cdr:y>0.20785</cdr:y>
    </cdr:from>
    <cdr:to>
      <cdr:x>0.92463</cdr:x>
      <cdr:y>0.20785</cdr:y>
    </cdr:to>
    <cdr:sp macro="" textlink="">
      <cdr:nvSpPr>
        <cdr:cNvPr id="808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29" y="155620"/>
          <a:ext cx="11213901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0.38719</cdr:x>
      <cdr:y>0.5596</cdr:y>
    </cdr:from>
    <cdr:to>
      <cdr:x>0.59467</cdr:x>
      <cdr:y>0.89308</cdr:y>
    </cdr:to>
    <cdr:sp macro="" textlink="">
      <cdr:nvSpPr>
        <cdr:cNvPr id="808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0834" y="413602"/>
          <a:ext cx="3227189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0.00306</cdr:x>
      <cdr:y>0.22243</cdr:y>
    </cdr:from>
    <cdr:to>
      <cdr:x>0.03311</cdr:x>
      <cdr:y>0.27551</cdr:y>
    </cdr:to>
    <cdr:sp macro="" textlink="">
      <cdr:nvSpPr>
        <cdr:cNvPr id="8089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75952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tavo\trabajo%20(d)\Etapa%20ll%20Correcciones\Documentacion%20Escrita\A%20-%20Tito\aaaa-Popular\Popular%20BSAs\Popular%20Final%20%2030%20Marzo\GRA\a-PLAN%20SOCIAL\ESCUELA%20POPULAR\ARCHEXEC\CERTIFIC\PlanSocial%201999\RIVADA~1\EPETN&#186;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rabajo\Programa%20Nacional%20700%20Escuelas\Planillas%20de%20calculo\COMPUTO%20ESCUELA%20NACIONAL%20RAWSON%20N&#176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rabajo\700%20escuelas\COMPUTO%20ESCUELA%20NACIONAL%20RAWSON%20N&#176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TIPOS%20SEGUNDA%20ENTREGA/vez%20sarsfield/DIE%20-%20Planillas%20-Sin%20hormigon%20para%20cimientos%20-%20cop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dministrado/Desktop/ADRIAN/ESCUELAS/NACION/MOSCONI/COMP.%20Y%20PRESUP.%20E.N.I.%2041%20(D.I.E.)%20T.%20METALICO%20-%20R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dministrado/Desktop/ADRIAN/ESCUELAS/NACION/SANCHEZ%20DE%20ARANCIBIA%20-%20CAUCETE/COMPUTO%20Y%20PRESUPUESTO%20ENI%20N&#176;%2041%20ESCUELA%20SANCHEZ%20DE%20ARANCIBIA%20-%20R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-servidor2\trabajo%2006\Documents%20and%20Settings\-\Mis%20documentos\OMAR\OBRAS\INVERSION%20EDUCATIVA\CHIMBAS\06-Chimbas%20II%20proyecto%20Ejecutivo\5-Documentacion%20Escrita\COMPUTO%20Y%20PRESUPUESTO%20COL.PROV.CHIMBAS%20II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Medición"/>
      <sheetName val="Inicio"/>
      <sheetName val="Certificado"/>
      <sheetName val="Autorización"/>
      <sheetName val="Informe"/>
      <sheetName val="Adelanto"/>
      <sheetName val="Módulo1"/>
      <sheetName val="Módulo2"/>
      <sheetName val="Plan de Trabajo y curva de inv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Carpinterias"/>
      <sheetName val="Presupuesto "/>
      <sheetName val="PLAN DE TRABAJO"/>
      <sheetName val="Curva de Inv."/>
      <sheetName val="Revestimiento"/>
      <sheetName val="Cieloraso"/>
      <sheetName val="Pisos"/>
      <sheetName val="Zocalos"/>
      <sheetName val="Col. de Carga y Enc."/>
      <sheetName val="Bases"/>
      <sheetName val="Capa Aisladora"/>
      <sheetName val="Losas"/>
      <sheetName val="Vig. Carga y Enc."/>
      <sheetName val="OBRA GRUESA (3)"/>
      <sheetName val="Viga de Fund."/>
      <sheetName val="Cimiento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pinterias"/>
      <sheetName val="ANALISIS"/>
      <sheetName val="Presupuesto "/>
      <sheetName val="PLAN DE TRABAJO"/>
      <sheetName val="Curva de Inv."/>
      <sheetName val="Revestimiento"/>
      <sheetName val="Cieloraso"/>
      <sheetName val="Pisos"/>
      <sheetName val="Zocalos"/>
      <sheetName val="Col. de Carga y Enc."/>
      <sheetName val="Bases"/>
      <sheetName val="Capa Aisladora"/>
      <sheetName val="Losas"/>
      <sheetName val="Vig. Carga y Enc."/>
      <sheetName val="OBRA GRUESA (3)"/>
      <sheetName val="Viga de Fund."/>
      <sheetName val="Cimiento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strucciones"/>
      <sheetName val="Datos"/>
      <sheetName val="CyP"/>
      <sheetName val="AP"/>
      <sheetName val="PTyCI"/>
      <sheetName val="Avance Obra"/>
      <sheetName val="Curva Inversiones"/>
      <sheetName val="Insumos"/>
      <sheetName val="Items - Códi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LISTADO DE INSUMOS - MANO DE OBRA, MATERIALES Y EQUIPOS - PARA LA OBRA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 t="str">
            <v/>
          </cell>
        </row>
        <row r="5">
          <cell r="A5" t="str">
            <v>DENOMINACIÓN INSUMO</v>
          </cell>
          <cell r="B5" t="str">
            <v>UN.</v>
          </cell>
          <cell r="C5" t="str">
            <v>PRECIO SIN IVA</v>
          </cell>
          <cell r="D5" t="str">
            <v>CODIGO</v>
          </cell>
          <cell r="E5" t="str">
            <v>DESCRIPCION</v>
          </cell>
        </row>
        <row r="6">
          <cell r="A6" t="str">
            <v>MANO DE OBRA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Oficial Especializado</v>
          </cell>
          <cell r="B7" t="str">
            <v>hs.</v>
          </cell>
          <cell r="C7">
            <v>237.06</v>
          </cell>
          <cell r="D7" t="str">
            <v>IIEE-SJ - 101000</v>
          </cell>
          <cell r="E7" t="str">
            <v>Oficial Especializado</v>
          </cell>
        </row>
        <row r="8">
          <cell r="A8" t="str">
            <v>Oficial</v>
          </cell>
          <cell r="B8" t="str">
            <v>hs.</v>
          </cell>
          <cell r="C8">
            <v>201.98</v>
          </cell>
          <cell r="D8" t="str">
            <v>IIEE-SJ - 102000</v>
          </cell>
          <cell r="E8" t="str">
            <v xml:space="preserve">Oficial </v>
          </cell>
        </row>
        <row r="9">
          <cell r="A9" t="str">
            <v>Ayudante</v>
          </cell>
          <cell r="B9" t="str">
            <v>hs.</v>
          </cell>
          <cell r="C9">
            <v>170.98</v>
          </cell>
          <cell r="D9" t="str">
            <v>IIEE-SJ - 103000</v>
          </cell>
          <cell r="E9" t="str">
            <v>Ayudante</v>
          </cell>
        </row>
        <row r="10">
          <cell r="A10" t="str">
            <v>Cargas Sociales Oficial Especializado</v>
          </cell>
          <cell r="B10" t="str">
            <v>hs.</v>
          </cell>
          <cell r="C10">
            <v>151.91999999999999</v>
          </cell>
          <cell r="D10" t="str">
            <v>IIEE-SJ - 101000</v>
          </cell>
          <cell r="E10" t="str">
            <v>Oficial Especializado</v>
          </cell>
        </row>
        <row r="11">
          <cell r="A11" t="str">
            <v>Cargas Sociales Oficial</v>
          </cell>
          <cell r="B11" t="str">
            <v>hs.</v>
          </cell>
          <cell r="C11">
            <v>130.18</v>
          </cell>
          <cell r="D11" t="str">
            <v>IIEE-SJ - 102000</v>
          </cell>
          <cell r="E11" t="str">
            <v xml:space="preserve">Oficial </v>
          </cell>
        </row>
        <row r="12">
          <cell r="A12" t="str">
            <v>Cargas Sociales Ayudante</v>
          </cell>
          <cell r="B12" t="str">
            <v>hs.</v>
          </cell>
          <cell r="C12">
            <v>110.98</v>
          </cell>
          <cell r="D12" t="str">
            <v>IIEE-SJ - 103000</v>
          </cell>
          <cell r="E12" t="str">
            <v>Ayudante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/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/>
          </cell>
        </row>
        <row r="15">
          <cell r="A15" t="str">
            <v>EQUIPOS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/>
          </cell>
        </row>
        <row r="17">
          <cell r="A17" t="str">
            <v>Camion Regador</v>
          </cell>
          <cell r="B17" t="str">
            <v>hs</v>
          </cell>
          <cell r="C17">
            <v>2882.25</v>
          </cell>
          <cell r="D17" t="str">
            <v>INDEC-SA - 71240-11</v>
          </cell>
          <cell r="E17" t="str">
            <v>Camión volcador</v>
          </cell>
        </row>
        <row r="18">
          <cell r="A18" t="str">
            <v>Camion Volcador (6m3)</v>
          </cell>
          <cell r="B18" t="str">
            <v>hs</v>
          </cell>
          <cell r="C18">
            <v>1582.56</v>
          </cell>
          <cell r="D18" t="str">
            <v>INDEC-SA - 71240-11</v>
          </cell>
          <cell r="E18" t="str">
            <v>Camión volcador</v>
          </cell>
        </row>
        <row r="19">
          <cell r="A19" t="str">
            <v>Camion Volcador (10m3)</v>
          </cell>
          <cell r="B19" t="str">
            <v>hs</v>
          </cell>
          <cell r="C19">
            <v>2229.5700000000002</v>
          </cell>
          <cell r="D19" t="str">
            <v>INDEC-SA - 71240-11</v>
          </cell>
          <cell r="E19" t="str">
            <v>Camión volcador</v>
          </cell>
        </row>
        <row r="20">
          <cell r="A20" t="str">
            <v>Camion Volcador (12m3)</v>
          </cell>
          <cell r="B20" t="str">
            <v>hs</v>
          </cell>
          <cell r="C20">
            <v>2882.25</v>
          </cell>
          <cell r="D20" t="str">
            <v>INDEC-SA - 71240-11</v>
          </cell>
          <cell r="E20" t="str">
            <v>Camión volcador</v>
          </cell>
        </row>
        <row r="21">
          <cell r="A21" t="str">
            <v>Herramientas Menores</v>
          </cell>
          <cell r="B21" t="str">
            <v>gl</v>
          </cell>
          <cell r="C21">
            <v>0</v>
          </cell>
          <cell r="D21" t="str">
            <v>INDEC-PB - 42921-2</v>
          </cell>
          <cell r="E21" t="str">
            <v xml:space="preserve">Herramientas de mano                                                   </v>
          </cell>
        </row>
        <row r="22">
          <cell r="A22" t="str">
            <v>Martillo Percutor</v>
          </cell>
          <cell r="B22" t="str">
            <v>hs</v>
          </cell>
          <cell r="C22">
            <v>762.93</v>
          </cell>
          <cell r="D22" t="str">
            <v>INDEC-EC - 44231-21</v>
          </cell>
          <cell r="E22" t="str">
            <v>Taladro percutor</v>
          </cell>
        </row>
        <row r="23">
          <cell r="A23" t="str">
            <v>Retroexcavadora</v>
          </cell>
          <cell r="B23" t="str">
            <v>hs</v>
          </cell>
          <cell r="C23">
            <v>1381.59</v>
          </cell>
          <cell r="D23" t="str">
            <v>INDEC-SA - 51800-21</v>
          </cell>
          <cell r="E23" t="str">
            <v>Retroexcavadora</v>
          </cell>
        </row>
        <row r="24">
          <cell r="A24" t="str">
            <v>Mini - Excavadora</v>
          </cell>
          <cell r="B24" t="str">
            <v>hs</v>
          </cell>
          <cell r="C24">
            <v>945</v>
          </cell>
          <cell r="D24" t="str">
            <v>INDEC-SA - 51800-21</v>
          </cell>
          <cell r="E24" t="str">
            <v>Retroexcavadora</v>
          </cell>
        </row>
        <row r="25">
          <cell r="A25" t="str">
            <v>Pala cargadora</v>
          </cell>
          <cell r="B25" t="str">
            <v>hs</v>
          </cell>
          <cell r="C25">
            <v>1935.36</v>
          </cell>
          <cell r="D25" t="str">
            <v>INDEC-SA - 51800-11</v>
          </cell>
          <cell r="E25" t="str">
            <v>Pala cargadora</v>
          </cell>
        </row>
        <row r="26">
          <cell r="A26" t="str">
            <v>Motoniveladora</v>
          </cell>
          <cell r="B26" t="str">
            <v>hs</v>
          </cell>
          <cell r="C26">
            <v>2898</v>
          </cell>
          <cell r="D26" t="str">
            <v>INDEC-SA - 51800-11</v>
          </cell>
          <cell r="E26" t="str">
            <v>Pala cargadora</v>
          </cell>
        </row>
        <row r="27">
          <cell r="A27" t="str">
            <v>Mini - Vibrocompactador</v>
          </cell>
          <cell r="B27" t="str">
            <v>hs.</v>
          </cell>
          <cell r="C27">
            <v>229.57</v>
          </cell>
          <cell r="D27" t="str">
            <v>DNV-T I - 79</v>
          </cell>
          <cell r="E27" t="str">
            <v>Equipo importado.</v>
          </cell>
        </row>
        <row r="28">
          <cell r="A28" t="str">
            <v>Vibrocompactador</v>
          </cell>
          <cell r="B28" t="str">
            <v>hs.</v>
          </cell>
          <cell r="C28">
            <v>1312.5</v>
          </cell>
          <cell r="D28" t="str">
            <v>DNV-T I - 79</v>
          </cell>
          <cell r="E28" t="str">
            <v>Equipo importado.</v>
          </cell>
        </row>
        <row r="29">
          <cell r="A29" t="str">
            <v>Grúa</v>
          </cell>
          <cell r="B29" t="str">
            <v>hs.</v>
          </cell>
          <cell r="C29">
            <v>4500</v>
          </cell>
          <cell r="D29" t="str">
            <v>DNV-T I - 79</v>
          </cell>
          <cell r="E29" t="str">
            <v>Equipo importado.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/>
          </cell>
        </row>
        <row r="31">
          <cell r="A31" t="str">
            <v>MATERIALES VARIOS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/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/>
          </cell>
        </row>
        <row r="34">
          <cell r="A34" t="str">
            <v>Malla anaranjada</v>
          </cell>
          <cell r="B34" t="str">
            <v>ml</v>
          </cell>
          <cell r="C34">
            <v>24.79</v>
          </cell>
          <cell r="D34" t="str">
            <v>INDEC-PB - 36990-1</v>
          </cell>
          <cell r="E34" t="str">
            <v xml:space="preserve">Telas plásticas                                                        </v>
          </cell>
        </row>
        <row r="35">
          <cell r="A35" t="str">
            <v>Carteles</v>
          </cell>
          <cell r="B35" t="str">
            <v>Un.</v>
          </cell>
          <cell r="C35">
            <v>3000</v>
          </cell>
          <cell r="D35" t="str">
            <v>DNV-T I - 44</v>
          </cell>
          <cell r="E35" t="str">
            <v>Pórticos, ménsulas y carteles.</v>
          </cell>
        </row>
        <row r="36">
          <cell r="A36" t="str">
            <v>Balizas (Cono c/luz)</v>
          </cell>
          <cell r="B36" t="str">
            <v>Gl</v>
          </cell>
          <cell r="C36">
            <v>3000</v>
          </cell>
          <cell r="D36" t="str">
            <v>IIEE-SJ - 220</v>
          </cell>
          <cell r="E36" t="str">
            <v>Señalamientos</v>
          </cell>
        </row>
        <row r="37">
          <cell r="A37" t="str">
            <v xml:space="preserve">Material de relleno </v>
          </cell>
          <cell r="B37" t="str">
            <v>m3</v>
          </cell>
          <cell r="C37">
            <v>0</v>
          </cell>
          <cell r="D37" t="str">
            <v>IIEE-SJ - 203002</v>
          </cell>
          <cell r="E37" t="str">
            <v>Canto rodado clasificado</v>
          </cell>
        </row>
        <row r="38">
          <cell r="A38" t="str">
            <v>Varilla Roscada 3/4"</v>
          </cell>
          <cell r="B38" t="str">
            <v>ml</v>
          </cell>
          <cell r="C38">
            <v>0</v>
          </cell>
          <cell r="D38" t="str">
            <v>INDEC-PB - 41251-1</v>
          </cell>
          <cell r="E38" t="str">
            <v xml:space="preserve">Perfiles de hierro                                                     </v>
          </cell>
        </row>
        <row r="39">
          <cell r="A39" t="str">
            <v>Caño Camisa</v>
          </cell>
          <cell r="B39" t="str">
            <v>ml</v>
          </cell>
          <cell r="C39">
            <v>0</v>
          </cell>
          <cell r="D39" t="str">
            <v>INDEC-PB - 2520-3</v>
          </cell>
          <cell r="E39" t="str">
            <v>Otros productos plásticos (incluye: Telas plásticas, Cortinas de enrollar de PVC y Artículos de bazar de plástico)</v>
          </cell>
        </row>
        <row r="40">
          <cell r="A40" t="str">
            <v>Metal desplegado</v>
          </cell>
          <cell r="B40" t="str">
            <v>m2</v>
          </cell>
          <cell r="C40">
            <v>1271.56</v>
          </cell>
          <cell r="D40" t="str">
            <v>INDEC-CM - 42943-11</v>
          </cell>
          <cell r="E40" t="str">
            <v>Metal desplegado</v>
          </cell>
        </row>
        <row r="41">
          <cell r="A41" t="str">
            <v>Fondo de junta 10 mm</v>
          </cell>
          <cell r="B41" t="str">
            <v>ml</v>
          </cell>
          <cell r="C41">
            <v>22</v>
          </cell>
          <cell r="D41" t="str">
            <v>INDEC-PB - 2413-1</v>
          </cell>
          <cell r="E41" t="str">
            <v>Sustancias plásticas (incluye: Polímeros de etileno, Polímeros de estireno, Polímeros de cloruro de vinilo y Polímeros de propileno)</v>
          </cell>
        </row>
        <row r="42">
          <cell r="A42" t="str">
            <v>Fondo de junta 15 mm</v>
          </cell>
          <cell r="B42" t="str">
            <v>ml</v>
          </cell>
          <cell r="C42">
            <v>34</v>
          </cell>
          <cell r="D42" t="str">
            <v>INDEC-PB - 2413-1</v>
          </cell>
          <cell r="E42" t="str">
            <v>Sustancias plásticas (incluye: Polímeros de etileno, Polímeros de estireno, Polímeros de cloruro de vinilo y Polímeros de propileno)</v>
          </cell>
        </row>
        <row r="43">
          <cell r="A43" t="str">
            <v>Fondo de junta 20 mm</v>
          </cell>
          <cell r="B43" t="str">
            <v>ml</v>
          </cell>
          <cell r="C43">
            <v>64</v>
          </cell>
          <cell r="D43" t="str">
            <v>INDEC-PB - 2413-1</v>
          </cell>
          <cell r="E43" t="str">
            <v>Sustancias plásticas (incluye: Polímeros de etileno, Polímeros de estireno, Polímeros de cloruro de vinilo y Polímeros de propileno)</v>
          </cell>
        </row>
        <row r="44">
          <cell r="A44" t="str">
            <v>Esquinero de yesero</v>
          </cell>
          <cell r="B44" t="str">
            <v>ml</v>
          </cell>
          <cell r="C44">
            <v>376.76</v>
          </cell>
          <cell r="D44" t="str">
            <v>INDEC-PB - 91211-1</v>
          </cell>
          <cell r="E44" t="str">
            <v xml:space="preserve">Chapas de hierro/acero                                               </v>
          </cell>
        </row>
        <row r="45">
          <cell r="A45" t="str">
            <v>Endurecedor no metálico</v>
          </cell>
          <cell r="B45" t="str">
            <v>kg</v>
          </cell>
          <cell r="C45">
            <v>21.49</v>
          </cell>
          <cell r="D45" t="str">
            <v>INDEC-PB - 2695-</v>
          </cell>
          <cell r="E45" t="str">
            <v>Artículos de hormigón, de cemento y de yeso (incluye: Hormigón, Mosaicos y Artículos pretensados)</v>
          </cell>
        </row>
        <row r="46">
          <cell r="A46" t="str">
            <v>Fibras de polipropileno</v>
          </cell>
          <cell r="B46" t="str">
            <v>kg</v>
          </cell>
          <cell r="C46">
            <v>495.87</v>
          </cell>
          <cell r="D46" t="str">
            <v>INDEC-PB - 37129-1</v>
          </cell>
          <cell r="E46" t="str">
            <v xml:space="preserve">Fibras minerales                                                       </v>
          </cell>
        </row>
        <row r="47">
          <cell r="A47" t="str">
            <v>Sikaflex 1A</v>
          </cell>
          <cell r="B47" t="str">
            <v>cc</v>
          </cell>
          <cell r="C47">
            <v>2.12</v>
          </cell>
          <cell r="D47" t="str">
            <v>INDEC-PB - 2413-1</v>
          </cell>
          <cell r="E47" t="str">
            <v>Sustancias plásticas (incluye: Polímeros de etileno, Polímeros de estireno, Polímeros de cloruro de vinilo y Polímeros de propileno)</v>
          </cell>
        </row>
        <row r="48">
          <cell r="A48" t="str">
            <v>Sikalatex</v>
          </cell>
          <cell r="B48" t="str">
            <v>Lts</v>
          </cell>
          <cell r="C48">
            <v>458</v>
          </cell>
          <cell r="D48" t="str">
            <v>INDEC-PB - 33380-1</v>
          </cell>
          <cell r="E48" t="str">
            <v xml:space="preserve">Aceites lubricantes                                                    </v>
          </cell>
        </row>
        <row r="49">
          <cell r="A49" t="str">
            <v>Sika Monotop 107</v>
          </cell>
          <cell r="B49" t="str">
            <v>kg</v>
          </cell>
          <cell r="C49">
            <v>46.28</v>
          </cell>
          <cell r="D49" t="str">
            <v>INDEC-PB - 2413-1</v>
          </cell>
          <cell r="E49" t="str">
            <v>Sustancias plásticas (incluye: Polímeros de etileno, Polímeros de estireno, Polímeros de cloruro de vinilo y Polímeros de propileno)</v>
          </cell>
        </row>
        <row r="50">
          <cell r="A50" t="str">
            <v>Sika Monotop 607</v>
          </cell>
          <cell r="B50" t="str">
            <v>kg</v>
          </cell>
          <cell r="C50">
            <v>49.59</v>
          </cell>
          <cell r="D50" t="str">
            <v>INDEC-PB - 2413-1</v>
          </cell>
          <cell r="E50" t="str">
            <v>Sustancias plásticas (incluye: Polímeros de etileno, Polímeros de estireno, Polímeros de cloruro de vinilo y Polímeros de propileno)</v>
          </cell>
        </row>
        <row r="51">
          <cell r="A51" t="str">
            <v>Mástil</v>
          </cell>
          <cell r="B51" t="str">
            <v>Un.</v>
          </cell>
          <cell r="C51">
            <v>26586</v>
          </cell>
          <cell r="D51" t="str">
            <v>INDEC-PB - 41261-1</v>
          </cell>
          <cell r="E51" t="str">
            <v xml:space="preserve">Barras de hierro y acero                                               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/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/>
          </cell>
        </row>
        <row r="54">
          <cell r="A54" t="str">
            <v>Hormigones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/>
          </cell>
        </row>
        <row r="56">
          <cell r="A56" t="str">
            <v>Bomba</v>
          </cell>
          <cell r="B56" t="str">
            <v>m3</v>
          </cell>
          <cell r="C56">
            <v>475</v>
          </cell>
          <cell r="D56" t="str">
            <v>INDEC-PB - 2924-1</v>
          </cell>
          <cell r="E56" t="str">
            <v>Máquinas viales para la construcción (incluye: Máquinas viales autopropulsadas, Máquinas viales no autopropulsadas y Hormigoneras)</v>
          </cell>
        </row>
        <row r="57">
          <cell r="A57" t="str">
            <v>Hormigón elaborado H8</v>
          </cell>
          <cell r="B57" t="str">
            <v>m3</v>
          </cell>
          <cell r="C57">
            <v>2704.7999999999997</v>
          </cell>
          <cell r="D57" t="str">
            <v>INDEC-CM - 37510-11</v>
          </cell>
          <cell r="E57" t="str">
            <v>Hormigón elaborado</v>
          </cell>
        </row>
        <row r="58">
          <cell r="A58" t="str">
            <v>Hormigón elaborado H13</v>
          </cell>
          <cell r="B58" t="str">
            <v>m3</v>
          </cell>
          <cell r="C58">
            <v>3383.6</v>
          </cell>
          <cell r="D58" t="str">
            <v>INDEC-CM - 37510-11</v>
          </cell>
          <cell r="E58" t="str">
            <v>Hormigón elaborado</v>
          </cell>
        </row>
        <row r="59">
          <cell r="A59" t="str">
            <v>Hormigón elaborado H17</v>
          </cell>
          <cell r="B59" t="str">
            <v>m3</v>
          </cell>
          <cell r="C59">
            <v>3641</v>
          </cell>
          <cell r="D59" t="str">
            <v>INDEC-CM - 37510-11</v>
          </cell>
          <cell r="E59" t="str">
            <v>Hormigón elaborado</v>
          </cell>
        </row>
        <row r="60">
          <cell r="A60" t="str">
            <v>Hormigón elaborado H21</v>
          </cell>
          <cell r="B60" t="str">
            <v>m3</v>
          </cell>
          <cell r="C60">
            <v>4695.768</v>
          </cell>
          <cell r="D60" t="str">
            <v>INDEC-CM - 37510-11</v>
          </cell>
          <cell r="E60" t="str">
            <v>Hormigón elaborado</v>
          </cell>
        </row>
        <row r="61">
          <cell r="A61" t="str">
            <v>Caños Premoldeados Ø400</v>
          </cell>
          <cell r="B61" t="str">
            <v>ml</v>
          </cell>
          <cell r="C61">
            <v>1890</v>
          </cell>
          <cell r="D61" t="str">
            <v>INDEC-CM - 37510-11</v>
          </cell>
          <cell r="E61" t="str">
            <v>Hormigón elaborado</v>
          </cell>
        </row>
        <row r="62">
          <cell r="A62" t="str">
            <v>Bolardos</v>
          </cell>
          <cell r="B62" t="str">
            <v>Un.</v>
          </cell>
          <cell r="C62">
            <v>2975.21</v>
          </cell>
          <cell r="D62" t="str">
            <v>INDEC-CM - 37510-11</v>
          </cell>
          <cell r="E62" t="str">
            <v>Hormigón elaborado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/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/>
          </cell>
        </row>
        <row r="65">
          <cell r="A65" t="str">
            <v>HIERRO Y ACERO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/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/>
          </cell>
        </row>
        <row r="68">
          <cell r="A68" t="str">
            <v>Hierro</v>
          </cell>
          <cell r="B68" t="str">
            <v>Kg.</v>
          </cell>
          <cell r="C68">
            <v>62.273999999999987</v>
          </cell>
          <cell r="D68" t="str">
            <v>INDEC-PB - 41261-1</v>
          </cell>
          <cell r="E68" t="str">
            <v xml:space="preserve">Barras de hierro y acero                                               </v>
          </cell>
        </row>
        <row r="69">
          <cell r="A69" t="str">
            <v>Hierro Ø6</v>
          </cell>
          <cell r="B69" t="str">
            <v>Kg.</v>
          </cell>
          <cell r="C69">
            <v>64.69</v>
          </cell>
          <cell r="D69" t="str">
            <v>INDEC-PB - 41261-1</v>
          </cell>
          <cell r="E69" t="str">
            <v xml:space="preserve">Barras de hierro y acero                                               </v>
          </cell>
        </row>
        <row r="70">
          <cell r="A70" t="str">
            <v>Hierro Ø8</v>
          </cell>
          <cell r="B70" t="str">
            <v>Kg.</v>
          </cell>
          <cell r="C70">
            <v>61.55</v>
          </cell>
          <cell r="D70" t="str">
            <v>INDEC-PB - 41261-1</v>
          </cell>
          <cell r="E70" t="str">
            <v xml:space="preserve">Barras de hierro y acero                                               </v>
          </cell>
        </row>
        <row r="71">
          <cell r="A71" t="str">
            <v>Hierro Ø10</v>
          </cell>
          <cell r="B71" t="str">
            <v>Kg.</v>
          </cell>
          <cell r="C71">
            <v>62.03</v>
          </cell>
          <cell r="D71" t="str">
            <v>INDEC-PB - 41261-1</v>
          </cell>
          <cell r="E71" t="str">
            <v xml:space="preserve">Barras de hierro y acero                                               </v>
          </cell>
        </row>
        <row r="72">
          <cell r="A72" t="str">
            <v>Hierro Ø12</v>
          </cell>
          <cell r="B72" t="str">
            <v>Kg.</v>
          </cell>
          <cell r="C72">
            <v>61.58</v>
          </cell>
          <cell r="D72" t="str">
            <v>INDEC-PB - 41261-1</v>
          </cell>
          <cell r="E72" t="str">
            <v xml:space="preserve">Barras de hierro y acero                                               </v>
          </cell>
        </row>
        <row r="73">
          <cell r="A73" t="str">
            <v>Hierro Ø16</v>
          </cell>
          <cell r="B73" t="str">
            <v>Kg.</v>
          </cell>
          <cell r="C73">
            <v>61.52</v>
          </cell>
          <cell r="D73" t="str">
            <v>INDEC-PB - 41261-1</v>
          </cell>
          <cell r="E73" t="str">
            <v xml:space="preserve">Barras de hierro y acero                                               </v>
          </cell>
        </row>
        <row r="74">
          <cell r="A74" t="str">
            <v>chapa semilla de melon</v>
          </cell>
          <cell r="B74" t="str">
            <v>m2</v>
          </cell>
          <cell r="C74">
            <v>3818</v>
          </cell>
          <cell r="D74" t="str">
            <v>INDEC-PB - 91211-1</v>
          </cell>
          <cell r="E74" t="str">
            <v xml:space="preserve">Chapas de hierro/acero                                               </v>
          </cell>
        </row>
        <row r="75">
          <cell r="A75">
            <v>0</v>
          </cell>
          <cell r="B75" t="str">
            <v>Kg.</v>
          </cell>
          <cell r="C75">
            <v>0</v>
          </cell>
          <cell r="D75" t="str">
            <v>INDEC-PB - 41261-1</v>
          </cell>
          <cell r="E75" t="str">
            <v xml:space="preserve">Barras de hierro y acero                                               </v>
          </cell>
        </row>
        <row r="76">
          <cell r="A76">
            <v>0</v>
          </cell>
          <cell r="B76" t="str">
            <v>Kg.</v>
          </cell>
          <cell r="C76">
            <v>0</v>
          </cell>
          <cell r="D76" t="str">
            <v>INDEC-PB - 41261-1</v>
          </cell>
          <cell r="E76" t="str">
            <v xml:space="preserve">Barras de hierro y acero                                               </v>
          </cell>
        </row>
        <row r="77">
          <cell r="A77" t="str">
            <v>Hierro doblado Ø10</v>
          </cell>
          <cell r="B77" t="str">
            <v>Kg.</v>
          </cell>
          <cell r="C77">
            <v>0</v>
          </cell>
          <cell r="D77" t="str">
            <v>INDEC-PB - 41261-1</v>
          </cell>
          <cell r="E77" t="str">
            <v xml:space="preserve">Barras de hierro y acero                                               </v>
          </cell>
        </row>
        <row r="78">
          <cell r="A78" t="str">
            <v>Hierro doblado Ø12</v>
          </cell>
          <cell r="B78" t="str">
            <v>Kg.</v>
          </cell>
          <cell r="C78">
            <v>0</v>
          </cell>
          <cell r="D78" t="str">
            <v>INDEC-PB - 41261-1</v>
          </cell>
          <cell r="E78" t="str">
            <v xml:space="preserve">Barras de hierro y acero                                               </v>
          </cell>
        </row>
        <row r="79">
          <cell r="A79" t="str">
            <v>Hierro doblado Ø16</v>
          </cell>
          <cell r="B79" t="str">
            <v>Kg.</v>
          </cell>
          <cell r="C79">
            <v>0</v>
          </cell>
          <cell r="D79" t="str">
            <v>INDEC-PB - 41261-1</v>
          </cell>
          <cell r="E79" t="str">
            <v xml:space="preserve">Barras de hierro y acero                                               </v>
          </cell>
        </row>
        <row r="80">
          <cell r="A80" t="str">
            <v>Amortización Regla 80x50x2</v>
          </cell>
          <cell r="B80" t="str">
            <v>ml.</v>
          </cell>
          <cell r="C80">
            <v>271.28833333333336</v>
          </cell>
          <cell r="D80" t="str">
            <v>INDEC-PB - 41251-1</v>
          </cell>
          <cell r="E80" t="str">
            <v xml:space="preserve">Perfiles de hierro                                                     </v>
          </cell>
        </row>
        <row r="81">
          <cell r="A81" t="str">
            <v>Amortización Regla 100x50x2</v>
          </cell>
          <cell r="B81" t="str">
            <v>ml.</v>
          </cell>
          <cell r="C81">
            <v>345.63333333333338</v>
          </cell>
          <cell r="D81" t="str">
            <v>INDEC-PB - 41251-1</v>
          </cell>
          <cell r="E81" t="str">
            <v xml:space="preserve">Perfiles de hierro                                                     </v>
          </cell>
        </row>
        <row r="82">
          <cell r="A82" t="str">
            <v>Malla Ø 5,5 c/15 cm</v>
          </cell>
          <cell r="B82" t="str">
            <v>m2</v>
          </cell>
          <cell r="C82">
            <v>166.91</v>
          </cell>
          <cell r="D82" t="str">
            <v>INDEC-CM - 41242-11</v>
          </cell>
          <cell r="E82" t="str">
            <v>Acero aletado conformado, en barra</v>
          </cell>
        </row>
        <row r="83">
          <cell r="A83" t="str">
            <v>Malla Ø 6 c/15 cm</v>
          </cell>
          <cell r="B83" t="str">
            <v>m2</v>
          </cell>
          <cell r="C83">
            <v>240.64</v>
          </cell>
          <cell r="D83" t="str">
            <v>INDEC-CM - 41242-11</v>
          </cell>
          <cell r="E83" t="str">
            <v>Acero aletado conformado, en barra</v>
          </cell>
        </row>
        <row r="84">
          <cell r="A84" t="str">
            <v>Malla Ø 8 c/15 cm</v>
          </cell>
          <cell r="B84" t="str">
            <v>m2</v>
          </cell>
          <cell r="C84">
            <v>428.16</v>
          </cell>
          <cell r="D84" t="str">
            <v>INDEC-CM - 41242-11</v>
          </cell>
          <cell r="E84" t="str">
            <v>Acero aletado conformado, en barra</v>
          </cell>
        </row>
        <row r="85">
          <cell r="A85" t="str">
            <v>Malla Ø 10 c/15 cm</v>
          </cell>
          <cell r="B85" t="str">
            <v>m2</v>
          </cell>
          <cell r="C85">
            <v>668.09</v>
          </cell>
          <cell r="D85" t="str">
            <v>INDEC-CM - 41242-11</v>
          </cell>
          <cell r="E85" t="str">
            <v>Acero aletado conformado, en barra</v>
          </cell>
        </row>
        <row r="86">
          <cell r="A86" t="str">
            <v xml:space="preserve">Alambre </v>
          </cell>
          <cell r="B86" t="str">
            <v>Kg</v>
          </cell>
          <cell r="C86">
            <v>105.86</v>
          </cell>
          <cell r="D86" t="str">
            <v>INDEC-PB - 41263-1</v>
          </cell>
          <cell r="E86" t="str">
            <v xml:space="preserve">Alambres de acero                                                      </v>
          </cell>
        </row>
        <row r="87">
          <cell r="A87" t="str">
            <v>Baranda Metálica</v>
          </cell>
          <cell r="B87" t="str">
            <v>ml</v>
          </cell>
          <cell r="C87">
            <v>960</v>
          </cell>
          <cell r="D87" t="str">
            <v>INDEC-PB - 41261-1</v>
          </cell>
          <cell r="E87" t="str">
            <v xml:space="preserve">Barras de hierro y acero                                               </v>
          </cell>
        </row>
        <row r="88">
          <cell r="A88" t="str">
            <v>Vigas, Corres y Cerramiento S/Especificaciones Técnicas</v>
          </cell>
          <cell r="B88" t="str">
            <v>Gl.</v>
          </cell>
          <cell r="C88">
            <v>1994.5571428571429</v>
          </cell>
          <cell r="D88" t="str">
            <v>INDEC-PB - 41261-1</v>
          </cell>
          <cell r="E88" t="str">
            <v xml:space="preserve">Barras de hierro y acero                                               </v>
          </cell>
        </row>
        <row r="89">
          <cell r="A89" t="str">
            <v>caño 2 pulgadas</v>
          </cell>
          <cell r="B89" t="str">
            <v>ud</v>
          </cell>
          <cell r="C89">
            <v>1694</v>
          </cell>
          <cell r="D89" t="str">
            <v>INDEC-PB - 41251-1</v>
          </cell>
          <cell r="E89" t="str">
            <v xml:space="preserve">Perfiles de hierro                                                     </v>
          </cell>
        </row>
        <row r="90">
          <cell r="A90" t="str">
            <v>Rampa S/Esp. Técnicas</v>
          </cell>
          <cell r="B90" t="str">
            <v>m2</v>
          </cell>
          <cell r="C90">
            <v>2800</v>
          </cell>
          <cell r="D90" t="str">
            <v>INDEC-PB - 41251-1</v>
          </cell>
          <cell r="E90" t="str">
            <v xml:space="preserve">Perfiles de hierro                                                     </v>
          </cell>
        </row>
        <row r="91">
          <cell r="A91" t="str">
            <v>Basureros S/Esp. Técnicas</v>
          </cell>
          <cell r="B91" t="str">
            <v>Un.</v>
          </cell>
          <cell r="C91">
            <v>22500</v>
          </cell>
          <cell r="D91" t="str">
            <v>INDEC-PB - 41251-1</v>
          </cell>
          <cell r="E91" t="str">
            <v xml:space="preserve">Perfiles de hierro                                                     </v>
          </cell>
        </row>
        <row r="92">
          <cell r="A92" t="str">
            <v>Flejes de Acero</v>
          </cell>
          <cell r="B92" t="str">
            <v>Un.</v>
          </cell>
          <cell r="C92">
            <v>123.97</v>
          </cell>
          <cell r="D92" t="str">
            <v>INDEC-PB - 41251-1</v>
          </cell>
          <cell r="E92" t="str">
            <v xml:space="preserve">Perfiles de hierro                                                     </v>
          </cell>
        </row>
        <row r="93">
          <cell r="A93" t="str">
            <v>PNl 2"x1/4</v>
          </cell>
          <cell r="B93" t="str">
            <v>ml</v>
          </cell>
          <cell r="C93">
            <v>354</v>
          </cell>
          <cell r="D93" t="str">
            <v>INDEC-PB - 41261-1</v>
          </cell>
          <cell r="E93" t="str">
            <v xml:space="preserve">Barras de hierro y acero                                               </v>
          </cell>
        </row>
        <row r="94">
          <cell r="A94" t="str">
            <v>ENCOFRADO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/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/>
          </cell>
        </row>
        <row r="97">
          <cell r="A97" t="str">
            <v>Puntales (2,5m)</v>
          </cell>
          <cell r="B97" t="str">
            <v>ml</v>
          </cell>
          <cell r="C97">
            <v>95</v>
          </cell>
          <cell r="D97" t="str">
            <v>INDEC-CM - 31100-11</v>
          </cell>
          <cell r="E97" t="str">
            <v>Tirante  sin cepillar</v>
          </cell>
        </row>
        <row r="98">
          <cell r="A98" t="str">
            <v>Puntales (4m)</v>
          </cell>
          <cell r="B98" t="str">
            <v>ml</v>
          </cell>
          <cell r="C98">
            <v>105</v>
          </cell>
          <cell r="D98" t="str">
            <v>INDEC-CM - 31100-11</v>
          </cell>
          <cell r="E98" t="str">
            <v>Tirante  sin cepillar</v>
          </cell>
        </row>
        <row r="99">
          <cell r="A99" t="str">
            <v>Tablas 1" x 4"</v>
          </cell>
          <cell r="B99" t="str">
            <v>m2</v>
          </cell>
          <cell r="C99">
            <v>250</v>
          </cell>
          <cell r="D99" t="str">
            <v>INDEC-PB - 31420-1</v>
          </cell>
          <cell r="E99" t="str">
            <v xml:space="preserve">Maderas terciadas fenólicas                                            </v>
          </cell>
        </row>
        <row r="100">
          <cell r="A100" t="str">
            <v>Fenólico 2,20 x 1,60 m</v>
          </cell>
          <cell r="B100" t="str">
            <v>m2</v>
          </cell>
          <cell r="C100">
            <v>440.45</v>
          </cell>
          <cell r="D100" t="str">
            <v>INDEC-PB - 31420-1</v>
          </cell>
          <cell r="E100" t="str">
            <v xml:space="preserve">Maderas terciadas fenólicas                                            </v>
          </cell>
        </row>
        <row r="101">
          <cell r="A101" t="str">
            <v>Tirantes 3"x3"</v>
          </cell>
          <cell r="B101" t="str">
            <v>ml</v>
          </cell>
          <cell r="C101">
            <v>59.09</v>
          </cell>
          <cell r="D101" t="str">
            <v>INDEC-CM - 31100-11</v>
          </cell>
          <cell r="E101" t="str">
            <v>Tirante  sin cepillar</v>
          </cell>
        </row>
        <row r="102">
          <cell r="A102" t="str">
            <v>Chanfles</v>
          </cell>
          <cell r="B102" t="str">
            <v>ml</v>
          </cell>
          <cell r="C102">
            <v>50</v>
          </cell>
          <cell r="D102" t="str">
            <v>INDEC-PB - 31100-1</v>
          </cell>
          <cell r="E102" t="str">
            <v xml:space="preserve">Maderas aserradas                                                      </v>
          </cell>
        </row>
        <row r="103">
          <cell r="A103" t="str">
            <v>Cuñas</v>
          </cell>
          <cell r="B103" t="str">
            <v>N°</v>
          </cell>
          <cell r="C103">
            <v>4</v>
          </cell>
          <cell r="D103" t="str">
            <v>INDEC-PB - 31100-1</v>
          </cell>
          <cell r="E103" t="str">
            <v xml:space="preserve">Maderas aserradas                                                      </v>
          </cell>
        </row>
        <row r="104">
          <cell r="A104" t="str">
            <v>Separadores Plásticos</v>
          </cell>
          <cell r="B104" t="str">
            <v>Un,</v>
          </cell>
          <cell r="C104">
            <v>1.89</v>
          </cell>
          <cell r="D104" t="str">
            <v>INDEC-PB - 2520-3</v>
          </cell>
          <cell r="E104" t="str">
            <v>Otros productos plásticos (incluye: Telas plásticas, Cortinas de enrollar de PVC y Artículos de bazar de plástico)</v>
          </cell>
        </row>
        <row r="105">
          <cell r="A105" t="str">
            <v>Clavos pta. París 2"</v>
          </cell>
          <cell r="B105" t="str">
            <v>Kg</v>
          </cell>
          <cell r="C105">
            <v>111.97</v>
          </cell>
          <cell r="D105" t="str">
            <v>INDEC-PB - 42944-2</v>
          </cell>
          <cell r="E105" t="str">
            <v xml:space="preserve">Clavos                                                                 </v>
          </cell>
        </row>
        <row r="106">
          <cell r="A106" t="str">
            <v>Líquido Desencofrante</v>
          </cell>
          <cell r="B106" t="str">
            <v>Lts.</v>
          </cell>
          <cell r="C106">
            <v>200.32</v>
          </cell>
          <cell r="D106" t="str">
            <v>INDEC-PB - 33380-1</v>
          </cell>
          <cell r="E106" t="str">
            <v xml:space="preserve">Aceites lubricantes                                                    </v>
          </cell>
        </row>
        <row r="107">
          <cell r="A107" t="str">
            <v>Guardasillas</v>
          </cell>
          <cell r="B107" t="str">
            <v>m2</v>
          </cell>
          <cell r="C107">
            <v>454.55</v>
          </cell>
          <cell r="D107" t="str">
            <v>INDEC-PB - 31100-1</v>
          </cell>
          <cell r="E107" t="str">
            <v xml:space="preserve">Maderas aserradas                                                      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/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/>
          </cell>
        </row>
        <row r="110">
          <cell r="A110" t="str">
            <v>Materiales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/>
          </cell>
        </row>
        <row r="112">
          <cell r="A112" t="str">
            <v>Cemento</v>
          </cell>
          <cell r="B112" t="str">
            <v>Kg</v>
          </cell>
          <cell r="C112">
            <v>7.41</v>
          </cell>
          <cell r="D112" t="str">
            <v>INDEC-CM - 37440-11</v>
          </cell>
          <cell r="E112" t="str">
            <v>Cemento portland normal, en bolsa</v>
          </cell>
        </row>
        <row r="113">
          <cell r="A113" t="str">
            <v>Cemento Puzolánico</v>
          </cell>
          <cell r="B113" t="str">
            <v>Kg</v>
          </cell>
          <cell r="C113">
            <v>6.23</v>
          </cell>
          <cell r="D113" t="str">
            <v>INDEC-CM - 37440-11</v>
          </cell>
          <cell r="E113" t="str">
            <v>Cemento portland normal, en bolsa</v>
          </cell>
        </row>
        <row r="114">
          <cell r="A114" t="str">
            <v>Cemento Albañilería</v>
          </cell>
          <cell r="B114" t="str">
            <v>Kg</v>
          </cell>
          <cell r="C114">
            <v>6.23</v>
          </cell>
          <cell r="D114" t="str">
            <v>INDEC-CM - 37440-11</v>
          </cell>
          <cell r="E114" t="str">
            <v>Cemento portland normal, en bolsa</v>
          </cell>
        </row>
        <row r="115">
          <cell r="A115" t="str">
            <v>Cal hidratada</v>
          </cell>
          <cell r="B115" t="str">
            <v>Kg</v>
          </cell>
          <cell r="C115">
            <v>5.64</v>
          </cell>
          <cell r="D115" t="str">
            <v>INDEC-CM - 37420-11</v>
          </cell>
          <cell r="E115" t="str">
            <v>Cal área hidratada</v>
          </cell>
        </row>
        <row r="116">
          <cell r="A116" t="str">
            <v>Arena Lavada</v>
          </cell>
          <cell r="B116" t="str">
            <v>m3</v>
          </cell>
          <cell r="C116">
            <v>538.5</v>
          </cell>
          <cell r="D116" t="str">
            <v>INDEC-CM - 15310-11</v>
          </cell>
          <cell r="E116" t="str">
            <v xml:space="preserve">Arena fina </v>
          </cell>
        </row>
        <row r="117">
          <cell r="A117" t="str">
            <v>Arena Fina</v>
          </cell>
          <cell r="B117" t="str">
            <v>m3</v>
          </cell>
          <cell r="C117">
            <v>718.5</v>
          </cell>
          <cell r="D117" t="str">
            <v>INDEC-CM - 15310-11</v>
          </cell>
          <cell r="E117" t="str">
            <v xml:space="preserve">Arena fina </v>
          </cell>
        </row>
        <row r="118">
          <cell r="A118" t="str">
            <v>Grancilla</v>
          </cell>
          <cell r="B118" t="str">
            <v>m3</v>
          </cell>
          <cell r="C118">
            <v>523.5</v>
          </cell>
          <cell r="D118" t="str">
            <v>IIEE-SJ - 203002</v>
          </cell>
          <cell r="E118" t="str">
            <v>Canto rodado clasificado</v>
          </cell>
        </row>
        <row r="119">
          <cell r="A119" t="str">
            <v>Ripio clasificado</v>
          </cell>
          <cell r="B119" t="str">
            <v>m3</v>
          </cell>
          <cell r="C119">
            <v>398.5</v>
          </cell>
          <cell r="D119" t="str">
            <v>IIEE-SJ - 203002</v>
          </cell>
          <cell r="E119" t="str">
            <v>Canto rodado clasificado</v>
          </cell>
        </row>
        <row r="120">
          <cell r="A120" t="str">
            <v>Ripio Común</v>
          </cell>
          <cell r="B120" t="str">
            <v>m3</v>
          </cell>
          <cell r="C120">
            <v>448.5</v>
          </cell>
          <cell r="D120" t="str">
            <v>IIEE-SJ - 203002</v>
          </cell>
          <cell r="E120" t="str">
            <v>Canto rodado clasificado</v>
          </cell>
        </row>
        <row r="121">
          <cell r="A121" t="str">
            <v>Piedra de la zona</v>
          </cell>
          <cell r="B121" t="str">
            <v>m3</v>
          </cell>
          <cell r="C121">
            <v>385</v>
          </cell>
          <cell r="D121" t="str">
            <v>IIEE-SJ - 203002</v>
          </cell>
          <cell r="E121" t="str">
            <v>Canto rodado clasificado</v>
          </cell>
        </row>
        <row r="122">
          <cell r="A122" t="str">
            <v>Piedra bola</v>
          </cell>
          <cell r="B122" t="str">
            <v>m3</v>
          </cell>
          <cell r="C122">
            <v>788.5</v>
          </cell>
          <cell r="D122" t="str">
            <v>IIEE-SJ - 203002</v>
          </cell>
          <cell r="E122" t="str">
            <v>Canto rodado clasificado</v>
          </cell>
        </row>
        <row r="123">
          <cell r="A123" t="str">
            <v>Piedra Cantera de Rechazo</v>
          </cell>
          <cell r="B123" t="str">
            <v>m3</v>
          </cell>
          <cell r="C123">
            <v>300</v>
          </cell>
          <cell r="D123" t="str">
            <v>IIEE-SJ - 203002</v>
          </cell>
          <cell r="E123" t="str">
            <v>Canto rodado clasificado</v>
          </cell>
        </row>
        <row r="124">
          <cell r="A124" t="str">
            <v>Material de Aporte</v>
          </cell>
          <cell r="B124" t="str">
            <v>m3</v>
          </cell>
          <cell r="C124">
            <v>523.5</v>
          </cell>
          <cell r="D124" t="str">
            <v>IIEE-SJ - 203002</v>
          </cell>
          <cell r="E124" t="str">
            <v>Canto rodado clasificado</v>
          </cell>
        </row>
        <row r="125">
          <cell r="A125" t="str">
            <v>Hidrófugo Ceresita</v>
          </cell>
          <cell r="B125" t="str">
            <v>kg</v>
          </cell>
          <cell r="C125">
            <v>35.369999999999997</v>
          </cell>
          <cell r="D125" t="str">
            <v>INDEC-PB - 37990-1</v>
          </cell>
          <cell r="E125" t="str">
            <v xml:space="preserve">Hidrófugos                                                             </v>
          </cell>
        </row>
        <row r="126">
          <cell r="A126" t="str">
            <v>Ladrillones comunes</v>
          </cell>
          <cell r="B126" t="str">
            <v>Un.</v>
          </cell>
          <cell r="C126">
            <v>10.81</v>
          </cell>
          <cell r="D126" t="str">
            <v>IIEE-SJ - 205002</v>
          </cell>
          <cell r="E126" t="str">
            <v>Ladrillón de 1°</v>
          </cell>
        </row>
        <row r="127">
          <cell r="A127" t="str">
            <v>Ladrillos comunes</v>
          </cell>
          <cell r="B127" t="str">
            <v>Un.</v>
          </cell>
          <cell r="C127">
            <v>8.52</v>
          </cell>
          <cell r="D127" t="str">
            <v>INDEC-CM - 37350-21</v>
          </cell>
          <cell r="E127" t="str">
            <v>Ladrillo común</v>
          </cell>
        </row>
        <row r="128">
          <cell r="A128" t="str">
            <v>Yeso</v>
          </cell>
          <cell r="B128" t="str">
            <v>Kg.</v>
          </cell>
          <cell r="C128">
            <v>9.9</v>
          </cell>
          <cell r="D128" t="str">
            <v>INDEC-CM - 37410-11</v>
          </cell>
          <cell r="E128" t="str">
            <v>Yeso blanco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str">
            <v/>
          </cell>
        </row>
        <row r="130">
          <cell r="A130" t="str">
            <v>Varios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equipamiento fijo</v>
          </cell>
          <cell r="B131" t="str">
            <v>Gl</v>
          </cell>
          <cell r="C131">
            <v>3000</v>
          </cell>
          <cell r="D131" t="str">
            <v>INDEC-DCTO - inciso p)</v>
          </cell>
          <cell r="E131" t="str">
            <v>Gastos generales</v>
          </cell>
        </row>
        <row r="132">
          <cell r="A132" t="str">
            <v>Planos aprobados</v>
          </cell>
          <cell r="B132" t="str">
            <v>Gl</v>
          </cell>
          <cell r="C132">
            <v>157000</v>
          </cell>
          <cell r="D132" t="str">
            <v>INDEC-DCTO - inciso p)</v>
          </cell>
          <cell r="E132" t="str">
            <v>Gastos generales</v>
          </cell>
        </row>
        <row r="133">
          <cell r="A133" t="str">
            <v>Materiales Varios (Revestimiento)</v>
          </cell>
          <cell r="B133" t="str">
            <v>Gl</v>
          </cell>
          <cell r="C133">
            <v>20</v>
          </cell>
          <cell r="D133" t="str">
            <v>INDEC-DCTO - inciso p)</v>
          </cell>
          <cell r="E133" t="str">
            <v>Gastos generales</v>
          </cell>
        </row>
        <row r="134">
          <cell r="A134" t="str">
            <v>Materiales Varios (Cubiertas Metálicas)</v>
          </cell>
          <cell r="B134" t="str">
            <v>Gl</v>
          </cell>
          <cell r="C134">
            <v>1660.5</v>
          </cell>
          <cell r="D134" t="str">
            <v>INDEC-DCTO - inciso p)</v>
          </cell>
          <cell r="E134" t="str">
            <v>Gastos generales</v>
          </cell>
        </row>
        <row r="135">
          <cell r="A135" t="str">
            <v>Materiales Varios (Equipamiento Fijo)</v>
          </cell>
          <cell r="B135" t="str">
            <v>Gl</v>
          </cell>
          <cell r="C135">
            <v>224747.49</v>
          </cell>
          <cell r="D135" t="str">
            <v>INDEC-DCTO - inciso p)</v>
          </cell>
          <cell r="E135" t="str">
            <v>Gastos generales</v>
          </cell>
        </row>
        <row r="136">
          <cell r="A136" t="str">
            <v>Materiales Varios (Señalética)</v>
          </cell>
          <cell r="B136" t="str">
            <v>Gl</v>
          </cell>
          <cell r="C136">
            <v>50000</v>
          </cell>
          <cell r="D136" t="str">
            <v>INDEC-PB - 42999-2</v>
          </cell>
          <cell r="E136" t="str">
            <v xml:space="preserve">Chapas metálicas                                                       </v>
          </cell>
        </row>
        <row r="137">
          <cell r="A137" t="str">
            <v>Materiales Varios (Fichas Complementarias)</v>
          </cell>
          <cell r="B137" t="str">
            <v>Gl</v>
          </cell>
          <cell r="C137">
            <v>90000</v>
          </cell>
          <cell r="D137" t="str">
            <v>INDEC-DCTO - inciso p)</v>
          </cell>
          <cell r="E137" t="str">
            <v>Gastos generales</v>
          </cell>
        </row>
        <row r="138">
          <cell r="A138" t="str">
            <v>Materiales Varios (Fundación Mástil)</v>
          </cell>
          <cell r="B138" t="str">
            <v>Gl</v>
          </cell>
          <cell r="C138">
            <v>362.27765999999997</v>
          </cell>
          <cell r="D138" t="str">
            <v>INDEC-DCTO - inciso p)</v>
          </cell>
          <cell r="E138" t="str">
            <v>Gastos generales</v>
          </cell>
        </row>
        <row r="139">
          <cell r="A139" t="str">
            <v>Materiales Varios (Pérgolas)</v>
          </cell>
          <cell r="B139" t="str">
            <v>Gl</v>
          </cell>
          <cell r="C139">
            <v>1000</v>
          </cell>
          <cell r="D139" t="str">
            <v>INDEC-DCTO - inciso p)</v>
          </cell>
          <cell r="E139" t="str">
            <v>Gastos generales</v>
          </cell>
        </row>
        <row r="140">
          <cell r="A140" t="str">
            <v>Materiales Varios (Otros)</v>
          </cell>
          <cell r="B140" t="str">
            <v>Gl</v>
          </cell>
          <cell r="C140">
            <v>240289</v>
          </cell>
          <cell r="D140" t="str">
            <v>INDEC-DCTO - inciso p)</v>
          </cell>
          <cell r="E140" t="str">
            <v>Gastos generales</v>
          </cell>
        </row>
        <row r="141">
          <cell r="A141" t="str">
            <v>Materiales Varios (Actividades Complementarias)</v>
          </cell>
          <cell r="B141" t="str">
            <v>Gl</v>
          </cell>
          <cell r="C141">
            <v>700</v>
          </cell>
          <cell r="D141" t="str">
            <v>INDEC-DCTO - inciso p)</v>
          </cell>
          <cell r="E141" t="str">
            <v>Gastos generales</v>
          </cell>
        </row>
        <row r="142">
          <cell r="A142" t="str">
            <v>Materiales Varios (Piso Consolidado)</v>
          </cell>
          <cell r="B142" t="str">
            <v>Gl</v>
          </cell>
          <cell r="C142">
            <v>50</v>
          </cell>
          <cell r="D142" t="str">
            <v>INDEC-DCTO - inciso p)</v>
          </cell>
          <cell r="E142" t="str">
            <v>Gastos generales</v>
          </cell>
        </row>
        <row r="143">
          <cell r="A143" t="str">
            <v>Materiales Varios (Parquización)</v>
          </cell>
          <cell r="B143" t="str">
            <v>Gl</v>
          </cell>
          <cell r="C143">
            <v>21870</v>
          </cell>
          <cell r="D143" t="str">
            <v>INDEC-DCTO - inciso p)</v>
          </cell>
          <cell r="E143" t="str">
            <v>Gastos generales</v>
          </cell>
        </row>
        <row r="144">
          <cell r="A144" t="str">
            <v>Materiales Varios (Riego)</v>
          </cell>
          <cell r="B144" t="str">
            <v>Gl</v>
          </cell>
          <cell r="C144">
            <v>25000</v>
          </cell>
          <cell r="D144" t="str">
            <v>INDEC-DCTO - inciso p)</v>
          </cell>
          <cell r="E144" t="str">
            <v>Gastos generales</v>
          </cell>
        </row>
        <row r="145">
          <cell r="A145" t="str">
            <v>Materiales Varios (Plenos)</v>
          </cell>
          <cell r="B145" t="str">
            <v>Gl</v>
          </cell>
          <cell r="C145">
            <v>5000</v>
          </cell>
          <cell r="D145" t="str">
            <v>INDEC-DCTO - inciso p)</v>
          </cell>
          <cell r="E145" t="str">
            <v>Gastos generales</v>
          </cell>
        </row>
        <row r="146">
          <cell r="A146" t="str">
            <v>Materiales Varios (Cordón)</v>
          </cell>
          <cell r="B146" t="str">
            <v>ml</v>
          </cell>
          <cell r="C146">
            <v>337.43</v>
          </cell>
          <cell r="D146" t="str">
            <v>INDEC-DCTO - inciso p)</v>
          </cell>
          <cell r="E146" t="str">
            <v>Gastos generales</v>
          </cell>
        </row>
        <row r="147">
          <cell r="A147" t="str">
            <v>Materiales Varios (Adoquin)</v>
          </cell>
          <cell r="B147" t="str">
            <v>Gl</v>
          </cell>
          <cell r="C147">
            <v>40</v>
          </cell>
          <cell r="D147" t="str">
            <v>INDEC-DCTO - inciso p)</v>
          </cell>
          <cell r="E147" t="str">
            <v>Gastos generales</v>
          </cell>
        </row>
        <row r="148">
          <cell r="A148" t="str">
            <v>Materiales Varios (Cordones de H°)</v>
          </cell>
          <cell r="B148" t="str">
            <v>ml</v>
          </cell>
          <cell r="C148">
            <v>666.7675999999999</v>
          </cell>
          <cell r="D148" t="str">
            <v>INDEC-DCTO - inciso p)</v>
          </cell>
          <cell r="E148" t="str">
            <v>Gastos generales</v>
          </cell>
        </row>
        <row r="149">
          <cell r="A149" t="str">
            <v>Materiales Varios (Basureros)</v>
          </cell>
          <cell r="B149" t="str">
            <v>Gl</v>
          </cell>
          <cell r="C149">
            <v>1500</v>
          </cell>
          <cell r="D149" t="str">
            <v>INDEC-DCTO - inciso p)</v>
          </cell>
          <cell r="E149" t="str">
            <v>Gastos generales</v>
          </cell>
        </row>
        <row r="150">
          <cell r="A150" t="str">
            <v>Materiales Varios (Pérgolas/Parasoles)</v>
          </cell>
          <cell r="B150" t="str">
            <v>Gl</v>
          </cell>
          <cell r="C150">
            <v>1543.5</v>
          </cell>
          <cell r="D150" t="str">
            <v>INDEC-DCTO - inciso p)</v>
          </cell>
          <cell r="E150" t="str">
            <v>Gastos generales</v>
          </cell>
        </row>
        <row r="151">
          <cell r="A151" t="str">
            <v>Materiales Varios (Limpieza Diaria de Obra)</v>
          </cell>
          <cell r="B151" t="str">
            <v>Gl</v>
          </cell>
          <cell r="C151">
            <v>12000</v>
          </cell>
          <cell r="D151" t="str">
            <v>INDEC-DCTO - inciso p)</v>
          </cell>
          <cell r="E151" t="str">
            <v>Gastos generales</v>
          </cell>
        </row>
        <row r="152">
          <cell r="A152" t="str">
            <v>Materiales Varios (Limpieza Final de Obra)</v>
          </cell>
          <cell r="B152" t="str">
            <v>Gl</v>
          </cell>
          <cell r="C152">
            <v>15000</v>
          </cell>
          <cell r="D152" t="str">
            <v>INDEC-DCTO - inciso p)</v>
          </cell>
          <cell r="E152" t="str">
            <v>Gastos generales</v>
          </cell>
        </row>
        <row r="153">
          <cell r="A153" t="str">
            <v>Oficina tecnica</v>
          </cell>
          <cell r="B153" t="str">
            <v>ud</v>
          </cell>
          <cell r="C153">
            <v>32000</v>
          </cell>
          <cell r="D153" t="str">
            <v>INDEC-DCTO - inciso p)</v>
          </cell>
          <cell r="E153" t="str">
            <v>Gastos generales</v>
          </cell>
        </row>
        <row r="154">
          <cell r="A154" t="str">
            <v>Baño quimico</v>
          </cell>
          <cell r="B154" t="str">
            <v>Gl</v>
          </cell>
          <cell r="C154">
            <v>2500</v>
          </cell>
          <cell r="D154" t="str">
            <v>INDEC-DCTO - inciso p)</v>
          </cell>
          <cell r="E154" t="str">
            <v>Gastos generales</v>
          </cell>
        </row>
        <row r="155">
          <cell r="A155" t="str">
            <v>Aislantes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 t="str">
            <v/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 t="str">
            <v/>
          </cell>
        </row>
        <row r="158">
          <cell r="A158" t="str">
            <v>Poliestireno exp.3 cm en planchas</v>
          </cell>
          <cell r="B158" t="str">
            <v>m2</v>
          </cell>
          <cell r="C158">
            <v>102.71739130434781</v>
          </cell>
          <cell r="D158" t="str">
            <v>INDEC-CM - 34720-11</v>
          </cell>
          <cell r="E158" t="str">
            <v>Poliestireno expandido en placas</v>
          </cell>
        </row>
        <row r="159">
          <cell r="A159" t="str">
            <v>Poliestireno exp,0,5cm x 10 cm en tiras</v>
          </cell>
          <cell r="B159" t="str">
            <v>m2</v>
          </cell>
          <cell r="C159">
            <v>165.29</v>
          </cell>
          <cell r="D159" t="str">
            <v>INDEC-CM - 34720-11</v>
          </cell>
          <cell r="E159" t="str">
            <v>Poliestireno expandido en placas</v>
          </cell>
        </row>
        <row r="160">
          <cell r="A160" t="str">
            <v>Poliestireno exp.2 cm x 10 cm en tiras</v>
          </cell>
          <cell r="B160" t="str">
            <v>m2</v>
          </cell>
          <cell r="C160">
            <v>623.14</v>
          </cell>
          <cell r="D160" t="str">
            <v>INDEC-CM - 34720-11</v>
          </cell>
          <cell r="E160" t="str">
            <v>Poliestireno expandido en placas</v>
          </cell>
        </row>
        <row r="161">
          <cell r="A161" t="str">
            <v>Poliestireno expandido granular</v>
          </cell>
          <cell r="B161" t="str">
            <v>m3</v>
          </cell>
          <cell r="C161">
            <v>1041.3223140495868</v>
          </cell>
          <cell r="D161" t="str">
            <v>INDEC-CM - 34720-11</v>
          </cell>
          <cell r="E161" t="str">
            <v>Poliestireno expandido en placas</v>
          </cell>
        </row>
        <row r="162">
          <cell r="A162" t="str">
            <v>Polietileno 200 µ</v>
          </cell>
          <cell r="B162" t="str">
            <v>m2</v>
          </cell>
          <cell r="C162">
            <v>7.44</v>
          </cell>
          <cell r="D162" t="str">
            <v>INDEC-PB - 36490-4</v>
          </cell>
          <cell r="E162" t="str">
            <v xml:space="preserve">Film de polietileno                                                    </v>
          </cell>
        </row>
        <row r="163">
          <cell r="A163" t="str">
            <v>Membrana 4mm c/aluminio</v>
          </cell>
          <cell r="B163" t="str">
            <v>m2</v>
          </cell>
          <cell r="C163">
            <v>111.57</v>
          </cell>
          <cell r="D163" t="str">
            <v>INDEC-CM - 37930-11</v>
          </cell>
          <cell r="E163" t="str">
            <v>Membrana asfáltica con folio de aluminio</v>
          </cell>
        </row>
        <row r="164">
          <cell r="A164" t="str">
            <v>Pomeca</v>
          </cell>
          <cell r="B164" t="str">
            <v>m3</v>
          </cell>
          <cell r="C164">
            <v>671.08695652173913</v>
          </cell>
          <cell r="D164" t="str">
            <v>INDEC-PB - 35110-5</v>
          </cell>
          <cell r="E164" t="str">
            <v xml:space="preserve">Impermeabilizantes                                                     </v>
          </cell>
        </row>
        <row r="165">
          <cell r="A165" t="str">
            <v>Emulsión Asfáltica</v>
          </cell>
          <cell r="B165" t="str">
            <v>Kg</v>
          </cell>
          <cell r="C165">
            <v>44.54</v>
          </cell>
          <cell r="D165" t="str">
            <v>IIEE-SJ - 206001</v>
          </cell>
          <cell r="E165" t="str">
            <v>Emulsión asfáltica envase x 18 lts. (RicAsfalt )</v>
          </cell>
        </row>
        <row r="166">
          <cell r="A166" t="str">
            <v>Gas wilson</v>
          </cell>
          <cell r="B166" t="str">
            <v>Kg</v>
          </cell>
          <cell r="C166">
            <v>54.782608695652172</v>
          </cell>
          <cell r="D166" t="str">
            <v>INDEC-PB - 12020-1</v>
          </cell>
          <cell r="E166" t="str">
            <v xml:space="preserve">Gas                                                                    </v>
          </cell>
        </row>
        <row r="167">
          <cell r="A167" t="str">
            <v>Barrera de vapor a base de solvente</v>
          </cell>
          <cell r="B167" t="str">
            <v>lts</v>
          </cell>
          <cell r="C167">
            <v>171.19565217391306</v>
          </cell>
          <cell r="D167" t="str">
            <v>INDEC-PB - 35110-5</v>
          </cell>
          <cell r="E167" t="str">
            <v xml:space="preserve">Impermeabilizantes                                                     </v>
          </cell>
        </row>
        <row r="168">
          <cell r="A168" t="str">
            <v>Membrana Líquida</v>
          </cell>
          <cell r="B168" t="str">
            <v>Kg</v>
          </cell>
          <cell r="C168">
            <v>205.43478260869563</v>
          </cell>
          <cell r="D168" t="str">
            <v>INDEC-PB - 35110-5</v>
          </cell>
          <cell r="E168" t="str">
            <v xml:space="preserve">Impermeabilizantes                                                     </v>
          </cell>
        </row>
        <row r="169">
          <cell r="A169" t="str">
            <v>Impermeabilizante Incoloro</v>
          </cell>
          <cell r="B169" t="str">
            <v>lts</v>
          </cell>
          <cell r="C169">
            <v>493.04347826086956</v>
          </cell>
          <cell r="D169" t="str">
            <v>INDEC-PB - 35110-5</v>
          </cell>
          <cell r="E169" t="str">
            <v xml:space="preserve">Impermeabilizantes                                                     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 t="str">
            <v/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 t="str">
            <v/>
          </cell>
        </row>
        <row r="172">
          <cell r="A172" t="str">
            <v>Pinturas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 t="str">
            <v/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 t="str">
            <v/>
          </cell>
        </row>
        <row r="175">
          <cell r="A175" t="str">
            <v>Revestimiento Plástico Según Especificaciones</v>
          </cell>
          <cell r="B175" t="str">
            <v>Gl.</v>
          </cell>
          <cell r="C175">
            <v>143.80000000000001</v>
          </cell>
          <cell r="D175" t="str">
            <v>INDEC-PB - 34740-1</v>
          </cell>
          <cell r="E175" t="str">
            <v xml:space="preserve">Resinas plásticas                                                      </v>
          </cell>
        </row>
        <row r="176">
          <cell r="A176" t="str">
            <v>Revestimiento Plástico</v>
          </cell>
          <cell r="B176" t="str">
            <v>m2</v>
          </cell>
          <cell r="C176">
            <v>143.80000000000001</v>
          </cell>
          <cell r="D176" t="str">
            <v>INDEC-PB - 34740-1</v>
          </cell>
          <cell r="E176" t="str">
            <v xml:space="preserve">Resinas plásticas                                                      </v>
          </cell>
        </row>
        <row r="177">
          <cell r="A177" t="str">
            <v>Cinta de enmascarar</v>
          </cell>
          <cell r="B177" t="str">
            <v>u.</v>
          </cell>
          <cell r="C177">
            <v>70</v>
          </cell>
          <cell r="D177" t="str">
            <v>INDEC-PB - 32129-1</v>
          </cell>
          <cell r="E177" t="str">
            <v xml:space="preserve">Papel obra                                                             </v>
          </cell>
        </row>
        <row r="178">
          <cell r="A178" t="str">
            <v>Acido muriático</v>
          </cell>
          <cell r="B178" t="str">
            <v>lts</v>
          </cell>
          <cell r="C178">
            <v>96.404000000000011</v>
          </cell>
          <cell r="D178" t="str">
            <v>INDEC-DCTO - Inciso e)</v>
          </cell>
          <cell r="E178" t="str">
            <v>Productos químicos</v>
          </cell>
        </row>
        <row r="179">
          <cell r="A179" t="str">
            <v>Enduído plástico</v>
          </cell>
          <cell r="B179" t="str">
            <v>Kg</v>
          </cell>
          <cell r="C179">
            <v>109.84399999999999</v>
          </cell>
          <cell r="D179" t="str">
            <v>INDEC-CM - 35110-11</v>
          </cell>
          <cell r="E179" t="str">
            <v>Enduído plástico al agua para exteriores</v>
          </cell>
        </row>
        <row r="180">
          <cell r="A180" t="str">
            <v>Látex antihongo</v>
          </cell>
          <cell r="B180" t="str">
            <v>lt</v>
          </cell>
          <cell r="C180">
            <v>187.852</v>
          </cell>
          <cell r="D180" t="str">
            <v>INDEC-PB - 35110-3</v>
          </cell>
          <cell r="E180" t="str">
            <v xml:space="preserve">Pinturas al látex                                                      </v>
          </cell>
        </row>
        <row r="181">
          <cell r="A181" t="str">
            <v>Latex para interior</v>
          </cell>
          <cell r="B181" t="str">
            <v>lt</v>
          </cell>
          <cell r="C181">
            <v>187.852</v>
          </cell>
          <cell r="D181" t="str">
            <v>INDEC-CM - 35110-31</v>
          </cell>
          <cell r="E181" t="str">
            <v>Pintura al látex para interiores</v>
          </cell>
        </row>
        <row r="182">
          <cell r="A182" t="str">
            <v>Latex para Exterior</v>
          </cell>
          <cell r="B182" t="str">
            <v>lt</v>
          </cell>
          <cell r="C182">
            <v>187.852</v>
          </cell>
          <cell r="D182" t="str">
            <v>INDEC-CM - 35110-32</v>
          </cell>
          <cell r="E182" t="str">
            <v>Pintura al látex para exteriores</v>
          </cell>
        </row>
        <row r="183">
          <cell r="A183" t="str">
            <v>Entonador 120 cc</v>
          </cell>
          <cell r="B183" t="str">
            <v>u</v>
          </cell>
          <cell r="C183">
            <v>254.87000000000003</v>
          </cell>
          <cell r="D183" t="str">
            <v>INDEC-PB - 2413-1</v>
          </cell>
          <cell r="E183" t="str">
            <v>Sustancias plásticas (incluye: Polímeros de etileno, Polímeros de estireno, Polímeros de cloruro de vinilo y Polímeros de propileno)</v>
          </cell>
        </row>
        <row r="184">
          <cell r="A184" t="str">
            <v>Sellador al agua</v>
          </cell>
          <cell r="B184" t="str">
            <v>lt</v>
          </cell>
          <cell r="C184">
            <v>136.822</v>
          </cell>
          <cell r="D184" t="str">
            <v>INDEC-PB - 2413-1</v>
          </cell>
          <cell r="E184" t="str">
            <v>Sustancias plásticas (incluye: Polímeros de etileno, Polímeros de estireno, Polímeros de cloruro de vinilo y Polímeros de propileno)</v>
          </cell>
        </row>
        <row r="185">
          <cell r="A185" t="str">
            <v>Lija</v>
          </cell>
          <cell r="B185" t="str">
            <v>u.</v>
          </cell>
          <cell r="C185">
            <v>37.183999999999997</v>
          </cell>
          <cell r="D185" t="str">
            <v>INDEC-PB - 37910-1</v>
          </cell>
          <cell r="E185" t="str">
            <v xml:space="preserve">Abrasivos                                                              </v>
          </cell>
        </row>
        <row r="186">
          <cell r="A186" t="str">
            <v>Aguarrás</v>
          </cell>
          <cell r="B186" t="str">
            <v>lt</v>
          </cell>
          <cell r="C186">
            <v>185.976</v>
          </cell>
          <cell r="D186" t="str">
            <v>INDEC-DCTO - Inciso e)</v>
          </cell>
          <cell r="E186" t="str">
            <v>Productos químicos</v>
          </cell>
        </row>
        <row r="187">
          <cell r="A187" t="str">
            <v>Sellador</v>
          </cell>
          <cell r="B187" t="str">
            <v>lt</v>
          </cell>
          <cell r="C187">
            <v>150</v>
          </cell>
          <cell r="D187" t="str">
            <v>INDEC-PB - 2413-1</v>
          </cell>
          <cell r="E187" t="str">
            <v>Sustancias plásticas (incluye: Polímeros de etileno, Polímeros de estireno, Polímeros de cloruro de vinilo y Polímeros de propileno)</v>
          </cell>
        </row>
        <row r="188">
          <cell r="A188" t="str">
            <v>Desoxidante y desfofatizante</v>
          </cell>
          <cell r="B188" t="str">
            <v>lt</v>
          </cell>
          <cell r="C188">
            <v>218.12000000000003</v>
          </cell>
          <cell r="D188" t="str">
            <v>INDEC-DCTO - Inciso e)</v>
          </cell>
          <cell r="E188" t="str">
            <v>Productos químicos</v>
          </cell>
        </row>
        <row r="189">
          <cell r="A189" t="str">
            <v>Antióxido</v>
          </cell>
          <cell r="B189" t="str">
            <v>lt</v>
          </cell>
          <cell r="C189">
            <v>312.80200000000002</v>
          </cell>
          <cell r="D189" t="str">
            <v>INDEC-PB - 2413-1</v>
          </cell>
          <cell r="E189" t="str">
            <v>Sustancias plásticas (incluye: Polímeros de etileno, Polímeros de estireno, Polímeros de cloruro de vinilo y Polímeros de propileno)</v>
          </cell>
        </row>
        <row r="190">
          <cell r="A190" t="str">
            <v>Esmalte sintético</v>
          </cell>
          <cell r="B190" t="str">
            <v>lt</v>
          </cell>
          <cell r="C190">
            <v>493.93399999999997</v>
          </cell>
          <cell r="D190" t="str">
            <v>INDEC-CM - 35110-21</v>
          </cell>
          <cell r="E190" t="str">
            <v>Esmalte sintético brillante</v>
          </cell>
        </row>
        <row r="191">
          <cell r="A191" t="str">
            <v>Masilla al aguarrás</v>
          </cell>
          <cell r="B191" t="str">
            <v>kg</v>
          </cell>
          <cell r="C191">
            <v>330</v>
          </cell>
          <cell r="D191" t="str">
            <v>INDEC-DCTO - Inciso e)</v>
          </cell>
          <cell r="E191" t="str">
            <v>Productos químicos</v>
          </cell>
        </row>
        <row r="192">
          <cell r="A192" t="str">
            <v>Varios (Pinturas)</v>
          </cell>
          <cell r="B192" t="str">
            <v>Gl</v>
          </cell>
          <cell r="C192">
            <v>8.9400000000000013</v>
          </cell>
          <cell r="D192" t="str">
            <v>INDEC-DCTO - inciso p)</v>
          </cell>
          <cell r="E192" t="str">
            <v>Gastos generales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 t="str">
            <v/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 t="str">
            <v/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 t="str">
            <v/>
          </cell>
        </row>
        <row r="197">
          <cell r="A197" t="str">
            <v>Pisos y Revestimientos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 t="str">
            <v/>
          </cell>
        </row>
        <row r="199">
          <cell r="A199" t="str">
            <v>Pegamento para cerámico</v>
          </cell>
          <cell r="B199" t="str">
            <v>kg</v>
          </cell>
          <cell r="C199">
            <v>10.095000000000001</v>
          </cell>
          <cell r="D199" t="str">
            <v>INDEC-CM - 37440-21</v>
          </cell>
          <cell r="E199" t="str">
            <v>Adhesivo para pisos y revestimientos cerámicos</v>
          </cell>
        </row>
        <row r="200">
          <cell r="A200" t="str">
            <v>Pastina para cerámicos</v>
          </cell>
          <cell r="B200" t="str">
            <v>kg</v>
          </cell>
          <cell r="C200">
            <v>84.0946</v>
          </cell>
          <cell r="D200" t="str">
            <v>INDEC-CM - 37440-21</v>
          </cell>
          <cell r="E200" t="str">
            <v>Adhesivo para pisos y revestimientos cerámicos</v>
          </cell>
        </row>
        <row r="201">
          <cell r="A201" t="str">
            <v>Cerámicos para revestimiento</v>
          </cell>
          <cell r="B201" t="str">
            <v>m2</v>
          </cell>
          <cell r="C201">
            <v>295.0489847715736</v>
          </cell>
          <cell r="D201" t="str">
            <v>INDEC-DCTO - Inciso c)</v>
          </cell>
          <cell r="E201" t="str">
            <v>Pisos y revestimientos</v>
          </cell>
        </row>
        <row r="202">
          <cell r="A202" t="str">
            <v>Cerámico Blanco 20x20</v>
          </cell>
          <cell r="B202" t="str">
            <v>m2</v>
          </cell>
          <cell r="C202">
            <v>295.0489847715736</v>
          </cell>
          <cell r="D202" t="str">
            <v>INDEC-DCTO - Inciso c)</v>
          </cell>
          <cell r="E202" t="str">
            <v>Pisos y revestimientos</v>
          </cell>
        </row>
        <row r="203">
          <cell r="A203" t="str">
            <v>Pastina para piso granítico</v>
          </cell>
          <cell r="B203" t="str">
            <v>Kg</v>
          </cell>
          <cell r="C203">
            <v>46.5</v>
          </cell>
          <cell r="D203" t="str">
            <v>IIEE-SJ - 204003</v>
          </cell>
          <cell r="E203" t="str">
            <v>Cemento blanco bolsa de 42 Kg. "Pingüino"</v>
          </cell>
        </row>
        <row r="204">
          <cell r="A204" t="str">
            <v>Mosaico granítico 33 x 33</v>
          </cell>
          <cell r="B204" t="str">
            <v>m2</v>
          </cell>
          <cell r="C204">
            <v>590.1</v>
          </cell>
          <cell r="D204" t="str">
            <v>INDEC-CM - 37540-11</v>
          </cell>
          <cell r="E204" t="str">
            <v xml:space="preserve">Mosaico granítico          </v>
          </cell>
        </row>
        <row r="205">
          <cell r="A205" t="str">
            <v>Pulido</v>
          </cell>
          <cell r="B205" t="str">
            <v>m2</v>
          </cell>
          <cell r="C205">
            <v>82.2543498</v>
          </cell>
          <cell r="D205" t="str">
            <v>INDEC-CM - 37540-11</v>
          </cell>
          <cell r="E205" t="str">
            <v xml:space="preserve">Mosaico granítico          </v>
          </cell>
        </row>
        <row r="206">
          <cell r="A206" t="str">
            <v>Encerado</v>
          </cell>
          <cell r="B206" t="str">
            <v>m2</v>
          </cell>
          <cell r="C206">
            <v>191.93176799999998</v>
          </cell>
          <cell r="D206" t="str">
            <v>INDEC-PB - 94216-1</v>
          </cell>
          <cell r="E206" t="str">
            <v xml:space="preserve">Máquinas para rebanar, afilar, amolar, pulir u otro acabado          </v>
          </cell>
        </row>
        <row r="207">
          <cell r="A207" t="str">
            <v>Zócalo granítico</v>
          </cell>
          <cell r="B207" t="str">
            <v>ml</v>
          </cell>
          <cell r="C207">
            <v>135</v>
          </cell>
          <cell r="D207" t="str">
            <v>INDEC-CM - 37540-11</v>
          </cell>
          <cell r="E207" t="str">
            <v xml:space="preserve">Mosaico granítico          </v>
          </cell>
        </row>
        <row r="208">
          <cell r="A208" t="str">
            <v>Zócalo de Madera</v>
          </cell>
          <cell r="B208" t="str">
            <v>ml</v>
          </cell>
          <cell r="C208">
            <v>200</v>
          </cell>
          <cell r="D208" t="str">
            <v>INDEC-CM - 31210-33</v>
          </cell>
          <cell r="E208" t="str">
            <v>Zócalo de madera</v>
          </cell>
        </row>
        <row r="209">
          <cell r="A209" t="str">
            <v>Lustre</v>
          </cell>
          <cell r="B209" t="str">
            <v>ml</v>
          </cell>
          <cell r="C209">
            <v>180</v>
          </cell>
          <cell r="D209" t="str">
            <v>INDEC-PB - 35110-4</v>
          </cell>
          <cell r="E209" t="str">
            <v xml:space="preserve">Barnices y protectores para madera                                     </v>
          </cell>
        </row>
        <row r="210">
          <cell r="A210" t="str">
            <v>Fijaciones (Zócalo de Madera)</v>
          </cell>
          <cell r="B210" t="str">
            <v>Gl.</v>
          </cell>
          <cell r="C210">
            <v>52.5</v>
          </cell>
          <cell r="D210" t="str">
            <v>INDEC-PB - 42944-1</v>
          </cell>
          <cell r="E210" t="str">
            <v xml:space="preserve">Bulones                                                                </v>
          </cell>
        </row>
        <row r="211">
          <cell r="A211" t="str">
            <v>Umbrales y solías de granito natural</v>
          </cell>
          <cell r="B211" t="str">
            <v>ml</v>
          </cell>
          <cell r="C211">
            <v>7000</v>
          </cell>
          <cell r="D211" t="str">
            <v>INDEC-CM - 37610-11</v>
          </cell>
          <cell r="E211" t="str">
            <v>Mesada de granito</v>
          </cell>
        </row>
        <row r="212">
          <cell r="A212" t="str">
            <v>Piso Articulado</v>
          </cell>
          <cell r="B212" t="str">
            <v>m2</v>
          </cell>
          <cell r="C212">
            <v>900</v>
          </cell>
          <cell r="D212" t="str">
            <v>INDEC-CM - 37510-11</v>
          </cell>
          <cell r="E212" t="str">
            <v>Hormigón elaborado</v>
          </cell>
        </row>
        <row r="213">
          <cell r="A213" t="str">
            <v>Revestimiento de Piedra</v>
          </cell>
          <cell r="B213" t="str">
            <v>m2</v>
          </cell>
          <cell r="C213">
            <v>1500</v>
          </cell>
          <cell r="D213" t="str">
            <v>INDEC-DCTO - Inciso c)</v>
          </cell>
          <cell r="E213" t="str">
            <v>Pisos y revestimientos</v>
          </cell>
        </row>
        <row r="214">
          <cell r="A214" t="str">
            <v>Revestimiento Acrilico</v>
          </cell>
          <cell r="B214" t="str">
            <v>kg</v>
          </cell>
          <cell r="C214">
            <v>122</v>
          </cell>
          <cell r="D214" t="str">
            <v>INDEC-DCTO - Inciso c)</v>
          </cell>
          <cell r="E214" t="str">
            <v>Pisos y revestimientos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 t="str">
            <v/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 t="str">
            <v/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 t="str">
            <v/>
          </cell>
        </row>
        <row r="218">
          <cell r="A218" t="str">
            <v>MARMOLERÍA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 t="str">
            <v/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 t="str">
            <v/>
          </cell>
        </row>
        <row r="221">
          <cell r="A221" t="str">
            <v>Mesadas Granito Natural</v>
          </cell>
          <cell r="B221" t="str">
            <v>m2</v>
          </cell>
          <cell r="C221">
            <v>6500</v>
          </cell>
          <cell r="D221" t="str">
            <v>INDEC-CM - 37610-11</v>
          </cell>
          <cell r="E221" t="str">
            <v>Mesada de granito</v>
          </cell>
        </row>
        <row r="222">
          <cell r="A222" t="str">
            <v>Separador Granito Natural</v>
          </cell>
          <cell r="B222" t="str">
            <v>m2</v>
          </cell>
          <cell r="C222">
            <v>6500</v>
          </cell>
          <cell r="D222" t="str">
            <v>INDEC-PB - 41251-1</v>
          </cell>
          <cell r="E222" t="str">
            <v xml:space="preserve">Perfiles de hierro                                                     </v>
          </cell>
        </row>
        <row r="223">
          <cell r="A223" t="str">
            <v xml:space="preserve">Estructura Apoyo Separador </v>
          </cell>
          <cell r="B223" t="str">
            <v>Un.</v>
          </cell>
          <cell r="C223">
            <v>10000</v>
          </cell>
          <cell r="D223" t="str">
            <v>INDEC-CM - 37610-11</v>
          </cell>
          <cell r="E223" t="str">
            <v>Mesada de granito</v>
          </cell>
        </row>
        <row r="224">
          <cell r="A224" t="str">
            <v>Zocalo Granito Natural (h=5cm)</v>
          </cell>
          <cell r="B224" t="str">
            <v>ml</v>
          </cell>
          <cell r="C224">
            <v>325</v>
          </cell>
          <cell r="D224" t="str">
            <v>INDEC-CM - 37610-11</v>
          </cell>
          <cell r="E224" t="str">
            <v>Mesada de granito</v>
          </cell>
        </row>
        <row r="225">
          <cell r="A225" t="str">
            <v>Frentin Granito Natural (h=10cm)</v>
          </cell>
          <cell r="B225" t="str">
            <v>ml</v>
          </cell>
          <cell r="C225">
            <v>700</v>
          </cell>
          <cell r="D225" t="str">
            <v>INDEC-CM - 37610-11</v>
          </cell>
          <cell r="E225" t="str">
            <v>Mesada de granito</v>
          </cell>
        </row>
        <row r="226">
          <cell r="A226" t="str">
            <v>Adhesivo (Mesada Granito Natural)</v>
          </cell>
          <cell r="B226" t="str">
            <v>kg</v>
          </cell>
          <cell r="C226">
            <v>22.4</v>
          </cell>
          <cell r="D226" t="str">
            <v>INDEC-CM - 37440-21</v>
          </cell>
          <cell r="E226" t="str">
            <v>Adhesivo para pisos y revestimientos cerámicos</v>
          </cell>
        </row>
        <row r="227">
          <cell r="A227" t="str">
            <v>Sellador (Mesada Granito Natural)</v>
          </cell>
          <cell r="B227" t="str">
            <v>Cc.</v>
          </cell>
          <cell r="C227">
            <v>2.3140495867768593</v>
          </cell>
          <cell r="D227" t="str">
            <v>INDEC-PB - 2413-1</v>
          </cell>
          <cell r="E227" t="str">
            <v>Sustancias plásticas (incluye: Polímeros de etileno, Polímeros de estireno, Polímeros de cloruro de vinilo y Polímeros de propileno)</v>
          </cell>
        </row>
        <row r="228">
          <cell r="A228" t="str">
            <v>Ménsulas (Mesada Granito Natural)</v>
          </cell>
          <cell r="B228" t="str">
            <v>Un.</v>
          </cell>
          <cell r="C228">
            <v>840</v>
          </cell>
          <cell r="D228" t="str">
            <v>INDEC-PB - 41251-1</v>
          </cell>
          <cell r="E228" t="str">
            <v xml:space="preserve">Perfiles de hierro                                                     </v>
          </cell>
        </row>
        <row r="229">
          <cell r="A229" t="str">
            <v>Fijaciones (Mesada Granito Natural)</v>
          </cell>
          <cell r="B229" t="str">
            <v>Gl</v>
          </cell>
          <cell r="C229">
            <v>105</v>
          </cell>
          <cell r="D229" t="str">
            <v>INDEC-PB - 42944-1</v>
          </cell>
          <cell r="E229" t="str">
            <v xml:space="preserve">Bulones                                                                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 t="str">
            <v/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 t="str">
            <v/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 t="str">
            <v/>
          </cell>
        </row>
        <row r="233">
          <cell r="A233" t="str">
            <v>CARPINTERÍAS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 t="str">
            <v/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 t="str">
            <v/>
          </cell>
        </row>
        <row r="236">
          <cell r="A236" t="str">
            <v>Carpintería Metalica Según Esp. Técnicas</v>
          </cell>
          <cell r="B236" t="str">
            <v>m2</v>
          </cell>
          <cell r="C236">
            <v>9183.2000000000007</v>
          </cell>
          <cell r="D236" t="str">
            <v>IIEE-SJ - 211</v>
          </cell>
          <cell r="E236" t="str">
            <v>Carpintería Metálica y Madera</v>
          </cell>
        </row>
        <row r="237">
          <cell r="A237" t="str">
            <v>Carpintería Aluminio Según Esp. Técnicas</v>
          </cell>
          <cell r="B237" t="str">
            <v>m2</v>
          </cell>
          <cell r="C237">
            <v>14102.3</v>
          </cell>
          <cell r="D237" t="str">
            <v>INDEC-PB - 42120-1</v>
          </cell>
          <cell r="E237" t="str">
            <v xml:space="preserve">Aberturas de aluminio                                                  </v>
          </cell>
        </row>
        <row r="238">
          <cell r="A238" t="str">
            <v>Carpintería Madera Según Esp. Técnicas</v>
          </cell>
          <cell r="B238" t="str">
            <v>m2</v>
          </cell>
          <cell r="C238">
            <v>2994</v>
          </cell>
          <cell r="D238" t="str">
            <v>IIEE-SJ - 211</v>
          </cell>
          <cell r="E238" t="str">
            <v>Carpintería Metálica y Madera</v>
          </cell>
        </row>
        <row r="239">
          <cell r="A239" t="str">
            <v>Muebles Fijos Según Esp. Técnicas</v>
          </cell>
          <cell r="B239" t="str">
            <v>Gl.</v>
          </cell>
          <cell r="C239">
            <v>0</v>
          </cell>
          <cell r="D239" t="str">
            <v>IIEE-SJ - 211</v>
          </cell>
          <cell r="E239" t="str">
            <v>Carpintería Metálica y Madera</v>
          </cell>
        </row>
        <row r="240">
          <cell r="A240" t="str">
            <v>Vidrio Laminado de Seguridad 3+3</v>
          </cell>
          <cell r="B240" t="str">
            <v>m2</v>
          </cell>
          <cell r="C240">
            <v>2066.12</v>
          </cell>
          <cell r="D240" t="str">
            <v>INDEC-PB - 2610-1</v>
          </cell>
          <cell r="E240" t="str">
            <v>Vidrios para construcción y automotores (incluye: Vidrio plano, Vidrios templados, Vidrios térmicos y Vidrios laminados)</v>
          </cell>
        </row>
        <row r="241">
          <cell r="A241" t="str">
            <v>Policarbonatos</v>
          </cell>
          <cell r="B241" t="str">
            <v>m2</v>
          </cell>
          <cell r="C241">
            <v>814.23</v>
          </cell>
          <cell r="D241" t="str">
            <v>INDEC-PB - 2610-1</v>
          </cell>
          <cell r="E241" t="str">
            <v>Vidrios para construcción y automotores (incluye: Vidrio plano, Vidrios templados, Vidrios térmicos y Vidrios laminados)</v>
          </cell>
        </row>
        <row r="242">
          <cell r="A242" t="str">
            <v>Espejos</v>
          </cell>
          <cell r="B242" t="str">
            <v>m2</v>
          </cell>
          <cell r="C242">
            <v>2892.56</v>
          </cell>
          <cell r="D242" t="str">
            <v>INDEC-PB - 2610-1</v>
          </cell>
          <cell r="E242" t="str">
            <v>Vidrios para construcción y automotores (incluye: Vidrio plano, Vidrios templados, Vidrios térmicos y Vidrios laminados)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 t="str">
            <v/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 t="str">
            <v/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 t="str">
            <v/>
          </cell>
        </row>
        <row r="246">
          <cell r="A246" t="str">
            <v>TABIQUERÍA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 t="str">
            <v/>
          </cell>
        </row>
        <row r="248">
          <cell r="A248" t="str">
            <v>Montantes de 70 mm</v>
          </cell>
          <cell r="B248" t="str">
            <v>Un.</v>
          </cell>
          <cell r="C248">
            <v>169.42</v>
          </cell>
          <cell r="D248" t="str">
            <v>INDEC-PB - 41532-1</v>
          </cell>
          <cell r="E248" t="str">
            <v xml:space="preserve">Lingotes y perfiles de aluminio y sus aleaciones                       </v>
          </cell>
        </row>
        <row r="249">
          <cell r="A249" t="str">
            <v>Soleras de 70 mm</v>
          </cell>
          <cell r="B249" t="str">
            <v>Un.</v>
          </cell>
          <cell r="C249">
            <v>148.76</v>
          </cell>
          <cell r="D249" t="str">
            <v>INDEC-PB - 41532-1</v>
          </cell>
          <cell r="E249" t="str">
            <v xml:space="preserve">Lingotes y perfiles de aluminio y sus aleaciones                       </v>
          </cell>
        </row>
        <row r="250">
          <cell r="A250" t="str">
            <v>Placas Cementicia 9mm</v>
          </cell>
          <cell r="B250" t="str">
            <v>Un.</v>
          </cell>
          <cell r="C250">
            <v>1611.57</v>
          </cell>
          <cell r="D250" t="str">
            <v>INDEC-CM - 37410-11</v>
          </cell>
          <cell r="E250" t="str">
            <v>Yeso blanco</v>
          </cell>
        </row>
        <row r="251">
          <cell r="A251" t="str">
            <v>Placas Yeso 9mm</v>
          </cell>
          <cell r="B251" t="str">
            <v>Un.</v>
          </cell>
          <cell r="C251">
            <v>661.15702479338836</v>
          </cell>
          <cell r="D251" t="str">
            <v>INDEC-CM - 37410-11</v>
          </cell>
          <cell r="E251" t="str">
            <v>Yeso blanco</v>
          </cell>
        </row>
        <row r="252">
          <cell r="A252" t="str">
            <v>Tornillos T2</v>
          </cell>
          <cell r="B252" t="str">
            <v>Un.</v>
          </cell>
          <cell r="C252">
            <v>0.99</v>
          </cell>
          <cell r="D252" t="str">
            <v>INDEC-PB - 42944-1</v>
          </cell>
          <cell r="E252" t="str">
            <v xml:space="preserve">Bulones                                                                </v>
          </cell>
        </row>
        <row r="253">
          <cell r="A253" t="str">
            <v>Tornillos T1</v>
          </cell>
          <cell r="B253" t="str">
            <v>Un.</v>
          </cell>
          <cell r="C253">
            <v>1.28</v>
          </cell>
          <cell r="D253" t="str">
            <v>INDEC-PB - 42944-1</v>
          </cell>
          <cell r="E253" t="str">
            <v xml:space="preserve">Bulones                                                                </v>
          </cell>
        </row>
        <row r="254">
          <cell r="A254" t="str">
            <v>Fijaciones (Tarugo Ø 8 con tornillo)</v>
          </cell>
          <cell r="B254" t="str">
            <v>Un.</v>
          </cell>
          <cell r="C254">
            <v>1.45</v>
          </cell>
          <cell r="D254" t="str">
            <v>INDEC-PB - 42944-1</v>
          </cell>
          <cell r="E254" t="str">
            <v xml:space="preserve">Bulones                                                                </v>
          </cell>
        </row>
        <row r="255">
          <cell r="A255" t="str">
            <v>Cinta de papel</v>
          </cell>
          <cell r="B255" t="str">
            <v>Un.</v>
          </cell>
          <cell r="C255">
            <v>330.58</v>
          </cell>
          <cell r="D255" t="str">
            <v>INDEC-PB - 32129-1</v>
          </cell>
          <cell r="E255" t="str">
            <v xml:space="preserve">Papel obra                                                             </v>
          </cell>
        </row>
        <row r="256">
          <cell r="A256" t="str">
            <v>Cintas tramadas (Fibra de vidrio)</v>
          </cell>
          <cell r="B256" t="str">
            <v>Un.</v>
          </cell>
          <cell r="C256">
            <v>420</v>
          </cell>
          <cell r="D256" t="str">
            <v>INDEC-PB - 37129-1</v>
          </cell>
          <cell r="E256" t="str">
            <v xml:space="preserve">Fibras minerales                                                       </v>
          </cell>
        </row>
        <row r="257">
          <cell r="A257" t="str">
            <v>Masilla Durlock</v>
          </cell>
          <cell r="B257" t="str">
            <v>Kg</v>
          </cell>
          <cell r="C257">
            <v>51.65</v>
          </cell>
          <cell r="D257" t="str">
            <v>INDEC-PB - 15200-1</v>
          </cell>
          <cell r="E257" t="str">
            <v xml:space="preserve">Yesos y piedras calizas                                                </v>
          </cell>
        </row>
        <row r="258">
          <cell r="A258" t="str">
            <v>Cantoneras</v>
          </cell>
          <cell r="B258" t="str">
            <v>Un.</v>
          </cell>
          <cell r="C258">
            <v>119</v>
          </cell>
          <cell r="D258" t="str">
            <v>INDEC-PB - 91211-1</v>
          </cell>
          <cell r="E258" t="str">
            <v xml:space="preserve">Chapas de hierro/acero                                               </v>
          </cell>
        </row>
        <row r="259">
          <cell r="A259" t="str">
            <v xml:space="preserve">Lana de vidrio </v>
          </cell>
          <cell r="B259" t="str">
            <v>m2</v>
          </cell>
          <cell r="C259">
            <v>175</v>
          </cell>
          <cell r="D259" t="str">
            <v>INDEC-PB - 37129-1</v>
          </cell>
          <cell r="E259" t="str">
            <v xml:space="preserve">Fibras minerales                                                       </v>
          </cell>
        </row>
        <row r="260">
          <cell r="A260" t="str">
            <v>Varios (Tabiques de roca de yeso)</v>
          </cell>
          <cell r="B260" t="str">
            <v>Gl</v>
          </cell>
          <cell r="C260">
            <v>50</v>
          </cell>
          <cell r="D260" t="str">
            <v>INDEC-DCTO - Inciso p)</v>
          </cell>
          <cell r="E260" t="str">
            <v>Gastos generales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 t="str">
            <v/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 t="str">
            <v/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 t="str">
            <v/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 t="str">
            <v/>
          </cell>
        </row>
        <row r="265">
          <cell r="A265" t="str">
            <v>Cielorraso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 t="str">
            <v/>
          </cell>
        </row>
        <row r="267">
          <cell r="A267" t="str">
            <v>Montantes de 70 mm</v>
          </cell>
          <cell r="B267" t="str">
            <v>Un.</v>
          </cell>
          <cell r="C267">
            <v>80.77</v>
          </cell>
          <cell r="D267" t="str">
            <v>INDEC-PB - 41532-1</v>
          </cell>
          <cell r="E267" t="str">
            <v xml:space="preserve">Lingotes y perfiles de aluminio y sus aleaciones                       </v>
          </cell>
        </row>
        <row r="268">
          <cell r="A268" t="str">
            <v>Soleras de 70 mm</v>
          </cell>
          <cell r="B268" t="str">
            <v>Un.</v>
          </cell>
          <cell r="C268">
            <v>72.69</v>
          </cell>
          <cell r="D268" t="str">
            <v>INDEC-PB - 41532-1</v>
          </cell>
          <cell r="E268" t="str">
            <v xml:space="preserve">Lingotes y perfiles de aluminio y sus aleaciones                       </v>
          </cell>
        </row>
        <row r="269">
          <cell r="A269" t="str">
            <v>Placas Blanca 9mm</v>
          </cell>
          <cell r="B269" t="str">
            <v>Un.</v>
          </cell>
          <cell r="C269">
            <v>540</v>
          </cell>
          <cell r="D269" t="str">
            <v>INDEC-CM - 37410-11</v>
          </cell>
          <cell r="E269" t="str">
            <v>Yeso blanco</v>
          </cell>
        </row>
        <row r="270">
          <cell r="A270" t="str">
            <v>Tornillos T2</v>
          </cell>
          <cell r="B270" t="str">
            <v>Un.</v>
          </cell>
          <cell r="C270">
            <v>0.6</v>
          </cell>
          <cell r="D270" t="str">
            <v>INDEC-PB - 42944-1</v>
          </cell>
          <cell r="E270" t="str">
            <v xml:space="preserve">Bulones                                                                </v>
          </cell>
        </row>
        <row r="271">
          <cell r="A271" t="str">
            <v>Tornillos T1</v>
          </cell>
          <cell r="B271" t="str">
            <v>Un.</v>
          </cell>
          <cell r="C271">
            <v>1.1000000000000001</v>
          </cell>
          <cell r="D271" t="str">
            <v>INDEC-PB - 42944-1</v>
          </cell>
          <cell r="E271" t="str">
            <v xml:space="preserve">Bulones                                                                </v>
          </cell>
        </row>
        <row r="272">
          <cell r="A272" t="str">
            <v>Fijaciones (Tarugo Ø 8 con tornillo)</v>
          </cell>
          <cell r="B272" t="str">
            <v>Un.</v>
          </cell>
          <cell r="C272">
            <v>5.9</v>
          </cell>
          <cell r="D272" t="str">
            <v>INDEC-PB - 42944-1</v>
          </cell>
          <cell r="E272" t="str">
            <v xml:space="preserve">Bulones                                                                </v>
          </cell>
        </row>
        <row r="273">
          <cell r="A273" t="str">
            <v>Cinta de papel</v>
          </cell>
          <cell r="B273" t="str">
            <v>Un.</v>
          </cell>
          <cell r="C273">
            <v>105</v>
          </cell>
          <cell r="D273" t="str">
            <v>INDEC-PB - 32129-1</v>
          </cell>
          <cell r="E273" t="str">
            <v xml:space="preserve">Papel obra                                                             </v>
          </cell>
        </row>
        <row r="274">
          <cell r="A274" t="str">
            <v>Cintas tramadas (Fibra de vidrio)</v>
          </cell>
          <cell r="B274" t="str">
            <v>Un.</v>
          </cell>
          <cell r="C274">
            <v>225</v>
          </cell>
          <cell r="D274" t="str">
            <v>INDEC-PB - 37129-1</v>
          </cell>
          <cell r="E274" t="str">
            <v xml:space="preserve">Fibras minerales                                                       </v>
          </cell>
        </row>
        <row r="275">
          <cell r="A275" t="str">
            <v>Masilla Durlock</v>
          </cell>
          <cell r="B275" t="str">
            <v>Kg</v>
          </cell>
          <cell r="C275">
            <v>31.25</v>
          </cell>
          <cell r="D275" t="str">
            <v>INDEC-PB - 15200-1</v>
          </cell>
          <cell r="E275" t="str">
            <v xml:space="preserve">Yesos y piedras calizas                                                </v>
          </cell>
        </row>
        <row r="276">
          <cell r="A276" t="str">
            <v>Cantoneras</v>
          </cell>
          <cell r="B276" t="str">
            <v>Un.</v>
          </cell>
          <cell r="C276">
            <v>119</v>
          </cell>
          <cell r="D276" t="str">
            <v>INDEC-PB - 91211-1</v>
          </cell>
          <cell r="E276" t="str">
            <v xml:space="preserve">Chapas de hierro/acero                                               </v>
          </cell>
        </row>
        <row r="277">
          <cell r="A277" t="str">
            <v xml:space="preserve">Lana de vidrio </v>
          </cell>
          <cell r="B277" t="str">
            <v>m2</v>
          </cell>
          <cell r="C277">
            <v>175</v>
          </cell>
          <cell r="D277" t="str">
            <v>INDEC-PB - 37129-1</v>
          </cell>
          <cell r="E277" t="str">
            <v xml:space="preserve">Fibras minerales                                                       </v>
          </cell>
        </row>
        <row r="278">
          <cell r="A278" t="str">
            <v>Varios (Tabiques de roca de yeso)</v>
          </cell>
          <cell r="B278" t="str">
            <v>Gl</v>
          </cell>
          <cell r="C278">
            <v>350</v>
          </cell>
          <cell r="D278" t="str">
            <v>INDEC-DCTO - Inciso p)</v>
          </cell>
          <cell r="E278" t="str">
            <v>Gastos generales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 t="str">
            <v/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 t="str">
            <v/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 t="str">
            <v/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 t="str">
            <v/>
          </cell>
        </row>
        <row r="283">
          <cell r="A283" t="str">
            <v>Instalaciones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 t="str">
            <v/>
          </cell>
        </row>
        <row r="285">
          <cell r="A285" t="str">
            <v>Fuerza Motriz S/Esp. Técnicas</v>
          </cell>
          <cell r="B285" t="str">
            <v>Gl</v>
          </cell>
          <cell r="C285">
            <v>374630.57</v>
          </cell>
          <cell r="D285" t="str">
            <v>INDEC-MO - 51641-1</v>
          </cell>
          <cell r="E285" t="str">
            <v>Instalación eléctrica</v>
          </cell>
        </row>
        <row r="286">
          <cell r="A286" t="str">
            <v>Media Tensión S/Esp. Técnicas</v>
          </cell>
          <cell r="B286" t="str">
            <v>Gl</v>
          </cell>
          <cell r="C286">
            <v>295163.48</v>
          </cell>
          <cell r="D286" t="str">
            <v>INDEC-MO - 51641-1</v>
          </cell>
          <cell r="E286" t="str">
            <v>Instalación eléctrica</v>
          </cell>
        </row>
        <row r="287">
          <cell r="A287" t="str">
            <v>Baja Tensión S/Esp. Técnicas</v>
          </cell>
          <cell r="B287" t="str">
            <v>Gl</v>
          </cell>
          <cell r="C287">
            <v>192991.51</v>
          </cell>
          <cell r="D287" t="str">
            <v>INDEC-MO - 51641-1</v>
          </cell>
          <cell r="E287" t="str">
            <v>Instalación eléctrica</v>
          </cell>
        </row>
        <row r="288">
          <cell r="A288" t="str">
            <v>Artefactos S/Esp. Técnicas</v>
          </cell>
          <cell r="B288" t="str">
            <v>Gl</v>
          </cell>
          <cell r="C288">
            <v>102000</v>
          </cell>
          <cell r="D288" t="str">
            <v>INDEC-MO - 51641-1</v>
          </cell>
          <cell r="E288" t="str">
            <v>Instalación eléctrica</v>
          </cell>
        </row>
        <row r="289">
          <cell r="A289" t="str">
            <v>Base de cloacas, cámaras, caños S/Esp. Técnicas</v>
          </cell>
          <cell r="B289" t="str">
            <v>Gl</v>
          </cell>
          <cell r="C289">
            <v>139043.51</v>
          </cell>
          <cell r="D289" t="str">
            <v>INDEC-MO - 51620-1</v>
          </cell>
          <cell r="E289" t="str">
            <v xml:space="preserve">Instalación sanitaria </v>
          </cell>
        </row>
        <row r="290">
          <cell r="A290" t="str">
            <v>Ventilación S/Esp. Técnicas</v>
          </cell>
          <cell r="B290" t="str">
            <v>Gl</v>
          </cell>
          <cell r="C290">
            <v>34760.879999999997</v>
          </cell>
          <cell r="D290" t="str">
            <v>INDEC-MO - 51620-1</v>
          </cell>
          <cell r="E290" t="str">
            <v xml:space="preserve">Instalación sanitaria </v>
          </cell>
        </row>
        <row r="291">
          <cell r="A291" t="str">
            <v>Dispositivos de tratamiento, Cámara Séptica S/Esp. Técnicas</v>
          </cell>
          <cell r="B291" t="str">
            <v>Gl</v>
          </cell>
          <cell r="C291">
            <v>69521.75</v>
          </cell>
          <cell r="D291" t="str">
            <v>INDEC-MO - 51620-1</v>
          </cell>
          <cell r="E291" t="str">
            <v xml:space="preserve">Instalación sanitaria </v>
          </cell>
        </row>
        <row r="292">
          <cell r="A292" t="str">
            <v>Cañería Agua Fría - Caliente S/Esp. Técnicas</v>
          </cell>
          <cell r="B292" t="str">
            <v>Gl</v>
          </cell>
          <cell r="C292">
            <v>139043.51</v>
          </cell>
          <cell r="D292" t="str">
            <v>INDEC-MO - 51620-1</v>
          </cell>
          <cell r="E292" t="str">
            <v xml:space="preserve">Instalación sanitaria </v>
          </cell>
        </row>
        <row r="293">
          <cell r="A293" t="str">
            <v>Tanque de Reserva S/Esp. Técnicas</v>
          </cell>
          <cell r="B293" t="str">
            <v>Gl</v>
          </cell>
          <cell r="C293">
            <v>104282.63</v>
          </cell>
          <cell r="D293" t="str">
            <v>INDEC-MO - 51620-1</v>
          </cell>
          <cell r="E293" t="str">
            <v xml:space="preserve">Instalación sanitaria </v>
          </cell>
        </row>
        <row r="294">
          <cell r="A294" t="str">
            <v>Artefactos Sanitarios S/Esp. Técnicas</v>
          </cell>
          <cell r="B294" t="str">
            <v>Gl</v>
          </cell>
          <cell r="C294">
            <v>362693.38308</v>
          </cell>
          <cell r="D294" t="str">
            <v>INDEC-MO - 51620-1</v>
          </cell>
          <cell r="E294" t="str">
            <v xml:space="preserve">Instalación sanitaria </v>
          </cell>
        </row>
        <row r="295">
          <cell r="A295" t="str">
            <v>Cañería Desague Pluvial S/Esp. Técnicas</v>
          </cell>
          <cell r="B295" t="str">
            <v>Gl</v>
          </cell>
          <cell r="C295">
            <v>69521.75</v>
          </cell>
          <cell r="D295" t="str">
            <v>INDEC-MO - 51620-1</v>
          </cell>
          <cell r="E295" t="str">
            <v xml:space="preserve">Instalación sanitaria </v>
          </cell>
        </row>
        <row r="296">
          <cell r="A296" t="str">
            <v>Conexión a Redes Externas S/Esp. Técnicas</v>
          </cell>
          <cell r="B296" t="str">
            <v>Gl</v>
          </cell>
          <cell r="C296">
            <v>39043.51</v>
          </cell>
          <cell r="D296" t="str">
            <v>INDEC-MO - 51620-1</v>
          </cell>
          <cell r="E296" t="str">
            <v xml:space="preserve">Instalación sanitaria </v>
          </cell>
        </row>
        <row r="297">
          <cell r="A297" t="str">
            <v>Tendido de Cañería S/Esp. Técnicas</v>
          </cell>
          <cell r="B297" t="str">
            <v>Gl</v>
          </cell>
          <cell r="C297">
            <v>44899.76</v>
          </cell>
          <cell r="D297" t="str">
            <v>INDEC-MO - 51630-1</v>
          </cell>
          <cell r="E297" t="str">
            <v>Instalación de gas</v>
          </cell>
        </row>
        <row r="298">
          <cell r="A298" t="str">
            <v>Reguladores y Medidores S/Esp. Técnicas</v>
          </cell>
          <cell r="B298" t="str">
            <v>Gl</v>
          </cell>
          <cell r="C298">
            <v>25657.01</v>
          </cell>
          <cell r="D298" t="str">
            <v>INDEC-MO - 51630-1</v>
          </cell>
          <cell r="E298" t="str">
            <v>Instalación de gas</v>
          </cell>
        </row>
        <row r="299">
          <cell r="A299" t="str">
            <v>Rejillas de Ventilación S/Esp. Técnicas</v>
          </cell>
          <cell r="B299" t="str">
            <v>Gl</v>
          </cell>
          <cell r="C299">
            <v>32071.26</v>
          </cell>
          <cell r="D299" t="str">
            <v>INDEC-MO - 51630-1</v>
          </cell>
          <cell r="E299" t="str">
            <v>Instalación de gas</v>
          </cell>
        </row>
        <row r="300">
          <cell r="A300" t="str">
            <v>Artefactos Gas S/Esp. Técnicas</v>
          </cell>
          <cell r="B300" t="str">
            <v>Gl</v>
          </cell>
          <cell r="C300">
            <v>129421.76165289257</v>
          </cell>
          <cell r="D300" t="str">
            <v>INDEC-MO - 51630-1</v>
          </cell>
          <cell r="E300" t="str">
            <v>Instalación de gas</v>
          </cell>
        </row>
        <row r="301">
          <cell r="A301" t="str">
            <v>Conexión a Redes Externas Gas S/Esp. Técnicas</v>
          </cell>
          <cell r="B301" t="str">
            <v>Gl</v>
          </cell>
          <cell r="C301">
            <v>25657.01</v>
          </cell>
          <cell r="D301" t="str">
            <v>INDEC-MO - 51630-1</v>
          </cell>
          <cell r="E301" t="str">
            <v>Instalación de gas</v>
          </cell>
        </row>
        <row r="302">
          <cell r="A302" t="str">
            <v>Equipos Aire Acondicionados S/Esp. Técnicas</v>
          </cell>
          <cell r="B302" t="str">
            <v>Gl</v>
          </cell>
          <cell r="C302">
            <v>760330.54999999993</v>
          </cell>
          <cell r="D302" t="str">
            <v>INDEC-DCTO - Inciso i)</v>
          </cell>
          <cell r="E302" t="str">
            <v>Motores eléctricos y equipos de aire acondicionado</v>
          </cell>
        </row>
        <row r="303">
          <cell r="A303" t="str">
            <v>Tendido de Cañerías S/Esp. Técnicas</v>
          </cell>
          <cell r="B303" t="str">
            <v>Gl</v>
          </cell>
          <cell r="C303">
            <v>43294.74</v>
          </cell>
          <cell r="D303" t="str">
            <v>INDEC-MO - 51690-1</v>
          </cell>
          <cell r="E303" t="str">
            <v xml:space="preserve">Instalación contra incendio </v>
          </cell>
        </row>
        <row r="304">
          <cell r="A304" t="str">
            <v>Hidrantes S/Esp. Técnicas</v>
          </cell>
          <cell r="B304" t="str">
            <v>Gl</v>
          </cell>
          <cell r="C304">
            <v>35048.120000000003</v>
          </cell>
          <cell r="D304" t="str">
            <v>INDEC-MO - 51690-1</v>
          </cell>
          <cell r="E304" t="str">
            <v xml:space="preserve">Instalación contra incendio </v>
          </cell>
        </row>
        <row r="305">
          <cell r="A305" t="str">
            <v>Matafuegos, Carteles S/Esp. Técnicas</v>
          </cell>
          <cell r="B305" t="str">
            <v>Gl</v>
          </cell>
          <cell r="C305">
            <v>22678.2</v>
          </cell>
          <cell r="D305" t="str">
            <v>INDEC-MO - 51690-1</v>
          </cell>
          <cell r="E305" t="str">
            <v xml:space="preserve">Instalación contra incendio </v>
          </cell>
        </row>
        <row r="306">
          <cell r="A306" t="str">
            <v>Sistema de Bombeo S/Esp. Técnicas</v>
          </cell>
          <cell r="B306" t="str">
            <v>Gl</v>
          </cell>
          <cell r="C306">
            <v>47418.05</v>
          </cell>
          <cell r="D306" t="str">
            <v>INDEC-MO - 51690-1</v>
          </cell>
          <cell r="E306" t="str">
            <v xml:space="preserve">Instalación contra incendio </v>
          </cell>
        </row>
        <row r="307">
          <cell r="A307" t="str">
            <v>Grupo Electrógeno S/Esp. Técnicas</v>
          </cell>
          <cell r="B307" t="str">
            <v>Gl</v>
          </cell>
          <cell r="C307">
            <v>45356.4</v>
          </cell>
          <cell r="D307" t="str">
            <v>INDEC-MO - 51690-1</v>
          </cell>
          <cell r="E307" t="str">
            <v xml:space="preserve">Instalación contra incendio </v>
          </cell>
        </row>
        <row r="308">
          <cell r="A308" t="str">
            <v>Planos S/Esp. Técnicas</v>
          </cell>
          <cell r="B308" t="str">
            <v>Gl</v>
          </cell>
          <cell r="C308">
            <v>12369.93</v>
          </cell>
          <cell r="D308" t="str">
            <v>INDEC-MO - 51690-1</v>
          </cell>
          <cell r="E308" t="str">
            <v xml:space="preserve">Instalación contra incendio </v>
          </cell>
        </row>
        <row r="309">
          <cell r="A309" t="str">
            <v>Alarmas Técnicas S/Esp. Técnicas</v>
          </cell>
          <cell r="B309" t="str">
            <v>Gl</v>
          </cell>
          <cell r="C309">
            <v>25000</v>
          </cell>
          <cell r="D309" t="str">
            <v>INDEC-MO - 51690-1</v>
          </cell>
          <cell r="E309" t="str">
            <v xml:space="preserve">Instalación contra incendio </v>
          </cell>
        </row>
        <row r="310">
          <cell r="A310" t="str">
            <v>Pararrayos S/Esp. Técnicas</v>
          </cell>
          <cell r="B310" t="str">
            <v>Gl</v>
          </cell>
          <cell r="C310">
            <v>124876.86</v>
          </cell>
          <cell r="D310" t="str">
            <v>INDEC-MO - 51690-1</v>
          </cell>
          <cell r="E310" t="str">
            <v xml:space="preserve">Instalación contra incendio </v>
          </cell>
        </row>
        <row r="311">
          <cell r="A311" t="str">
            <v>Tanque Reserva y Bombeo S/Esp. Técnicas</v>
          </cell>
          <cell r="B311" t="str">
            <v>Gl</v>
          </cell>
          <cell r="C311">
            <v>66217.899999999994</v>
          </cell>
          <cell r="D311" t="str">
            <v>INDEC-MO - 51690-1</v>
          </cell>
          <cell r="E311" t="str">
            <v xml:space="preserve">Instalación contra incendio 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 t="str">
            <v/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Materiales techo metalico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 t="str">
            <v/>
          </cell>
        </row>
        <row r="316">
          <cell r="A316" t="str">
            <v>Chapa doble con aislacion Pur 50mm</v>
          </cell>
          <cell r="B316" t="str">
            <v>m2</v>
          </cell>
          <cell r="C316">
            <v>2646.5</v>
          </cell>
          <cell r="D316" t="str">
            <v>INDEC-PB - 91211-1</v>
          </cell>
          <cell r="E316" t="str">
            <v xml:space="preserve">Chapas de hierro/acero                                               </v>
          </cell>
        </row>
        <row r="317">
          <cell r="A317" t="str">
            <v>Tornillos y accesorios</v>
          </cell>
          <cell r="B317" t="str">
            <v>ud</v>
          </cell>
          <cell r="C317">
            <v>20</v>
          </cell>
          <cell r="D317" t="str">
            <v>INDEC-PB - 42944-1</v>
          </cell>
          <cell r="E317" t="str">
            <v xml:space="preserve">Bulones                                                                </v>
          </cell>
        </row>
        <row r="318">
          <cell r="A318" t="str">
            <v>Cenefa lateral</v>
          </cell>
          <cell r="B318" t="str">
            <v>ml</v>
          </cell>
          <cell r="C318">
            <v>236</v>
          </cell>
          <cell r="D318" t="str">
            <v>INDEC-PB - 91211-1</v>
          </cell>
          <cell r="E318" t="str">
            <v xml:space="preserve">Chapas de hierro/acero                                               </v>
          </cell>
        </row>
        <row r="319">
          <cell r="A319" t="str">
            <v>Cantonera lateral</v>
          </cell>
          <cell r="B319" t="str">
            <v>ml</v>
          </cell>
          <cell r="C319">
            <v>100</v>
          </cell>
          <cell r="D319" t="str">
            <v>INDEC-PB - 91211-1</v>
          </cell>
          <cell r="E319" t="str">
            <v xml:space="preserve">Chapas de hierro/acero                                               </v>
          </cell>
        </row>
        <row r="320">
          <cell r="A320" t="str">
            <v>Estructura cenefa</v>
          </cell>
          <cell r="B320" t="str">
            <v>ml</v>
          </cell>
          <cell r="C320">
            <v>989</v>
          </cell>
          <cell r="D320" t="str">
            <v>INDEC-PB - 41251-1</v>
          </cell>
          <cell r="E320" t="str">
            <v xml:space="preserve">Perfiles de hierro                                                     </v>
          </cell>
        </row>
        <row r="321">
          <cell r="A321" t="str">
            <v>Correa K 180x70x2,5</v>
          </cell>
          <cell r="B321" t="str">
            <v>ml</v>
          </cell>
          <cell r="C321">
            <v>423</v>
          </cell>
          <cell r="D321" t="str">
            <v>INDEC-PB - 41251-1</v>
          </cell>
          <cell r="E321" t="str">
            <v xml:space="preserve">Perfiles de hierro                                                     </v>
          </cell>
        </row>
        <row r="322">
          <cell r="A322" t="str">
            <v>Correa K1 150x50x2,5</v>
          </cell>
          <cell r="B322" t="str">
            <v>ml</v>
          </cell>
          <cell r="C322">
            <v>642</v>
          </cell>
          <cell r="D322" t="str">
            <v>INDEC-PB - 41251-1</v>
          </cell>
          <cell r="E322" t="str">
            <v xml:space="preserve">Perfiles de hierro                                                     </v>
          </cell>
        </row>
        <row r="323">
          <cell r="A323" t="str">
            <v>Perfil normal doble T IP200</v>
          </cell>
          <cell r="B323" t="str">
            <v>ml</v>
          </cell>
          <cell r="C323">
            <v>2116</v>
          </cell>
          <cell r="D323" t="str">
            <v>INDEC-PB - 41251-1</v>
          </cell>
          <cell r="E323" t="str">
            <v xml:space="preserve">Perfiles de hierro                                                     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 t="str">
            <v/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 t="str">
            <v/>
          </cell>
        </row>
        <row r="326">
          <cell r="A326" t="str">
            <v>Rejas/ Mallas de seguridad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 t="str">
            <v/>
          </cell>
        </row>
        <row r="328">
          <cell r="A328" t="str">
            <v>Metal Desplegado1</v>
          </cell>
          <cell r="B328" t="str">
            <v>m2</v>
          </cell>
          <cell r="C328">
            <v>560</v>
          </cell>
          <cell r="D328" t="str">
            <v>INDEC-PB - 91211-1</v>
          </cell>
          <cell r="E328" t="str">
            <v xml:space="preserve">Chapas de hierro/acero                                               </v>
          </cell>
        </row>
        <row r="329">
          <cell r="A329" t="str">
            <v>Angulo 1" x 3/16"</v>
          </cell>
          <cell r="B329" t="str">
            <v>ml</v>
          </cell>
          <cell r="C329">
            <v>135</v>
          </cell>
          <cell r="D329" t="str">
            <v>INDEC-PB - 41251-1</v>
          </cell>
          <cell r="E329" t="str">
            <v xml:space="preserve">Perfiles de hierro                                                     </v>
          </cell>
        </row>
        <row r="330">
          <cell r="A330" t="str">
            <v>Angulo 1" x 3/16"</v>
          </cell>
          <cell r="B330" t="str">
            <v>ml</v>
          </cell>
          <cell r="C330">
            <v>150</v>
          </cell>
          <cell r="D330" t="str">
            <v>INDEC-PB - 41251-1</v>
          </cell>
          <cell r="E330" t="str">
            <v xml:space="preserve">Perfiles de hierro                                                     </v>
          </cell>
        </row>
        <row r="331">
          <cell r="A331" t="str">
            <v>otros insumos</v>
          </cell>
          <cell r="B331" t="str">
            <v>gl</v>
          </cell>
          <cell r="C331">
            <v>42.25</v>
          </cell>
          <cell r="D331" t="str">
            <v>INDEC-DCTO - Inciso p)</v>
          </cell>
          <cell r="E331" t="str">
            <v>Gastos generales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 t="str">
            <v/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 t="str">
            <v/>
          </cell>
        </row>
        <row r="334">
          <cell r="A334" t="str">
            <v>aire acondicionado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 t="str">
            <v/>
          </cell>
        </row>
        <row r="336">
          <cell r="A336" t="str">
            <v>SPLIT CONSOLA 13000 FR INVERTER SILENT AIR</v>
          </cell>
          <cell r="B336" t="str">
            <v>ud</v>
          </cell>
          <cell r="C336">
            <v>201135</v>
          </cell>
          <cell r="D336" t="str">
            <v>INDEC-DCTO - Inciso i)</v>
          </cell>
          <cell r="E336" t="str">
            <v>Motores eléctricos y equipos de aire acondicionado</v>
          </cell>
        </row>
        <row r="337">
          <cell r="A337" t="str">
            <v>SPLIT 7500 FR</v>
          </cell>
          <cell r="B337" t="str">
            <v>ud</v>
          </cell>
          <cell r="C337">
            <v>68000</v>
          </cell>
          <cell r="D337" t="str">
            <v>INDEC-DCTO - Inciso i)</v>
          </cell>
          <cell r="E337" t="str">
            <v>Motores eléctricos y equipos de aire acondicionado</v>
          </cell>
        </row>
        <row r="338">
          <cell r="A338" t="str">
            <v>SPLIT 2000 FR</v>
          </cell>
          <cell r="B338" t="str">
            <v>ud</v>
          </cell>
          <cell r="C338">
            <v>44600</v>
          </cell>
          <cell r="D338" t="str">
            <v>INDEC-DCTO - Inciso i)</v>
          </cell>
          <cell r="E338" t="str">
            <v>Motores eléctricos y equipos de aire acondicionado</v>
          </cell>
        </row>
        <row r="339">
          <cell r="A339" t="str">
            <v>Materiales instalacion</v>
          </cell>
          <cell r="B339" t="str">
            <v>ud</v>
          </cell>
          <cell r="C339">
            <v>3100</v>
          </cell>
          <cell r="D339" t="str">
            <v>INDEC-DCTO - Inciso i)</v>
          </cell>
          <cell r="E339" t="str">
            <v>Motores eléctricos y equipos de aire acondicionado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 t="str">
            <v/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T.PISO.LOSA.ZOCALO"/>
      <sheetName val="CUB.TECHO"/>
      <sheetName val="MAMP.DURL.REV.PINT.PLENO"/>
      <sheetName val="CARP.VID.POLI.PINTSINT"/>
      <sheetName val="AISLACIONES"/>
      <sheetName val="Col. de Carga y Enc."/>
      <sheetName val="Viga de Carga y Enc."/>
      <sheetName val="Forestacion"/>
      <sheetName val="A.Precios"/>
      <sheetName val="PRES. PARA COEF."/>
      <sheetName val="Plan de trabajo y curva  "/>
      <sheetName val="I.E."/>
      <sheetName val="I.E. (2)"/>
      <sheetName val="I. S. 1"/>
      <sheetName val="P DESC ATMOS"/>
      <sheetName val="CARPINTERIA"/>
      <sheetName val="INST. SEG."/>
      <sheetName val="Plan de trabajo y curva de in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6">
          <cell r="G406">
            <v>32105852.583105434</v>
          </cell>
        </row>
        <row r="413">
          <cell r="G413">
            <v>49523277.609440126</v>
          </cell>
        </row>
      </sheetData>
      <sheetData sheetId="11">
        <row r="60">
          <cell r="G60">
            <v>0</v>
          </cell>
          <cell r="H60">
            <v>0</v>
          </cell>
          <cell r="I60">
            <v>1</v>
          </cell>
          <cell r="J60">
            <v>2</v>
          </cell>
          <cell r="K60">
            <v>3</v>
          </cell>
          <cell r="L60">
            <v>4</v>
          </cell>
          <cell r="M60">
            <v>5</v>
          </cell>
          <cell r="N60">
            <v>6</v>
          </cell>
          <cell r="O60">
            <v>7</v>
          </cell>
          <cell r="P60">
            <v>8</v>
          </cell>
          <cell r="Q60">
            <v>9</v>
          </cell>
          <cell r="R60">
            <v>10</v>
          </cell>
          <cell r="S60">
            <v>11</v>
          </cell>
          <cell r="T60">
            <v>12</v>
          </cell>
          <cell r="U60">
            <v>13</v>
          </cell>
          <cell r="V60">
            <v>14</v>
          </cell>
          <cell r="W60">
            <v>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T.PISO.LOSA.ZOCALO"/>
      <sheetName val="CUB.TECHO"/>
      <sheetName val="MAMP.DURL.REV.PINT.PLENO"/>
      <sheetName val="CARP.VID.POLI.PINTSINT"/>
      <sheetName val="Viga de Carga y Enc."/>
      <sheetName val="Forestacion"/>
      <sheetName val="Col. de Carga y Enc."/>
      <sheetName val="AISLACIONES"/>
      <sheetName val="P. E."/>
      <sheetName val="A.Precios"/>
      <sheetName val="SIN USO"/>
      <sheetName val="15. CALEF."/>
      <sheetName val="ANA PRECIOS A.A."/>
      <sheetName val="SIN USO 2"/>
      <sheetName val="25.5- I. E. "/>
      <sheetName val="25.6- I. G. "/>
      <sheetName val="25.7 -INST. SEG. "/>
      <sheetName val="25.13 - I.S."/>
      <sheetName val="25.14. A.A. "/>
      <sheetName val="Presup. Oficial "/>
      <sheetName val="no usar"/>
      <sheetName val="no usar 1"/>
      <sheetName val="Plan de trabajo y curva  "/>
      <sheetName val="P. trabajo y curva (Sin comp.)"/>
      <sheetName val="I. S. 1"/>
      <sheetName val="25.9- INST. SEG."/>
      <sheetName val="ANA PRECIOS I.E."/>
    </sheetNames>
    <sheetDataSet>
      <sheetData sheetId="0">
        <row r="2">
          <cell r="B2" t="str">
            <v>ENI N° 41 - SANCHEZ DE ARANCIBIA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H4" t="str">
            <v>CAUCETE - SAN JUAN</v>
          </cell>
        </row>
        <row r="172">
          <cell r="B172" t="str">
            <v xml:space="preserve">            RUBRO: INSTALACION DE AIRE ACONDICIONADO</v>
          </cell>
        </row>
        <row r="212">
          <cell r="B212" t="str">
            <v xml:space="preserve">            RUBRO: INSTALACIONES ESPECIALES</v>
          </cell>
        </row>
        <row r="241">
          <cell r="B241" t="str">
            <v xml:space="preserve">            RUBRO: REPARACIONES Y REFACCIONES</v>
          </cell>
          <cell r="I241">
            <v>0</v>
          </cell>
        </row>
        <row r="269">
          <cell r="B269" t="str">
            <v xml:space="preserve">            RUBRO: PLAYON POLIDEPORTIVO</v>
          </cell>
          <cell r="I26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T.PISO.LOSA.ZOCALO"/>
      <sheetName val="CUB.TECHO"/>
      <sheetName val="MAMP.DURL.REV.PINT.PLENO"/>
      <sheetName val="CARP.VID.POLI.PINTSINT"/>
      <sheetName val="AISLACIONES"/>
      <sheetName val="Col. de Carga y Enc."/>
      <sheetName val="Viga de Carga y Enc."/>
      <sheetName val="Forestacion"/>
      <sheetName val="A.Precios"/>
      <sheetName val="Presupuesto Oficial"/>
      <sheetName val="Plan de Trabajo y curva de inv."/>
      <sheetName val="Presup.Oficial (Sin computo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J5" t="str">
            <v>UES II</v>
          </cell>
        </row>
        <row r="159">
          <cell r="K159">
            <v>0</v>
          </cell>
          <cell r="L159">
            <v>1</v>
          </cell>
          <cell r="M159">
            <v>2</v>
          </cell>
          <cell r="N159">
            <v>3</v>
          </cell>
          <cell r="O159">
            <v>4</v>
          </cell>
          <cell r="P159">
            <v>5</v>
          </cell>
          <cell r="Q159">
            <v>6</v>
          </cell>
          <cell r="R159">
            <v>7</v>
          </cell>
          <cell r="S159">
            <v>8</v>
          </cell>
          <cell r="T159">
            <v>9</v>
          </cell>
          <cell r="U159">
            <v>10</v>
          </cell>
          <cell r="V159">
            <v>11</v>
          </cell>
          <cell r="W159">
            <v>12</v>
          </cell>
          <cell r="X159">
            <v>13</v>
          </cell>
          <cell r="Y159">
            <v>14</v>
          </cell>
        </row>
        <row r="160">
          <cell r="K160">
            <v>0</v>
          </cell>
          <cell r="L160">
            <v>2.33</v>
          </cell>
          <cell r="M160">
            <v>6.02</v>
          </cell>
          <cell r="N160">
            <v>11.459999999999997</v>
          </cell>
          <cell r="O160">
            <v>18.579999999999995</v>
          </cell>
          <cell r="P160">
            <v>27.229999999999993</v>
          </cell>
          <cell r="Q160">
            <v>36.349999999999994</v>
          </cell>
          <cell r="R160">
            <v>46.179999999999993</v>
          </cell>
          <cell r="S160">
            <v>55.169999999999987</v>
          </cell>
          <cell r="T160">
            <v>64.509999999999991</v>
          </cell>
          <cell r="U160">
            <v>73.029999999999987</v>
          </cell>
          <cell r="V160">
            <v>80.999999999999986</v>
          </cell>
          <cell r="W160">
            <v>88.079999999999984</v>
          </cell>
          <cell r="X160">
            <v>95.019999999999982</v>
          </cell>
          <cell r="Y160">
            <v>99.999999999999986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B19"/>
  <sheetViews>
    <sheetView workbookViewId="0">
      <selection activeCell="B9" sqref="B9"/>
    </sheetView>
  </sheetViews>
  <sheetFormatPr baseColWidth="10" defaultRowHeight="12.75"/>
  <cols>
    <col min="1" max="1" width="29" customWidth="1"/>
    <col min="2" max="2" width="38" style="15" customWidth="1"/>
  </cols>
  <sheetData>
    <row r="2" spans="1:2">
      <c r="A2" s="15" t="s">
        <v>107</v>
      </c>
      <c r="B2" s="15" t="s">
        <v>1270</v>
      </c>
    </row>
    <row r="3" spans="1:2">
      <c r="A3" s="15"/>
    </row>
    <row r="4" spans="1:2">
      <c r="A4" s="15" t="s">
        <v>59</v>
      </c>
      <c r="B4" s="15" t="s">
        <v>1271</v>
      </c>
    </row>
    <row r="5" spans="1:2">
      <c r="A5" s="15"/>
    </row>
    <row r="6" spans="1:2">
      <c r="A6" s="15" t="s">
        <v>108</v>
      </c>
      <c r="B6" s="918" t="s">
        <v>1272</v>
      </c>
    </row>
    <row r="9" spans="1:2" ht="14.25">
      <c r="A9" s="74"/>
      <c r="B9" s="73"/>
    </row>
    <row r="10" spans="1:2" ht="14.25">
      <c r="A10" s="74"/>
      <c r="B10" s="73"/>
    </row>
    <row r="11" spans="1:2" ht="14.25">
      <c r="A11" s="74"/>
      <c r="B11" s="73"/>
    </row>
    <row r="12" spans="1:2" ht="14.25">
      <c r="A12" s="74"/>
      <c r="B12" s="73"/>
    </row>
    <row r="13" spans="1:2" ht="14.25">
      <c r="A13" s="74"/>
      <c r="B13" s="73"/>
    </row>
    <row r="14" spans="1:2" ht="14.25">
      <c r="A14" s="74"/>
      <c r="B14" s="73"/>
    </row>
    <row r="15" spans="1:2" ht="14.25">
      <c r="A15" s="74"/>
      <c r="B15" s="73"/>
    </row>
    <row r="16" spans="1:2" ht="14.25">
      <c r="A16" s="74"/>
      <c r="B16" s="73"/>
    </row>
    <row r="17" spans="1:2" ht="14.25">
      <c r="A17" s="74"/>
      <c r="B17" s="73"/>
    </row>
    <row r="18" spans="1:2" ht="14.25">
      <c r="A18" s="74"/>
      <c r="B18" s="73"/>
    </row>
    <row r="19" spans="1:2" ht="14.25">
      <c r="A19" s="74"/>
      <c r="B19" s="73"/>
    </row>
  </sheetData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I4560"/>
  <sheetViews>
    <sheetView tabSelected="1" view="pageBreakPreview" topLeftCell="A64" zoomScale="75" zoomScaleNormal="75" zoomScaleSheetLayoutView="75" workbookViewId="0">
      <selection activeCell="J1" sqref="J1:V1048576"/>
    </sheetView>
  </sheetViews>
  <sheetFormatPr baseColWidth="10" defaultColWidth="11.42578125" defaultRowHeight="12.75"/>
  <cols>
    <col min="1" max="1" width="8" style="53" customWidth="1"/>
    <col min="2" max="2" width="40.5703125" style="53" customWidth="1"/>
    <col min="3" max="3" width="10" style="53" customWidth="1"/>
    <col min="4" max="4" width="23.140625" style="53" customWidth="1"/>
    <col min="5" max="5" width="20.140625" style="53" customWidth="1"/>
    <col min="6" max="6" width="22.7109375" style="53" customWidth="1"/>
    <col min="7" max="7" width="8.42578125" style="53" customWidth="1"/>
    <col min="8" max="8" width="19.5703125" style="53" customWidth="1"/>
    <col min="9" max="9" width="13.7109375" style="53" customWidth="1"/>
    <col min="10" max="10" width="13.7109375" style="51" customWidth="1"/>
    <col min="11" max="16384" width="11.42578125" style="5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8">
      <c r="B2" s="199" t="s">
        <v>246</v>
      </c>
    </row>
    <row r="3" spans="1:9" ht="12.75" customHeight="1">
      <c r="B3" s="248" t="s">
        <v>248</v>
      </c>
      <c r="C3" s="51"/>
    </row>
    <row r="4" spans="1:9">
      <c r="B4" s="248" t="str">
        <f>Datos!B2</f>
        <v>ENI Nº 62 ENRIQUE MOSCONI</v>
      </c>
      <c r="C4" s="51"/>
    </row>
    <row r="5" spans="1:9" ht="16.5" customHeight="1">
      <c r="B5" s="248" t="str">
        <f>Datos!B6</f>
        <v>RIVADAVIA - SAN JUAN</v>
      </c>
      <c r="C5" s="175"/>
    </row>
    <row r="10" spans="1:9" ht="15.7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5.7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5.75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14.25">
      <c r="A13" s="193"/>
      <c r="B13" s="194" t="s">
        <v>1260</v>
      </c>
      <c r="C13" s="193"/>
      <c r="D13" s="193"/>
      <c r="E13" s="195" t="str">
        <f>$B$3</f>
        <v xml:space="preserve">ESCUELA Nº </v>
      </c>
      <c r="F13" s="195"/>
      <c r="G13" s="250"/>
      <c r="H13" s="250"/>
      <c r="I13" s="54"/>
    </row>
    <row r="14" spans="1:9" ht="15.75">
      <c r="A14" s="193"/>
      <c r="B14" s="195"/>
      <c r="C14" s="193"/>
      <c r="D14" s="193"/>
      <c r="E14" s="195" t="str">
        <f>$B$4</f>
        <v>ENI Nº 62 ENRIQUE MOSCONI</v>
      </c>
      <c r="F14" s="195"/>
      <c r="G14" s="250"/>
      <c r="H14" s="250"/>
      <c r="I14" s="184"/>
    </row>
    <row r="15" spans="1:9" ht="16.149999999999999" customHeight="1">
      <c r="A15" s="193"/>
      <c r="B15" s="195"/>
      <c r="C15" s="193"/>
      <c r="D15" s="193"/>
      <c r="E15" s="249" t="str">
        <f>$B$5</f>
        <v>RIVADAVIA - SAN JUAN</v>
      </c>
      <c r="F15" s="249"/>
      <c r="G15" s="250"/>
      <c r="H15" s="250"/>
      <c r="I15" s="184"/>
    </row>
    <row r="16" spans="1:9" ht="16.149999999999999" customHeight="1">
      <c r="A16" s="196"/>
      <c r="B16" s="196"/>
      <c r="C16" s="196"/>
      <c r="D16" s="197"/>
      <c r="E16" s="198" t="s">
        <v>231</v>
      </c>
      <c r="F16" s="198"/>
      <c r="G16" s="250"/>
      <c r="H16" s="250"/>
      <c r="I16" s="54"/>
    </row>
    <row r="17" spans="1:9" ht="16.149999999999999" customHeight="1">
      <c r="A17" s="864"/>
      <c r="B17" s="864"/>
      <c r="C17" s="1575" t="s">
        <v>857</v>
      </c>
      <c r="D17" s="1575"/>
      <c r="E17" s="1575"/>
      <c r="F17" s="1575"/>
      <c r="G17" s="1575"/>
      <c r="H17" s="1575"/>
      <c r="I17" s="184"/>
    </row>
    <row r="18" spans="1:9" ht="16.149999999999999" customHeight="1" thickBot="1">
      <c r="A18" s="251"/>
      <c r="B18" s="251"/>
      <c r="C18" s="193"/>
      <c r="D18" s="193"/>
      <c r="E18" s="193"/>
      <c r="F18" s="193"/>
      <c r="G18" s="250"/>
      <c r="H18" s="250"/>
      <c r="I18" s="184"/>
    </row>
    <row r="19" spans="1:9" ht="16.149999999999999" customHeight="1" thickBot="1">
      <c r="A19"/>
      <c r="B19"/>
      <c r="C19" s="252"/>
      <c r="D19" s="253" t="s">
        <v>249</v>
      </c>
      <c r="E19" s="254"/>
      <c r="F19" s="117"/>
      <c r="G19" s="254"/>
      <c r="H19" s="255">
        <v>1</v>
      </c>
      <c r="I19" s="184"/>
    </row>
    <row r="20" spans="1:9" ht="16.149999999999999" customHeight="1">
      <c r="A20"/>
      <c r="B20"/>
      <c r="C20" s="862">
        <v>1</v>
      </c>
      <c r="D20" s="863" t="s">
        <v>849</v>
      </c>
      <c r="E20"/>
      <c r="F20"/>
      <c r="G20" s="256"/>
      <c r="H20" s="257">
        <v>1</v>
      </c>
      <c r="I20" s="54"/>
    </row>
    <row r="21" spans="1:9" ht="16.149999999999999" customHeight="1">
      <c r="A21"/>
      <c r="B21"/>
      <c r="C21" s="862">
        <v>2</v>
      </c>
      <c r="D21" s="863" t="s">
        <v>850</v>
      </c>
      <c r="E21"/>
      <c r="F21"/>
      <c r="G21" s="865">
        <v>0.15</v>
      </c>
      <c r="H21" s="866">
        <f>+G21*H20</f>
        <v>0.15</v>
      </c>
      <c r="I21" s="184"/>
    </row>
    <row r="22" spans="1:9" ht="16.149999999999999" customHeight="1">
      <c r="A22"/>
      <c r="B22"/>
      <c r="C22" s="862">
        <v>3</v>
      </c>
      <c r="D22" s="863" t="s">
        <v>851</v>
      </c>
      <c r="E22" s="15"/>
      <c r="F22"/>
      <c r="G22" s="865">
        <v>0.1</v>
      </c>
      <c r="H22" s="867">
        <f>+(H20+H21)*G22</f>
        <v>0.11499999999999999</v>
      </c>
      <c r="I22" s="184"/>
    </row>
    <row r="23" spans="1:9" ht="16.149999999999999" customHeight="1">
      <c r="A23"/>
      <c r="B23"/>
      <c r="C23" s="862">
        <v>4</v>
      </c>
      <c r="D23" s="863" t="s">
        <v>852</v>
      </c>
      <c r="E23"/>
      <c r="F23"/>
      <c r="G23" s="256"/>
      <c r="H23" s="868">
        <f>+H20+H21+H22</f>
        <v>1.2649999999999999</v>
      </c>
      <c r="I23" s="185"/>
    </row>
    <row r="24" spans="1:9" ht="16.149999999999999" customHeight="1">
      <c r="A24"/>
      <c r="B24"/>
      <c r="C24" s="862">
        <v>5</v>
      </c>
      <c r="D24" s="863" t="s">
        <v>853</v>
      </c>
      <c r="E24" s="15"/>
      <c r="F24"/>
      <c r="G24" s="256">
        <v>2.4E-2</v>
      </c>
      <c r="H24" s="866">
        <f>+H23*G24</f>
        <v>3.0359999999999998E-2</v>
      </c>
    </row>
    <row r="25" spans="1:9" ht="16.149999999999999" customHeight="1">
      <c r="A25"/>
      <c r="B25"/>
      <c r="C25" s="862">
        <v>6</v>
      </c>
      <c r="D25" s="863" t="s">
        <v>854</v>
      </c>
      <c r="E25"/>
      <c r="F25"/>
      <c r="G25" s="256">
        <v>0.21</v>
      </c>
      <c r="H25" s="869">
        <f>+H23*G25</f>
        <v>0.26565</v>
      </c>
    </row>
    <row r="26" spans="1:9" ht="16.149999999999999" customHeight="1" thickBot="1">
      <c r="A26"/>
      <c r="B26"/>
      <c r="C26" s="15"/>
      <c r="D26" s="258"/>
      <c r="E26" s="15"/>
      <c r="F26"/>
      <c r="G26" s="266"/>
      <c r="H26" s="281"/>
    </row>
    <row r="27" spans="1:9" ht="16.149999999999999" customHeight="1" thickTop="1">
      <c r="A27"/>
      <c r="B27"/>
      <c r="D27" s="15" t="s">
        <v>858</v>
      </c>
      <c r="E27" s="15"/>
      <c r="F27"/>
      <c r="G27" s="15"/>
      <c r="H27" s="620">
        <f>+H23+H24+H25</f>
        <v>1.5610099999999998</v>
      </c>
      <c r="I27" s="51"/>
    </row>
    <row r="28" spans="1:9" ht="16.149999999999999" customHeight="1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6.149999999999999" customHeight="1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6.149999999999999" customHeight="1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6.149999999999999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6.149999999999999" customHeight="1"/>
    <row r="33" spans="1:9" ht="16.149999999999999" customHeight="1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16.149999999999999" customHeight="1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6.149999999999999" customHeight="1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6.149999999999999" customHeight="1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6.149999999999999" customHeight="1">
      <c r="A37" s="57"/>
      <c r="B37" s="57"/>
      <c r="C37" s="57"/>
      <c r="D37" s="57"/>
      <c r="E37" s="57"/>
      <c r="F37" s="57"/>
      <c r="G37" s="57"/>
      <c r="H37" s="58"/>
      <c r="I37" s="58"/>
    </row>
    <row r="38" spans="1:9" ht="16.149999999999999" customHeight="1">
      <c r="A38" s="193"/>
      <c r="B38" s="194" t="s">
        <v>1260</v>
      </c>
      <c r="C38" s="193"/>
      <c r="D38" s="193"/>
      <c r="E38" s="195" t="str">
        <f>$B$3</f>
        <v xml:space="preserve">ESCUELA Nº </v>
      </c>
      <c r="F38" s="193"/>
      <c r="G38" s="193"/>
      <c r="H38" s="59"/>
      <c r="I38" s="59"/>
    </row>
    <row r="39" spans="1:9" ht="16.149999999999999" customHeight="1">
      <c r="A39" s="193"/>
      <c r="B39" s="195"/>
      <c r="C39" s="193"/>
      <c r="D39" s="193"/>
      <c r="E39" s="195" t="str">
        <f>$B$4</f>
        <v>ENI Nº 62 ENRIQUE MOSCONI</v>
      </c>
      <c r="F39" s="193"/>
      <c r="G39" s="193"/>
    </row>
    <row r="40" spans="1:9" ht="16.149999999999999" customHeight="1">
      <c r="A40" s="193"/>
      <c r="B40" s="195"/>
      <c r="C40" s="193"/>
      <c r="D40" s="193"/>
      <c r="E40" s="249" t="str">
        <f>$B$5</f>
        <v>RIVADAVIA - SAN JUAN</v>
      </c>
      <c r="F40" s="193"/>
      <c r="G40" s="193"/>
    </row>
    <row r="41" spans="1:9" ht="16.149999999999999" customHeight="1">
      <c r="A41" s="196"/>
      <c r="B41" s="196"/>
      <c r="C41" s="196"/>
      <c r="D41" s="197"/>
      <c r="E41" s="198" t="s">
        <v>231</v>
      </c>
      <c r="F41" s="196"/>
      <c r="G41" s="196"/>
    </row>
    <row r="42" spans="1:9" ht="16.149999999999999" customHeight="1">
      <c r="A42" s="193"/>
      <c r="B42" s="199" t="s">
        <v>246</v>
      </c>
      <c r="C42" s="193"/>
      <c r="D42" s="199"/>
      <c r="E42" s="199"/>
      <c r="F42" s="199"/>
      <c r="G42" s="199"/>
    </row>
    <row r="43" spans="1:9" ht="16.149999999999999" customHeight="1">
      <c r="A43"/>
      <c r="B43"/>
      <c r="C43" s="200"/>
      <c r="D43" s="101"/>
      <c r="E43" s="200"/>
      <c r="F43" s="200"/>
      <c r="G43"/>
    </row>
    <row r="44" spans="1:9" ht="16.149999999999999" customHeight="1" thickBot="1">
      <c r="A44"/>
      <c r="B44"/>
      <c r="C44" s="200"/>
      <c r="D44" s="101"/>
      <c r="E44" s="200"/>
      <c r="F44" s="200"/>
      <c r="G44"/>
    </row>
    <row r="45" spans="1:9" ht="16.149999999999999" customHeight="1">
      <c r="A45"/>
      <c r="B45" s="201" t="s">
        <v>232</v>
      </c>
      <c r="C45" s="202" t="s">
        <v>46</v>
      </c>
      <c r="D45" s="203" t="s">
        <v>419</v>
      </c>
      <c r="E45" s="204"/>
      <c r="F45" s="205"/>
      <c r="G45"/>
    </row>
    <row r="46" spans="1:9" ht="16.149999999999999" customHeight="1">
      <c r="A46"/>
      <c r="B46" s="206" t="s">
        <v>233</v>
      </c>
      <c r="C46" s="1032" t="s">
        <v>972</v>
      </c>
      <c r="D46" s="265" t="s">
        <v>1274</v>
      </c>
      <c r="E46" s="209"/>
      <c r="F46" s="210"/>
      <c r="G46"/>
    </row>
    <row r="47" spans="1:9" ht="16.149999999999999" customHeight="1" thickBot="1">
      <c r="A47"/>
      <c r="B47" s="206" t="s">
        <v>234</v>
      </c>
      <c r="C47" s="929" t="s">
        <v>35</v>
      </c>
      <c r="D47" s="212"/>
      <c r="E47" s="209"/>
      <c r="F47" s="210"/>
      <c r="G47"/>
      <c r="H47" s="186"/>
      <c r="I47" s="186"/>
    </row>
    <row r="48" spans="1:9" ht="31.5" customHeight="1" thickBot="1">
      <c r="A48"/>
      <c r="B48" s="213" t="s">
        <v>235</v>
      </c>
      <c r="C48" s="214" t="s">
        <v>236</v>
      </c>
      <c r="D48" s="214" t="s">
        <v>237</v>
      </c>
      <c r="E48" s="214" t="s">
        <v>238</v>
      </c>
      <c r="F48" s="215" t="s">
        <v>239</v>
      </c>
      <c r="G48"/>
      <c r="H48" s="3"/>
      <c r="I48" s="3"/>
    </row>
    <row r="49" spans="1:9" ht="16.149999999999999" customHeight="1" thickBot="1">
      <c r="A49"/>
      <c r="B49" s="216" t="s">
        <v>240</v>
      </c>
      <c r="C49" s="217"/>
      <c r="D49" s="218"/>
      <c r="E49" s="217"/>
      <c r="F49" s="219">
        <f>SUM(F50:F62)</f>
        <v>0</v>
      </c>
      <c r="G49"/>
      <c r="H49" s="3"/>
      <c r="I49" s="3"/>
    </row>
    <row r="50" spans="1:9" ht="16.149999999999999" customHeight="1">
      <c r="A50"/>
      <c r="B50" s="259"/>
      <c r="C50" s="221"/>
      <c r="D50" s="222"/>
      <c r="E50" s="222"/>
      <c r="F50" s="223"/>
      <c r="G50"/>
      <c r="H50" s="3"/>
      <c r="I50" s="3"/>
    </row>
    <row r="51" spans="1:9" ht="16.149999999999999" customHeight="1">
      <c r="A51"/>
      <c r="B51" s="259"/>
      <c r="C51" s="221"/>
      <c r="D51" s="222"/>
      <c r="E51" s="222"/>
      <c r="F51" s="223"/>
      <c r="G51"/>
      <c r="H51" s="7"/>
      <c r="I51" s="7"/>
    </row>
    <row r="52" spans="1:9" ht="16.149999999999999" customHeight="1">
      <c r="A52"/>
      <c r="B52" s="220"/>
      <c r="C52" s="221"/>
      <c r="D52" s="222"/>
      <c r="E52" s="222"/>
      <c r="F52" s="223"/>
      <c r="G52"/>
      <c r="H52" s="7"/>
      <c r="I52" s="7"/>
    </row>
    <row r="53" spans="1:9" ht="16.149999999999999" customHeight="1">
      <c r="A53"/>
      <c r="B53" s="220"/>
      <c r="C53" s="221"/>
      <c r="D53" s="222"/>
      <c r="E53" s="222"/>
      <c r="F53" s="223"/>
      <c r="G53"/>
      <c r="H53" s="7"/>
      <c r="I53" s="7"/>
    </row>
    <row r="54" spans="1:9" ht="16.149999999999999" customHeight="1">
      <c r="A54"/>
      <c r="B54" s="220"/>
      <c r="C54" s="221"/>
      <c r="D54" s="222"/>
      <c r="E54" s="222"/>
      <c r="F54" s="223"/>
      <c r="G54"/>
      <c r="H54" s="7"/>
      <c r="I54" s="7"/>
    </row>
    <row r="55" spans="1:9" ht="16.149999999999999" customHeight="1">
      <c r="A55"/>
      <c r="B55" s="220"/>
      <c r="C55" s="221"/>
      <c r="D55" s="222"/>
      <c r="E55" s="222"/>
      <c r="F55" s="223"/>
      <c r="G55"/>
      <c r="H55" s="7"/>
      <c r="I55" s="7"/>
    </row>
    <row r="56" spans="1:9" ht="16.149999999999999" customHeight="1">
      <c r="A56"/>
      <c r="B56" s="220"/>
      <c r="C56" s="221"/>
      <c r="D56" s="222"/>
      <c r="E56" s="222"/>
      <c r="F56" s="223"/>
      <c r="G56"/>
      <c r="H56" s="187"/>
      <c r="I56" s="187"/>
    </row>
    <row r="57" spans="1:9" ht="16.149999999999999" customHeight="1">
      <c r="A57"/>
      <c r="B57" s="220"/>
      <c r="C57" s="221"/>
      <c r="D57" s="222"/>
      <c r="E57" s="222"/>
      <c r="F57" s="223"/>
      <c r="G57"/>
      <c r="H57" s="188"/>
      <c r="I57" s="188"/>
    </row>
    <row r="58" spans="1:9" ht="16.149999999999999" customHeight="1">
      <c r="A58"/>
      <c r="B58" s="220"/>
      <c r="C58" s="221"/>
      <c r="D58" s="222"/>
      <c r="E58" s="222"/>
      <c r="F58" s="223"/>
      <c r="G58"/>
      <c r="H58" s="189"/>
      <c r="I58" s="189"/>
    </row>
    <row r="59" spans="1:9" ht="16.149999999999999" customHeight="1">
      <c r="A59"/>
      <c r="B59" s="220"/>
      <c r="C59" s="221"/>
      <c r="D59" s="222"/>
      <c r="E59" s="222"/>
      <c r="F59" s="223"/>
      <c r="G59"/>
      <c r="H59" s="189"/>
      <c r="I59" s="189"/>
    </row>
    <row r="60" spans="1:9" ht="16.149999999999999" customHeight="1">
      <c r="A60"/>
      <c r="B60" s="224"/>
      <c r="C60" s="225"/>
      <c r="D60" s="226"/>
      <c r="E60" s="226"/>
      <c r="F60" s="223"/>
      <c r="G60"/>
      <c r="H60" s="189"/>
      <c r="I60" s="189"/>
    </row>
    <row r="61" spans="1:9" ht="16.149999999999999" customHeight="1">
      <c r="A61"/>
      <c r="B61" s="228"/>
      <c r="C61" s="225"/>
      <c r="D61" s="225"/>
      <c r="E61" s="225"/>
      <c r="F61" s="223"/>
      <c r="G61"/>
      <c r="H61" s="189"/>
      <c r="I61" s="189"/>
    </row>
    <row r="62" spans="1:9" ht="16.149999999999999" customHeight="1" thickBot="1">
      <c r="A62"/>
      <c r="B62" s="230"/>
      <c r="C62" s="231"/>
      <c r="D62" s="231"/>
      <c r="E62" s="231"/>
      <c r="F62" s="223"/>
      <c r="G62"/>
      <c r="H62" s="189"/>
      <c r="I62" s="189"/>
    </row>
    <row r="63" spans="1:9" ht="16.149999999999999" customHeight="1" thickBot="1">
      <c r="A63"/>
      <c r="B63" s="216" t="s">
        <v>241</v>
      </c>
      <c r="C63" s="217"/>
      <c r="D63" s="218"/>
      <c r="E63" s="217"/>
      <c r="F63" s="219">
        <f>SUM(F64:F66)</f>
        <v>0</v>
      </c>
      <c r="G63"/>
      <c r="H63" s="189"/>
      <c r="I63" s="189"/>
    </row>
    <row r="64" spans="1:9" ht="16.149999999999999" customHeight="1">
      <c r="A64"/>
      <c r="B64" s="275"/>
      <c r="C64" s="221"/>
      <c r="D64" s="260"/>
      <c r="E64" s="222"/>
      <c r="F64" s="223"/>
      <c r="G64"/>
      <c r="H64" s="189"/>
      <c r="I64" s="189"/>
    </row>
    <row r="65" spans="1:9" ht="16.149999999999999" customHeight="1">
      <c r="A65"/>
      <c r="B65" s="276"/>
      <c r="C65" s="225"/>
      <c r="D65" s="261"/>
      <c r="E65" s="226"/>
      <c r="F65" s="223"/>
      <c r="G65"/>
      <c r="H65" s="189"/>
      <c r="I65" s="189"/>
    </row>
    <row r="66" spans="1:9" ht="16.149999999999999" customHeight="1" thickBot="1">
      <c r="A66"/>
      <c r="B66" s="230"/>
      <c r="C66" s="231"/>
      <c r="D66" s="231"/>
      <c r="E66" s="231"/>
      <c r="F66" s="223"/>
      <c r="G66"/>
      <c r="H66" s="7"/>
      <c r="I66" s="7"/>
    </row>
    <row r="67" spans="1:9" ht="16.149999999999999" customHeight="1" thickBot="1">
      <c r="A67"/>
      <c r="B67" s="216" t="s">
        <v>242</v>
      </c>
      <c r="C67" s="217"/>
      <c r="D67" s="218"/>
      <c r="E67" s="217"/>
      <c r="F67" s="219">
        <f>SUM(F68:F70)</f>
        <v>200</v>
      </c>
      <c r="G67"/>
      <c r="H67" s="7"/>
      <c r="I67" s="7"/>
    </row>
    <row r="68" spans="1:9" ht="16.149999999999999" customHeight="1">
      <c r="A68"/>
      <c r="B68" s="220" t="s">
        <v>47</v>
      </c>
      <c r="C68" s="221" t="s">
        <v>4</v>
      </c>
      <c r="D68" s="260">
        <v>200</v>
      </c>
      <c r="E68" s="222">
        <v>1</v>
      </c>
      <c r="F68" s="223">
        <f>D68*E68</f>
        <v>200</v>
      </c>
      <c r="G68"/>
      <c r="H68" s="189"/>
      <c r="I68" s="189"/>
    </row>
    <row r="69" spans="1:9" ht="16.149999999999999" customHeight="1">
      <c r="A69"/>
      <c r="B69" s="224"/>
      <c r="C69" s="225"/>
      <c r="D69" s="229"/>
      <c r="E69" s="225"/>
      <c r="F69" s="227"/>
      <c r="G69"/>
      <c r="H69" s="188"/>
      <c r="I69" s="188"/>
    </row>
    <row r="70" spans="1:9" ht="16.149999999999999" customHeight="1" thickBot="1">
      <c r="A70"/>
      <c r="B70" s="234"/>
      <c r="C70" s="231"/>
      <c r="D70" s="232"/>
      <c r="E70" s="231"/>
      <c r="F70" s="235"/>
      <c r="G70"/>
      <c r="H70" s="189"/>
      <c r="I70" s="189"/>
    </row>
    <row r="71" spans="1:9" ht="16.149999999999999" customHeight="1" thickTop="1" thickBot="1">
      <c r="A71"/>
      <c r="B71"/>
      <c r="C71" s="236"/>
      <c r="D71" s="237"/>
      <c r="E71" s="238" t="s">
        <v>243</v>
      </c>
      <c r="F71" s="239">
        <f>SUM(F49,F63,F67)</f>
        <v>200</v>
      </c>
      <c r="G71"/>
      <c r="H71" s="189"/>
      <c r="I71" s="189"/>
    </row>
    <row r="72" spans="1:9" ht="16.149999999999999" customHeight="1" thickTop="1" thickBot="1">
      <c r="A72"/>
      <c r="B72"/>
      <c r="C72" s="240"/>
      <c r="D72" s="241"/>
      <c r="E72" s="242" t="s">
        <v>244</v>
      </c>
      <c r="F72" s="239">
        <f>$H$27</f>
        <v>1.5610099999999998</v>
      </c>
      <c r="G72"/>
      <c r="H72" s="190"/>
      <c r="I72" s="190"/>
    </row>
    <row r="73" spans="1:9" ht="16.149999999999999" customHeight="1" thickTop="1" thickBot="1">
      <c r="A73"/>
      <c r="B73"/>
      <c r="C73" s="243"/>
      <c r="D73" s="244"/>
      <c r="E73" s="245" t="s">
        <v>245</v>
      </c>
      <c r="F73" s="461">
        <f>+F72*F71</f>
        <v>312.20199999999994</v>
      </c>
      <c r="G73"/>
      <c r="H73" s="189"/>
      <c r="I73" s="189"/>
    </row>
    <row r="74" spans="1:9" ht="16.149999999999999" customHeight="1">
      <c r="A74" s="57"/>
      <c r="B74" s="57"/>
      <c r="C74" s="57"/>
      <c r="D74" s="57"/>
      <c r="E74" s="57"/>
      <c r="F74" s="57"/>
      <c r="G74" s="57"/>
      <c r="H74" s="58"/>
      <c r="I74" s="58"/>
    </row>
    <row r="75" spans="1:9" ht="16.149999999999999" customHeight="1">
      <c r="A75" s="193"/>
      <c r="B75" s="194" t="s">
        <v>1260</v>
      </c>
      <c r="C75" s="193"/>
      <c r="D75" s="193"/>
      <c r="E75" s="195" t="str">
        <f>$B$3</f>
        <v xml:space="preserve">ESCUELA Nº </v>
      </c>
      <c r="F75" s="193"/>
      <c r="G75" s="193"/>
      <c r="H75" s="59"/>
      <c r="I75" s="59"/>
    </row>
    <row r="76" spans="1:9" ht="16.149999999999999" customHeight="1">
      <c r="A76" s="193"/>
      <c r="B76" s="195"/>
      <c r="C76" s="193"/>
      <c r="D76" s="193"/>
      <c r="E76" s="195" t="str">
        <f>$B$4</f>
        <v>ENI Nº 62 ENRIQUE MOSCONI</v>
      </c>
      <c r="F76" s="193"/>
      <c r="G76" s="193"/>
    </row>
    <row r="77" spans="1:9" ht="16.149999999999999" customHeight="1">
      <c r="A77" s="193"/>
      <c r="B77" s="195"/>
      <c r="C77" s="193"/>
      <c r="D77" s="193"/>
      <c r="E77" s="249" t="str">
        <f>$B$5</f>
        <v>RIVADAVIA - SAN JUAN</v>
      </c>
      <c r="F77" s="193"/>
      <c r="G77" s="193"/>
    </row>
    <row r="78" spans="1:9" ht="16.149999999999999" customHeight="1">
      <c r="A78" s="196"/>
      <c r="B78" s="196"/>
      <c r="C78" s="196"/>
      <c r="D78" s="197"/>
      <c r="E78" s="198" t="s">
        <v>231</v>
      </c>
      <c r="F78" s="196"/>
      <c r="G78" s="196"/>
    </row>
    <row r="79" spans="1:9" ht="16.149999999999999" customHeight="1">
      <c r="A79" s="193"/>
      <c r="B79" s="199" t="s">
        <v>246</v>
      </c>
      <c r="C79" s="193"/>
      <c r="D79" s="199"/>
      <c r="E79" s="199"/>
      <c r="F79" s="199"/>
      <c r="G79" s="199"/>
    </row>
    <row r="80" spans="1:9" ht="16.149999999999999" customHeight="1">
      <c r="A80"/>
      <c r="B80"/>
      <c r="C80" s="200"/>
      <c r="D80" s="101"/>
      <c r="E80" s="200"/>
      <c r="F80" s="200"/>
      <c r="G80"/>
    </row>
    <row r="81" spans="1:9" ht="16.149999999999999" customHeight="1" thickBot="1">
      <c r="A81"/>
      <c r="B81"/>
      <c r="C81" s="200"/>
      <c r="D81" s="101"/>
      <c r="E81" s="200"/>
      <c r="F81" s="200"/>
      <c r="G81"/>
    </row>
    <row r="82" spans="1:9" ht="16.149999999999999" customHeight="1">
      <c r="A82"/>
      <c r="B82" s="201" t="s">
        <v>232</v>
      </c>
      <c r="C82" s="202" t="s">
        <v>46</v>
      </c>
      <c r="D82" s="203" t="s">
        <v>419</v>
      </c>
      <c r="E82" s="204"/>
      <c r="F82" s="205"/>
      <c r="G82"/>
    </row>
    <row r="83" spans="1:9" ht="16.149999999999999" customHeight="1">
      <c r="A83"/>
      <c r="B83" s="206" t="s">
        <v>233</v>
      </c>
      <c r="C83" s="1032" t="s">
        <v>974</v>
      </c>
      <c r="D83" s="265" t="s">
        <v>1275</v>
      </c>
      <c r="E83" s="209"/>
      <c r="F83" s="210"/>
      <c r="G83"/>
    </row>
    <row r="84" spans="1:9" ht="16.149999999999999" customHeight="1" thickBot="1">
      <c r="A84"/>
      <c r="B84" s="206" t="s">
        <v>234</v>
      </c>
      <c r="C84" s="929" t="s">
        <v>35</v>
      </c>
      <c r="D84" s="212"/>
      <c r="E84" s="209"/>
      <c r="F84" s="210"/>
      <c r="G84"/>
      <c r="H84" s="186"/>
      <c r="I84" s="186"/>
    </row>
    <row r="85" spans="1:9" ht="31.5" customHeight="1" thickBot="1">
      <c r="A85"/>
      <c r="B85" s="213" t="s">
        <v>235</v>
      </c>
      <c r="C85" s="214" t="s">
        <v>236</v>
      </c>
      <c r="D85" s="214" t="s">
        <v>237</v>
      </c>
      <c r="E85" s="214" t="s">
        <v>238</v>
      </c>
      <c r="F85" s="215" t="s">
        <v>239</v>
      </c>
      <c r="G85"/>
      <c r="H85" s="3"/>
      <c r="I85" s="3"/>
    </row>
    <row r="86" spans="1:9" ht="16.149999999999999" customHeight="1" thickBot="1">
      <c r="A86"/>
      <c r="B86" s="216" t="s">
        <v>240</v>
      </c>
      <c r="C86" s="217"/>
      <c r="D86" s="218"/>
      <c r="E86" s="217"/>
      <c r="F86" s="219">
        <f>SUM(F87:F99)</f>
        <v>0</v>
      </c>
      <c r="G86"/>
      <c r="H86" s="3"/>
      <c r="I86" s="3"/>
    </row>
    <row r="87" spans="1:9" ht="16.149999999999999" customHeight="1">
      <c r="A87"/>
      <c r="B87" s="259"/>
      <c r="C87" s="1235"/>
      <c r="D87" s="1211"/>
      <c r="E87" s="1211"/>
      <c r="F87" s="1237"/>
      <c r="G87"/>
      <c r="H87" s="3"/>
      <c r="I87" s="3"/>
    </row>
    <row r="88" spans="1:9" ht="16.149999999999999" customHeight="1">
      <c r="A88"/>
      <c r="B88" s="259"/>
      <c r="C88" s="1235"/>
      <c r="D88" s="1211"/>
      <c r="E88" s="1211"/>
      <c r="F88" s="1237"/>
      <c r="G88"/>
      <c r="H88" s="7"/>
      <c r="I88" s="7"/>
    </row>
    <row r="89" spans="1:9" ht="16.149999999999999" customHeight="1">
      <c r="A89"/>
      <c r="B89" s="454"/>
      <c r="C89" s="1235"/>
      <c r="D89" s="1211"/>
      <c r="E89" s="1211"/>
      <c r="F89" s="1237"/>
      <c r="G89"/>
      <c r="H89" s="7"/>
      <c r="I89" s="7"/>
    </row>
    <row r="90" spans="1:9" ht="16.149999999999999" customHeight="1">
      <c r="A90"/>
      <c r="B90" s="454"/>
      <c r="C90" s="1235"/>
      <c r="D90" s="1211"/>
      <c r="E90" s="1211"/>
      <c r="F90" s="1237"/>
      <c r="G90"/>
      <c r="H90" s="7"/>
      <c r="I90" s="7"/>
    </row>
    <row r="91" spans="1:9" ht="16.149999999999999" customHeight="1">
      <c r="A91"/>
      <c r="B91" s="454"/>
      <c r="C91" s="1235"/>
      <c r="D91" s="1211"/>
      <c r="E91" s="1211"/>
      <c r="F91" s="1237"/>
      <c r="G91"/>
      <c r="H91" s="7"/>
      <c r="I91" s="7"/>
    </row>
    <row r="92" spans="1:9" ht="16.149999999999999" customHeight="1">
      <c r="A92"/>
      <c r="B92" s="454"/>
      <c r="C92" s="1235"/>
      <c r="D92" s="1211"/>
      <c r="E92" s="1211"/>
      <c r="F92" s="1237"/>
      <c r="G92"/>
      <c r="H92" s="7"/>
      <c r="I92" s="7"/>
    </row>
    <row r="93" spans="1:9" ht="16.149999999999999" customHeight="1">
      <c r="A93"/>
      <c r="B93" s="454"/>
      <c r="C93" s="1235"/>
      <c r="D93" s="1211"/>
      <c r="E93" s="1211"/>
      <c r="F93" s="1237"/>
      <c r="G93"/>
      <c r="H93" s="187"/>
      <c r="I93" s="187"/>
    </row>
    <row r="94" spans="1:9" ht="16.149999999999999" customHeight="1">
      <c r="A94"/>
      <c r="B94" s="454"/>
      <c r="C94" s="1235"/>
      <c r="D94" s="1211"/>
      <c r="E94" s="1211"/>
      <c r="F94" s="1237"/>
      <c r="G94"/>
      <c r="H94" s="188"/>
      <c r="I94" s="188"/>
    </row>
    <row r="95" spans="1:9" ht="16.149999999999999" customHeight="1">
      <c r="A95"/>
      <c r="B95" s="454"/>
      <c r="C95" s="1235"/>
      <c r="D95" s="1211"/>
      <c r="E95" s="1211"/>
      <c r="F95" s="1237"/>
      <c r="G95"/>
      <c r="H95" s="189"/>
      <c r="I95" s="189"/>
    </row>
    <row r="96" spans="1:9" ht="16.149999999999999" customHeight="1">
      <c r="A96"/>
      <c r="B96" s="1144"/>
      <c r="C96" s="1141"/>
      <c r="D96" s="1142"/>
      <c r="E96" s="1142"/>
      <c r="F96" s="1143"/>
      <c r="G96"/>
      <c r="H96" s="189"/>
      <c r="I96" s="189"/>
    </row>
    <row r="97" spans="1:9" ht="16.149999999999999" customHeight="1">
      <c r="A97"/>
      <c r="B97" s="1145"/>
      <c r="C97" s="1146"/>
      <c r="D97" s="1147"/>
      <c r="E97" s="1147"/>
      <c r="F97" s="1143"/>
      <c r="G97"/>
      <c r="H97" s="189"/>
      <c r="I97" s="189"/>
    </row>
    <row r="98" spans="1:9" ht="16.149999999999999" customHeight="1">
      <c r="A98"/>
      <c r="B98" s="1148"/>
      <c r="C98" s="1146"/>
      <c r="D98" s="1146"/>
      <c r="E98" s="1146"/>
      <c r="F98" s="1143"/>
      <c r="G98"/>
      <c r="H98" s="189"/>
      <c r="I98" s="189"/>
    </row>
    <row r="99" spans="1:9" ht="16.149999999999999" customHeight="1" thickBot="1">
      <c r="A99"/>
      <c r="B99" s="1149"/>
      <c r="C99" s="1150"/>
      <c r="D99" s="1150"/>
      <c r="E99" s="1150"/>
      <c r="F99" s="1143"/>
      <c r="G99"/>
      <c r="H99" s="189"/>
      <c r="I99" s="189"/>
    </row>
    <row r="100" spans="1:9" ht="16.149999999999999" customHeight="1" thickBot="1">
      <c r="A100"/>
      <c r="B100" s="216" t="s">
        <v>241</v>
      </c>
      <c r="C100" s="217"/>
      <c r="D100" s="218"/>
      <c r="E100" s="217"/>
      <c r="F100" s="219">
        <f>SUM(F101:F103)</f>
        <v>0</v>
      </c>
      <c r="G100"/>
      <c r="H100" s="189"/>
      <c r="I100" s="189"/>
    </row>
    <row r="101" spans="1:9" ht="16.149999999999999" customHeight="1">
      <c r="A101"/>
      <c r="B101" s="275"/>
      <c r="C101" s="221"/>
      <c r="D101" s="260"/>
      <c r="E101" s="1211"/>
      <c r="F101" s="223"/>
      <c r="G101"/>
      <c r="H101" s="189"/>
      <c r="I101" s="189"/>
    </row>
    <row r="102" spans="1:9" ht="16.149999999999999" customHeight="1">
      <c r="A102"/>
      <c r="B102" s="276"/>
      <c r="C102" s="225"/>
      <c r="D102" s="261"/>
      <c r="E102" s="1229"/>
      <c r="F102" s="223"/>
      <c r="G102"/>
      <c r="H102" s="189"/>
      <c r="I102" s="189"/>
    </row>
    <row r="103" spans="1:9" ht="16.149999999999999" customHeight="1" thickBot="1">
      <c r="A103"/>
      <c r="B103" s="230"/>
      <c r="C103" s="231"/>
      <c r="D103" s="231"/>
      <c r="E103" s="1238"/>
      <c r="F103" s="223"/>
      <c r="G103"/>
      <c r="H103" s="7"/>
      <c r="I103" s="7"/>
    </row>
    <row r="104" spans="1:9" ht="16.149999999999999" customHeight="1" thickBot="1">
      <c r="A104"/>
      <c r="B104" s="216" t="s">
        <v>242</v>
      </c>
      <c r="C104" s="217"/>
      <c r="D104" s="218"/>
      <c r="E104" s="217"/>
      <c r="F104" s="219">
        <f>SUM(F105:F107)</f>
        <v>0</v>
      </c>
      <c r="G104"/>
      <c r="H104" s="7"/>
      <c r="I104" s="7"/>
    </row>
    <row r="105" spans="1:9" ht="16.149999999999999" customHeight="1">
      <c r="A105"/>
      <c r="B105" s="220"/>
      <c r="C105" s="221"/>
      <c r="D105" s="260"/>
      <c r="E105" s="1211"/>
      <c r="F105" s="223"/>
      <c r="G105"/>
      <c r="H105" s="189"/>
      <c r="I105" s="189"/>
    </row>
    <row r="106" spans="1:9" ht="16.149999999999999" customHeight="1">
      <c r="A106"/>
      <c r="B106" s="224"/>
      <c r="C106" s="225"/>
      <c r="D106" s="229"/>
      <c r="E106" s="1146"/>
      <c r="F106" s="227"/>
      <c r="G106"/>
      <c r="H106" s="188"/>
      <c r="I106" s="188"/>
    </row>
    <row r="107" spans="1:9" ht="16.149999999999999" customHeight="1" thickBot="1">
      <c r="A107"/>
      <c r="B107" s="234"/>
      <c r="C107" s="231"/>
      <c r="D107" s="232"/>
      <c r="E107" s="231"/>
      <c r="F107" s="235"/>
      <c r="G107"/>
      <c r="H107" s="189"/>
      <c r="I107" s="189"/>
    </row>
    <row r="108" spans="1:9" ht="16.149999999999999" customHeight="1" thickTop="1" thickBot="1">
      <c r="A108"/>
      <c r="B108"/>
      <c r="C108" s="236"/>
      <c r="D108" s="237"/>
      <c r="E108" s="238" t="s">
        <v>243</v>
      </c>
      <c r="F108" s="239">
        <f>SUM(F86,F100,F104)</f>
        <v>0</v>
      </c>
      <c r="G108"/>
      <c r="H108" s="189"/>
      <c r="I108" s="189"/>
    </row>
    <row r="109" spans="1:9" ht="16.149999999999999" customHeight="1" thickTop="1" thickBot="1">
      <c r="A109"/>
      <c r="B109"/>
      <c r="C109" s="240"/>
      <c r="D109" s="241"/>
      <c r="E109" s="242" t="s">
        <v>244</v>
      </c>
      <c r="F109" s="239">
        <f>$H$27</f>
        <v>1.5610099999999998</v>
      </c>
      <c r="G109"/>
      <c r="H109" s="190"/>
      <c r="I109" s="190"/>
    </row>
    <row r="110" spans="1:9" ht="16.149999999999999" customHeight="1" thickTop="1" thickBot="1">
      <c r="A110"/>
      <c r="B110"/>
      <c r="C110" s="243"/>
      <c r="D110" s="244"/>
      <c r="E110" s="245" t="s">
        <v>245</v>
      </c>
      <c r="F110" s="461">
        <f>+F109*F108</f>
        <v>0</v>
      </c>
      <c r="G110"/>
      <c r="H110" s="189"/>
      <c r="I110" s="189"/>
    </row>
    <row r="111" spans="1:9" ht="16.149999999999999" customHeight="1">
      <c r="A111" s="193"/>
      <c r="B111" s="57"/>
      <c r="C111" s="57"/>
      <c r="D111" s="57"/>
      <c r="E111" s="57"/>
      <c r="F111" s="57"/>
      <c r="G111" s="193"/>
      <c r="H111" s="263"/>
      <c r="I111" s="263"/>
    </row>
    <row r="112" spans="1:9" ht="16.149999999999999" customHeight="1">
      <c r="A112" s="193"/>
      <c r="B112" s="194" t="s">
        <v>1260</v>
      </c>
      <c r="C112" s="193"/>
      <c r="D112" s="193"/>
      <c r="E112" s="195" t="str">
        <f>$B$3</f>
        <v xml:space="preserve">ESCUELA Nº </v>
      </c>
      <c r="F112" s="193"/>
      <c r="G112" s="193"/>
      <c r="H112" s="61"/>
      <c r="I112" s="61"/>
    </row>
    <row r="113" spans="1:9" ht="16.149999999999999" customHeight="1">
      <c r="A113" s="193"/>
      <c r="B113" s="195"/>
      <c r="C113" s="193"/>
      <c r="D113" s="193"/>
      <c r="E113" s="195" t="str">
        <f>$B$4</f>
        <v>ENI Nº 62 ENRIQUE MOSCONI</v>
      </c>
      <c r="F113" s="193"/>
      <c r="G113" s="193"/>
      <c r="H113" s="3"/>
      <c r="I113" s="3"/>
    </row>
    <row r="114" spans="1:9" ht="16.149999999999999" customHeight="1">
      <c r="A114" s="196"/>
      <c r="B114" s="195"/>
      <c r="C114" s="193"/>
      <c r="D114" s="193"/>
      <c r="E114" s="249" t="str">
        <f>$B$5</f>
        <v>RIVADAVIA - SAN JUAN</v>
      </c>
      <c r="F114" s="193"/>
      <c r="G114" s="196"/>
      <c r="H114" s="3"/>
      <c r="I114" s="3"/>
    </row>
    <row r="115" spans="1:9" ht="16.149999999999999" customHeight="1">
      <c r="A115" s="193"/>
      <c r="B115" s="196"/>
      <c r="C115" s="196"/>
      <c r="D115" s="197"/>
      <c r="E115" s="198" t="s">
        <v>231</v>
      </c>
      <c r="F115" s="196"/>
      <c r="G115" s="199"/>
      <c r="H115" s="7"/>
      <c r="I115" s="7"/>
    </row>
    <row r="116" spans="1:9" ht="16.149999999999999" customHeight="1">
      <c r="A116"/>
      <c r="B116" s="199" t="s">
        <v>246</v>
      </c>
      <c r="C116" s="193"/>
      <c r="D116" s="199"/>
      <c r="E116" s="199"/>
      <c r="F116" s="199"/>
      <c r="G116"/>
      <c r="H116" s="7"/>
      <c r="I116" s="7"/>
    </row>
    <row r="117" spans="1:9" ht="16.149999999999999" customHeight="1">
      <c r="A117"/>
      <c r="B117"/>
      <c r="C117" s="200"/>
      <c r="D117" s="101"/>
      <c r="E117" s="200"/>
      <c r="F117" s="200"/>
      <c r="G117"/>
      <c r="H117" s="7"/>
      <c r="I117" s="7"/>
    </row>
    <row r="118" spans="1:9" ht="16.149999999999999" customHeight="1" thickBot="1">
      <c r="A118"/>
      <c r="B118"/>
      <c r="C118" s="200"/>
      <c r="D118" s="101"/>
      <c r="E118" s="200"/>
      <c r="F118" s="200"/>
      <c r="G118"/>
      <c r="H118" s="7"/>
      <c r="I118" s="7"/>
    </row>
    <row r="119" spans="1:9" ht="16.149999999999999" customHeight="1">
      <c r="A119"/>
      <c r="B119" s="201" t="s">
        <v>232</v>
      </c>
      <c r="C119" s="202" t="s">
        <v>46</v>
      </c>
      <c r="D119" s="203" t="s">
        <v>419</v>
      </c>
      <c r="E119" s="204"/>
      <c r="F119" s="205"/>
      <c r="G119"/>
      <c r="H119" s="7"/>
      <c r="I119" s="7"/>
    </row>
    <row r="120" spans="1:9" ht="16.149999999999999" customHeight="1">
      <c r="A120"/>
      <c r="B120" s="206" t="s">
        <v>233</v>
      </c>
      <c r="C120" s="1032" t="s">
        <v>975</v>
      </c>
      <c r="D120" s="265" t="s">
        <v>1276</v>
      </c>
      <c r="E120" s="209"/>
      <c r="F120" s="210"/>
      <c r="G120"/>
      <c r="H120" s="187"/>
      <c r="I120" s="187"/>
    </row>
    <row r="121" spans="1:9" ht="28.5" customHeight="1" thickBot="1">
      <c r="A121"/>
      <c r="B121" s="206" t="s">
        <v>234</v>
      </c>
      <c r="C121" s="929" t="s">
        <v>236</v>
      </c>
      <c r="D121" s="212"/>
      <c r="E121" s="209"/>
      <c r="F121" s="210"/>
      <c r="G121"/>
      <c r="H121" s="188"/>
      <c r="I121" s="188"/>
    </row>
    <row r="122" spans="1:9" ht="16.149999999999999" customHeight="1" thickBot="1">
      <c r="A122"/>
      <c r="B122" s="213" t="s">
        <v>235</v>
      </c>
      <c r="C122" s="214" t="s">
        <v>236</v>
      </c>
      <c r="D122" s="214" t="s">
        <v>237</v>
      </c>
      <c r="E122" s="214" t="s">
        <v>238</v>
      </c>
      <c r="F122" s="215" t="s">
        <v>239</v>
      </c>
      <c r="G122"/>
      <c r="H122" s="189"/>
      <c r="I122" s="189"/>
    </row>
    <row r="123" spans="1:9" ht="16.149999999999999" customHeight="1" thickBot="1">
      <c r="A123"/>
      <c r="B123" s="216" t="s">
        <v>240</v>
      </c>
      <c r="C123" s="217"/>
      <c r="D123" s="218"/>
      <c r="E123" s="217"/>
      <c r="F123" s="219">
        <f>SUM(F124:F136)</f>
        <v>0</v>
      </c>
      <c r="G123"/>
      <c r="H123" s="189"/>
      <c r="I123" s="189"/>
    </row>
    <row r="124" spans="1:9" ht="16.149999999999999" customHeight="1">
      <c r="A124"/>
      <c r="B124" s="259"/>
      <c r="C124" s="1235"/>
      <c r="D124" s="1211"/>
      <c r="E124" s="1211"/>
      <c r="F124" s="1237"/>
      <c r="G124"/>
      <c r="H124" s="189"/>
      <c r="I124" s="189"/>
    </row>
    <row r="125" spans="1:9" ht="16.149999999999999" customHeight="1">
      <c r="A125"/>
      <c r="B125" s="259"/>
      <c r="C125" s="1235"/>
      <c r="D125" s="1211"/>
      <c r="E125" s="1211"/>
      <c r="F125" s="1237"/>
      <c r="G125"/>
      <c r="H125" s="189"/>
      <c r="I125" s="189"/>
    </row>
    <row r="126" spans="1:9" ht="16.149999999999999" customHeight="1">
      <c r="A126"/>
      <c r="B126" s="454"/>
      <c r="C126" s="1235"/>
      <c r="D126" s="1211"/>
      <c r="E126" s="1211"/>
      <c r="F126" s="1237"/>
      <c r="G126"/>
      <c r="H126" s="189"/>
      <c r="I126" s="189"/>
    </row>
    <row r="127" spans="1:9" ht="16.149999999999999" customHeight="1">
      <c r="A127"/>
      <c r="B127" s="454"/>
      <c r="C127" s="1235"/>
      <c r="D127" s="1211"/>
      <c r="E127" s="1211"/>
      <c r="F127" s="1237"/>
      <c r="G127"/>
      <c r="H127" s="189"/>
      <c r="I127" s="189"/>
    </row>
    <row r="128" spans="1:9" ht="16.149999999999999" customHeight="1">
      <c r="A128"/>
      <c r="B128" s="454"/>
      <c r="C128" s="1235"/>
      <c r="D128" s="1211"/>
      <c r="E128" s="1211"/>
      <c r="F128" s="1237"/>
      <c r="G128"/>
      <c r="H128" s="189"/>
      <c r="I128" s="189"/>
    </row>
    <row r="129" spans="1:9" ht="16.149999999999999" customHeight="1">
      <c r="A129"/>
      <c r="B129" s="454"/>
      <c r="C129" s="1235"/>
      <c r="D129" s="1211"/>
      <c r="E129" s="1211"/>
      <c r="F129" s="1237"/>
      <c r="G129"/>
      <c r="H129" s="189"/>
      <c r="I129" s="189"/>
    </row>
    <row r="130" spans="1:9" ht="16.149999999999999" customHeight="1">
      <c r="A130"/>
      <c r="B130" s="454"/>
      <c r="C130" s="1235"/>
      <c r="D130" s="1211"/>
      <c r="E130" s="1211"/>
      <c r="F130" s="1237"/>
      <c r="G130"/>
      <c r="H130" s="189"/>
      <c r="I130" s="189"/>
    </row>
    <row r="131" spans="1:9" ht="16.149999999999999" customHeight="1">
      <c r="A131"/>
      <c r="B131" s="454"/>
      <c r="C131" s="1235"/>
      <c r="D131" s="1211"/>
      <c r="E131" s="1211"/>
      <c r="F131" s="1237"/>
      <c r="G131"/>
      <c r="H131" s="189"/>
      <c r="I131" s="189"/>
    </row>
    <row r="132" spans="1:9" ht="16.149999999999999" customHeight="1">
      <c r="A132"/>
      <c r="B132" s="454"/>
      <c r="C132" s="1235"/>
      <c r="D132" s="1211"/>
      <c r="E132" s="1211"/>
      <c r="F132" s="1237"/>
      <c r="G132"/>
      <c r="H132" s="189"/>
      <c r="I132" s="189"/>
    </row>
    <row r="133" spans="1:9" ht="16.149999999999999" customHeight="1">
      <c r="A133"/>
      <c r="B133" s="454"/>
      <c r="C133" s="1235"/>
      <c r="D133" s="1211"/>
      <c r="E133" s="1211"/>
      <c r="F133" s="1237"/>
      <c r="G133"/>
      <c r="H133" s="189"/>
      <c r="I133" s="189"/>
    </row>
    <row r="134" spans="1:9" ht="16.149999999999999" customHeight="1">
      <c r="A134"/>
      <c r="B134" s="1239"/>
      <c r="C134" s="1240"/>
      <c r="D134" s="1229"/>
      <c r="E134" s="1229"/>
      <c r="F134" s="1237"/>
      <c r="G134"/>
      <c r="H134" s="189"/>
      <c r="I134" s="189"/>
    </row>
    <row r="135" spans="1:9" ht="16.149999999999999" customHeight="1">
      <c r="A135"/>
      <c r="B135" s="1241"/>
      <c r="C135" s="1240"/>
      <c r="D135" s="1240"/>
      <c r="E135" s="1240"/>
      <c r="F135" s="1237"/>
      <c r="G135"/>
      <c r="H135" s="189"/>
      <c r="I135" s="189"/>
    </row>
    <row r="136" spans="1:9" ht="16.149999999999999" customHeight="1" thickBot="1">
      <c r="A136"/>
      <c r="B136" s="1242"/>
      <c r="C136" s="1238"/>
      <c r="D136" s="1238"/>
      <c r="E136" s="1238"/>
      <c r="F136" s="1237"/>
      <c r="G136"/>
      <c r="H136" s="189"/>
      <c r="I136" s="189"/>
    </row>
    <row r="137" spans="1:9" ht="16.149999999999999" customHeight="1" thickBot="1">
      <c r="A137"/>
      <c r="B137" s="216" t="s">
        <v>241</v>
      </c>
      <c r="C137" s="217"/>
      <c r="D137" s="218"/>
      <c r="E137" s="217"/>
      <c r="F137" s="219">
        <f>SUM(F138:F140)</f>
        <v>0</v>
      </c>
      <c r="G137"/>
      <c r="H137" s="189"/>
      <c r="I137" s="189"/>
    </row>
    <row r="138" spans="1:9" ht="16.149999999999999" customHeight="1">
      <c r="A138"/>
      <c r="B138" s="275"/>
      <c r="C138" s="1235"/>
      <c r="D138" s="1243"/>
      <c r="E138" s="1211"/>
      <c r="F138" s="1237"/>
      <c r="G138"/>
      <c r="H138" s="7"/>
      <c r="I138" s="7"/>
    </row>
    <row r="139" spans="1:9" ht="16.149999999999999" customHeight="1">
      <c r="A139"/>
      <c r="B139" s="276"/>
      <c r="C139" s="1240"/>
      <c r="D139" s="1244"/>
      <c r="E139" s="1229"/>
      <c r="F139" s="1237"/>
      <c r="G139"/>
      <c r="H139" s="189"/>
      <c r="I139" s="189"/>
    </row>
    <row r="140" spans="1:9" ht="16.149999999999999" customHeight="1" thickBot="1">
      <c r="A140"/>
      <c r="B140" s="1242"/>
      <c r="C140" s="1238"/>
      <c r="D140" s="1238"/>
      <c r="E140" s="1238"/>
      <c r="F140" s="1237"/>
      <c r="G140"/>
      <c r="H140" s="188"/>
      <c r="I140" s="188"/>
    </row>
    <row r="141" spans="1:9" ht="16.149999999999999" customHeight="1" thickBot="1">
      <c r="A141"/>
      <c r="B141" s="216" t="s">
        <v>242</v>
      </c>
      <c r="C141" s="217"/>
      <c r="D141" s="218"/>
      <c r="E141" s="217"/>
      <c r="F141" s="219">
        <f>SUM(F142:F144)</f>
        <v>0</v>
      </c>
      <c r="G141"/>
      <c r="H141" s="189"/>
      <c r="I141" s="189"/>
    </row>
    <row r="142" spans="1:9" ht="16.149999999999999" customHeight="1">
      <c r="A142"/>
      <c r="B142" s="454"/>
      <c r="C142" s="1235" t="s">
        <v>4</v>
      </c>
      <c r="D142" s="1243"/>
      <c r="E142" s="1211">
        <v>1</v>
      </c>
      <c r="F142" s="1237">
        <f>D142*E142</f>
        <v>0</v>
      </c>
      <c r="G142"/>
      <c r="H142" s="189"/>
      <c r="I142" s="189"/>
    </row>
    <row r="143" spans="1:9" ht="16.149999999999999" customHeight="1">
      <c r="A143"/>
      <c r="B143" s="224"/>
      <c r="C143" s="225"/>
      <c r="D143" s="229"/>
      <c r="E143" s="1146"/>
      <c r="F143" s="227"/>
      <c r="G143"/>
      <c r="H143" s="190"/>
      <c r="I143" s="190"/>
    </row>
    <row r="144" spans="1:9" ht="16.149999999999999" customHeight="1" thickBot="1">
      <c r="A144"/>
      <c r="B144" s="234"/>
      <c r="C144" s="231"/>
      <c r="D144" s="232"/>
      <c r="E144" s="231"/>
      <c r="F144" s="235"/>
      <c r="G144"/>
      <c r="H144" s="189"/>
      <c r="I144" s="189"/>
    </row>
    <row r="145" spans="1:9" ht="16.149999999999999" customHeight="1" thickTop="1" thickBot="1">
      <c r="A145"/>
      <c r="B145"/>
      <c r="C145" s="236"/>
      <c r="D145" s="237"/>
      <c r="E145" s="238" t="s">
        <v>243</v>
      </c>
      <c r="F145" s="239">
        <f>SUM(F123,F137,F141)</f>
        <v>0</v>
      </c>
      <c r="G145"/>
      <c r="H145" s="191"/>
      <c r="I145" s="191"/>
    </row>
    <row r="146" spans="1:9" ht="16.149999999999999" customHeight="1" thickTop="1" thickBot="1">
      <c r="A146"/>
      <c r="B146"/>
      <c r="C146" s="240"/>
      <c r="D146" s="241"/>
      <c r="E146" s="242" t="s">
        <v>244</v>
      </c>
      <c r="F146" s="239">
        <f>$H$27</f>
        <v>1.5610099999999998</v>
      </c>
      <c r="G146"/>
      <c r="H146" s="191"/>
      <c r="I146" s="191"/>
    </row>
    <row r="147" spans="1:9" ht="16.149999999999999" customHeight="1" thickTop="1" thickBot="1">
      <c r="A147"/>
      <c r="B147"/>
      <c r="C147" s="243"/>
      <c r="D147" s="244"/>
      <c r="E147" s="245" t="s">
        <v>245</v>
      </c>
      <c r="F147" s="461">
        <f>+F146*F145</f>
        <v>0</v>
      </c>
      <c r="G147"/>
      <c r="H147" s="191"/>
      <c r="I147" s="191"/>
    </row>
    <row r="148" spans="1:9" ht="16.149999999999999" customHeight="1">
      <c r="A148"/>
      <c r="B148"/>
      <c r="C148" s="1112"/>
      <c r="D148" s="1113"/>
      <c r="E148" s="1114"/>
      <c r="F148" s="1115"/>
      <c r="G148"/>
      <c r="H148" s="191"/>
      <c r="I148" s="191"/>
    </row>
    <row r="149" spans="1:9" ht="16.149999999999999" customHeight="1">
      <c r="A149" s="193"/>
      <c r="B149" s="194" t="s">
        <v>1260</v>
      </c>
      <c r="C149" s="193"/>
      <c r="D149" s="193"/>
      <c r="E149" s="195" t="str">
        <f>$B$3</f>
        <v xml:space="preserve">ESCUELA Nº </v>
      </c>
      <c r="F149" s="193"/>
      <c r="G149" s="193"/>
      <c r="H149" s="61"/>
      <c r="I149" s="61"/>
    </row>
    <row r="150" spans="1:9" ht="16.149999999999999" customHeight="1">
      <c r="A150" s="193"/>
      <c r="B150" s="195"/>
      <c r="C150" s="193"/>
      <c r="D150" s="193"/>
      <c r="E150" s="195" t="str">
        <f>$B$4</f>
        <v>ENI Nº 62 ENRIQUE MOSCONI</v>
      </c>
      <c r="F150" s="193"/>
      <c r="G150" s="193"/>
      <c r="H150" s="3"/>
      <c r="I150" s="3"/>
    </row>
    <row r="151" spans="1:9" ht="16.149999999999999" customHeight="1">
      <c r="A151" s="196"/>
      <c r="B151" s="195"/>
      <c r="C151" s="193"/>
      <c r="D151" s="193"/>
      <c r="E151" s="249" t="str">
        <f>$B$5</f>
        <v>RIVADAVIA - SAN JUAN</v>
      </c>
      <c r="F151" s="193"/>
      <c r="G151" s="196"/>
      <c r="H151" s="3"/>
      <c r="I151" s="3"/>
    </row>
    <row r="152" spans="1:9" ht="16.149999999999999" customHeight="1">
      <c r="A152" s="193"/>
      <c r="B152" s="196"/>
      <c r="C152" s="196"/>
      <c r="D152" s="197"/>
      <c r="E152" s="198" t="s">
        <v>231</v>
      </c>
      <c r="F152" s="196"/>
      <c r="G152" s="199"/>
      <c r="H152" s="7"/>
      <c r="I152" s="7"/>
    </row>
    <row r="153" spans="1:9" ht="16.149999999999999" customHeight="1">
      <c r="A153"/>
      <c r="B153" s="199" t="s">
        <v>246</v>
      </c>
      <c r="C153" s="193"/>
      <c r="D153" s="199"/>
      <c r="E153" s="199"/>
      <c r="F153" s="199"/>
      <c r="G153"/>
      <c r="H153" s="7"/>
      <c r="I153" s="7"/>
    </row>
    <row r="154" spans="1:9" ht="16.149999999999999" customHeight="1">
      <c r="A154"/>
      <c r="B154"/>
      <c r="C154" s="200"/>
      <c r="D154" s="101"/>
      <c r="E154" s="200"/>
      <c r="F154" s="200"/>
      <c r="G154"/>
      <c r="H154" s="7"/>
      <c r="I154" s="7"/>
    </row>
    <row r="155" spans="1:9" ht="16.149999999999999" customHeight="1" thickBot="1">
      <c r="A155"/>
      <c r="B155"/>
      <c r="C155" s="200"/>
      <c r="D155" s="101"/>
      <c r="E155" s="200"/>
      <c r="F155" s="200"/>
      <c r="G155"/>
      <c r="H155" s="7"/>
      <c r="I155" s="7"/>
    </row>
    <row r="156" spans="1:9" ht="16.149999999999999" customHeight="1">
      <c r="A156"/>
      <c r="B156" s="201" t="s">
        <v>232</v>
      </c>
      <c r="C156" s="202" t="s">
        <v>46</v>
      </c>
      <c r="D156" s="203" t="s">
        <v>419</v>
      </c>
      <c r="E156" s="204"/>
      <c r="F156" s="205"/>
      <c r="G156"/>
      <c r="H156" s="7"/>
      <c r="I156" s="7"/>
    </row>
    <row r="157" spans="1:9" ht="16.149999999999999" customHeight="1">
      <c r="A157"/>
      <c r="B157" s="206" t="s">
        <v>233</v>
      </c>
      <c r="C157" s="1032" t="s">
        <v>1045</v>
      </c>
      <c r="D157" s="265" t="s">
        <v>1277</v>
      </c>
      <c r="E157" s="209"/>
      <c r="F157" s="210"/>
      <c r="G157"/>
      <c r="H157" s="187"/>
      <c r="I157" s="187"/>
    </row>
    <row r="158" spans="1:9" ht="16.149999999999999" customHeight="1" thickBot="1">
      <c r="A158"/>
      <c r="B158" s="206" t="s">
        <v>234</v>
      </c>
      <c r="C158" s="929" t="s">
        <v>35</v>
      </c>
      <c r="D158" s="212"/>
      <c r="E158" s="209"/>
      <c r="F158" s="210"/>
      <c r="G158"/>
      <c r="H158" s="188"/>
      <c r="I158" s="188"/>
    </row>
    <row r="159" spans="1:9" ht="27.75" customHeight="1" thickBot="1">
      <c r="A159"/>
      <c r="B159" s="213" t="s">
        <v>235</v>
      </c>
      <c r="C159" s="214" t="s">
        <v>236</v>
      </c>
      <c r="D159" s="214" t="s">
        <v>237</v>
      </c>
      <c r="E159" s="214" t="s">
        <v>238</v>
      </c>
      <c r="F159" s="215" t="s">
        <v>239</v>
      </c>
      <c r="G159"/>
      <c r="H159" s="189"/>
      <c r="I159" s="189"/>
    </row>
    <row r="160" spans="1:9" ht="16.149999999999999" customHeight="1" thickBot="1">
      <c r="A160"/>
      <c r="B160" s="216" t="s">
        <v>240</v>
      </c>
      <c r="C160" s="217"/>
      <c r="D160" s="218"/>
      <c r="E160" s="217"/>
      <c r="F160" s="219">
        <f>SUM(F161:F173)</f>
        <v>0</v>
      </c>
      <c r="G160"/>
      <c r="H160" s="189"/>
      <c r="I160" s="189"/>
    </row>
    <row r="161" spans="1:9" ht="16.149999999999999" customHeight="1">
      <c r="A161"/>
      <c r="B161" s="259"/>
      <c r="C161" s="1235"/>
      <c r="D161" s="1211"/>
      <c r="E161" s="1211"/>
      <c r="F161" s="1237"/>
      <c r="G161"/>
      <c r="H161" s="189"/>
      <c r="I161" s="189"/>
    </row>
    <row r="162" spans="1:9" ht="16.149999999999999" customHeight="1">
      <c r="A162"/>
      <c r="B162" s="259"/>
      <c r="C162" s="1235"/>
      <c r="D162" s="1211"/>
      <c r="E162" s="1211"/>
      <c r="F162" s="1237"/>
      <c r="G162"/>
      <c r="H162" s="189"/>
      <c r="I162" s="189"/>
    </row>
    <row r="163" spans="1:9" ht="16.149999999999999" customHeight="1">
      <c r="A163"/>
      <c r="B163" s="454"/>
      <c r="C163" s="1235"/>
      <c r="D163" s="1211"/>
      <c r="E163" s="1211"/>
      <c r="F163" s="1237"/>
      <c r="G163"/>
      <c r="H163" s="189"/>
      <c r="I163" s="189"/>
    </row>
    <row r="164" spans="1:9" ht="16.149999999999999" customHeight="1">
      <c r="A164"/>
      <c r="B164" s="454"/>
      <c r="C164" s="1235"/>
      <c r="D164" s="1211"/>
      <c r="E164" s="1211"/>
      <c r="F164" s="1237"/>
      <c r="G164"/>
      <c r="H164" s="189"/>
      <c r="I164" s="189"/>
    </row>
    <row r="165" spans="1:9" ht="16.149999999999999" customHeight="1">
      <c r="A165"/>
      <c r="B165" s="454"/>
      <c r="C165" s="1235"/>
      <c r="D165" s="1211"/>
      <c r="E165" s="1211"/>
      <c r="F165" s="1237"/>
      <c r="G165"/>
      <c r="H165" s="189"/>
      <c r="I165" s="189"/>
    </row>
    <row r="166" spans="1:9" ht="16.149999999999999" customHeight="1">
      <c r="A166"/>
      <c r="B166" s="454"/>
      <c r="C166" s="1235"/>
      <c r="D166" s="1211"/>
      <c r="E166" s="1211"/>
      <c r="F166" s="1237"/>
      <c r="G166"/>
      <c r="H166" s="189"/>
      <c r="I166" s="189"/>
    </row>
    <row r="167" spans="1:9" ht="16.149999999999999" customHeight="1">
      <c r="A167"/>
      <c r="B167" s="454"/>
      <c r="C167" s="1235"/>
      <c r="D167" s="1211"/>
      <c r="E167" s="1211"/>
      <c r="F167" s="1237"/>
      <c r="G167"/>
      <c r="H167" s="189"/>
      <c r="I167" s="189"/>
    </row>
    <row r="168" spans="1:9" ht="16.149999999999999" customHeight="1">
      <c r="A168"/>
      <c r="B168" s="454"/>
      <c r="C168" s="1235"/>
      <c r="D168" s="1211"/>
      <c r="E168" s="1211"/>
      <c r="F168" s="1237"/>
      <c r="G168"/>
      <c r="H168" s="189"/>
      <c r="I168" s="189"/>
    </row>
    <row r="169" spans="1:9" ht="16.149999999999999" customHeight="1">
      <c r="A169"/>
      <c r="B169" s="454"/>
      <c r="C169" s="1235"/>
      <c r="D169" s="1211"/>
      <c r="E169" s="1211"/>
      <c r="F169" s="1237"/>
      <c r="G169"/>
      <c r="H169" s="189"/>
      <c r="I169" s="189"/>
    </row>
    <row r="170" spans="1:9" ht="16.149999999999999" customHeight="1">
      <c r="A170"/>
      <c r="B170" s="1144"/>
      <c r="C170" s="1141"/>
      <c r="D170" s="1142"/>
      <c r="E170" s="1142"/>
      <c r="F170" s="1143"/>
      <c r="G170"/>
      <c r="H170" s="189"/>
      <c r="I170" s="189"/>
    </row>
    <row r="171" spans="1:9" ht="16.149999999999999" customHeight="1">
      <c r="A171"/>
      <c r="B171" s="1145"/>
      <c r="C171" s="1146"/>
      <c r="D171" s="1147"/>
      <c r="E171" s="1147"/>
      <c r="F171" s="1143"/>
      <c r="G171"/>
      <c r="H171" s="189"/>
      <c r="I171" s="189"/>
    </row>
    <row r="172" spans="1:9" ht="16.149999999999999" customHeight="1">
      <c r="A172"/>
      <c r="B172" s="1148"/>
      <c r="C172" s="1146"/>
      <c r="D172" s="1146"/>
      <c r="E172" s="1146"/>
      <c r="F172" s="1143"/>
      <c r="G172"/>
      <c r="H172" s="189"/>
      <c r="I172" s="189"/>
    </row>
    <row r="173" spans="1:9" ht="16.149999999999999" customHeight="1" thickBot="1">
      <c r="A173"/>
      <c r="B173" s="1149"/>
      <c r="C173" s="1150"/>
      <c r="D173" s="1150"/>
      <c r="E173" s="1150"/>
      <c r="F173" s="1143"/>
      <c r="G173"/>
      <c r="H173" s="189"/>
      <c r="I173" s="189"/>
    </row>
    <row r="174" spans="1:9" ht="16.149999999999999" customHeight="1" thickBot="1">
      <c r="A174"/>
      <c r="B174" s="216" t="s">
        <v>241</v>
      </c>
      <c r="C174" s="217"/>
      <c r="D174" s="218"/>
      <c r="E174" s="217"/>
      <c r="F174" s="219">
        <f>SUM(F175:F177)</f>
        <v>0</v>
      </c>
      <c r="G174"/>
      <c r="H174" s="189"/>
      <c r="I174" s="189"/>
    </row>
    <row r="175" spans="1:9" ht="16.149999999999999" customHeight="1">
      <c r="A175"/>
      <c r="B175" s="275"/>
      <c r="C175" s="221"/>
      <c r="D175" s="260"/>
      <c r="E175" s="1211"/>
      <c r="F175" s="223"/>
      <c r="G175"/>
      <c r="H175" s="7"/>
      <c r="I175" s="7"/>
    </row>
    <row r="176" spans="1:9" ht="16.149999999999999" customHeight="1">
      <c r="A176"/>
      <c r="B176" s="276"/>
      <c r="C176" s="225"/>
      <c r="D176" s="261"/>
      <c r="E176" s="1229"/>
      <c r="F176" s="223"/>
      <c r="G176"/>
      <c r="H176" s="189"/>
      <c r="I176" s="189"/>
    </row>
    <row r="177" spans="1:9" ht="16.149999999999999" customHeight="1" thickBot="1">
      <c r="A177"/>
      <c r="B177" s="230"/>
      <c r="C177" s="231"/>
      <c r="D177" s="231"/>
      <c r="E177" s="1238"/>
      <c r="F177" s="223"/>
      <c r="G177"/>
      <c r="H177" s="188"/>
      <c r="I177" s="188"/>
    </row>
    <row r="178" spans="1:9" ht="16.149999999999999" customHeight="1" thickBot="1">
      <c r="A178"/>
      <c r="B178" s="216" t="s">
        <v>242</v>
      </c>
      <c r="C178" s="217"/>
      <c r="D178" s="218"/>
      <c r="E178" s="217"/>
      <c r="F178" s="219">
        <f>SUM(F179:F181)</f>
        <v>0</v>
      </c>
      <c r="G178"/>
      <c r="H178" s="189"/>
      <c r="I178" s="189"/>
    </row>
    <row r="179" spans="1:9" ht="16.149999999999999" customHeight="1">
      <c r="A179"/>
      <c r="B179" s="220"/>
      <c r="C179" s="221"/>
      <c r="D179" s="260"/>
      <c r="E179" s="1211"/>
      <c r="F179" s="223"/>
      <c r="G179"/>
      <c r="H179" s="189"/>
      <c r="I179" s="189"/>
    </row>
    <row r="180" spans="1:9" ht="16.149999999999999" customHeight="1">
      <c r="A180"/>
      <c r="B180" s="224"/>
      <c r="C180" s="225"/>
      <c r="D180" s="229"/>
      <c r="E180" s="1146"/>
      <c r="F180" s="227"/>
      <c r="G180"/>
      <c r="H180" s="190"/>
      <c r="I180" s="190"/>
    </row>
    <row r="181" spans="1:9" ht="16.149999999999999" customHeight="1" thickBot="1">
      <c r="A181"/>
      <c r="B181" s="234"/>
      <c r="C181" s="231"/>
      <c r="D181" s="232"/>
      <c r="E181" s="231"/>
      <c r="F181" s="235"/>
      <c r="G181"/>
      <c r="H181" s="189"/>
      <c r="I181" s="189"/>
    </row>
    <row r="182" spans="1:9" ht="16.149999999999999" customHeight="1" thickTop="1" thickBot="1">
      <c r="A182"/>
      <c r="B182"/>
      <c r="C182" s="236"/>
      <c r="D182" s="237"/>
      <c r="E182" s="238" t="s">
        <v>243</v>
      </c>
      <c r="F182" s="239">
        <f>SUM(F160,F174,F178)</f>
        <v>0</v>
      </c>
      <c r="G182"/>
      <c r="H182" s="191"/>
      <c r="I182" s="191"/>
    </row>
    <row r="183" spans="1:9" ht="16.149999999999999" customHeight="1" thickTop="1" thickBot="1">
      <c r="A183"/>
      <c r="B183"/>
      <c r="C183" s="240"/>
      <c r="D183" s="241"/>
      <c r="E183" s="242" t="s">
        <v>244</v>
      </c>
      <c r="F183" s="239">
        <f>$H$27</f>
        <v>1.5610099999999998</v>
      </c>
      <c r="G183"/>
      <c r="H183" s="191"/>
      <c r="I183" s="191"/>
    </row>
    <row r="184" spans="1:9" ht="16.149999999999999" customHeight="1" thickTop="1" thickBot="1">
      <c r="A184"/>
      <c r="B184"/>
      <c r="C184" s="243"/>
      <c r="D184" s="244"/>
      <c r="E184" s="245" t="s">
        <v>245</v>
      </c>
      <c r="F184" s="461">
        <f>+F183*F182</f>
        <v>0</v>
      </c>
      <c r="G184"/>
      <c r="H184" s="191"/>
      <c r="I184" s="191"/>
    </row>
    <row r="185" spans="1:9" ht="16.149999999999999" customHeight="1">
      <c r="A185"/>
      <c r="B185"/>
      <c r="C185" s="1112"/>
      <c r="D185" s="1113"/>
      <c r="E185" s="1114"/>
      <c r="F185" s="1115"/>
      <c r="G185"/>
      <c r="H185" s="191"/>
      <c r="I185" s="191"/>
    </row>
    <row r="186" spans="1:9" ht="16.149999999999999" customHeight="1">
      <c r="A186" s="193"/>
      <c r="B186" s="194" t="s">
        <v>1260</v>
      </c>
      <c r="C186" s="193"/>
      <c r="D186" s="193"/>
      <c r="E186" s="195" t="str">
        <f>$B$3</f>
        <v xml:space="preserve">ESCUELA Nº </v>
      </c>
      <c r="F186" s="193"/>
      <c r="G186" s="193"/>
      <c r="H186" s="1042"/>
      <c r="I186" s="1043"/>
    </row>
    <row r="187" spans="1:9" ht="16.149999999999999" customHeight="1">
      <c r="A187" s="193"/>
      <c r="B187" s="195"/>
      <c r="C187" s="193"/>
      <c r="D187" s="193"/>
      <c r="E187" s="195" t="str">
        <f>$B$4</f>
        <v>ENI Nº 62 ENRIQUE MOSCONI</v>
      </c>
      <c r="F187" s="193"/>
      <c r="G187" s="193"/>
      <c r="H187" s="59"/>
      <c r="I187" s="1043"/>
    </row>
    <row r="188" spans="1:9" ht="16.149999999999999" customHeight="1">
      <c r="A188" s="193"/>
      <c r="B188" s="195"/>
      <c r="C188" s="193"/>
      <c r="D188" s="193"/>
      <c r="E188" s="249" t="str">
        <f>$B$5</f>
        <v>RIVADAVIA - SAN JUAN</v>
      </c>
      <c r="F188" s="193"/>
      <c r="G188" s="193"/>
      <c r="H188" s="1"/>
      <c r="I188" s="1043"/>
    </row>
    <row r="189" spans="1:9" ht="16.149999999999999" customHeight="1">
      <c r="A189" s="193"/>
      <c r="B189" s="196"/>
      <c r="C189" s="196"/>
      <c r="D189" s="197"/>
      <c r="E189" s="198" t="s">
        <v>231</v>
      </c>
      <c r="F189" s="196"/>
      <c r="G189" s="193"/>
      <c r="H189" s="1"/>
      <c r="I189" s="1043"/>
    </row>
    <row r="190" spans="1:9" ht="16.149999999999999" customHeight="1">
      <c r="A190" s="193"/>
      <c r="B190" s="199" t="s">
        <v>246</v>
      </c>
      <c r="C190" s="193"/>
      <c r="D190" s="199"/>
      <c r="E190" s="199"/>
      <c r="F190" s="199"/>
      <c r="G190" s="199"/>
      <c r="H190" s="1"/>
      <c r="I190" s="1043"/>
    </row>
    <row r="191" spans="1:9" ht="16.149999999999999" customHeight="1">
      <c r="A191"/>
      <c r="B191"/>
      <c r="C191" s="200"/>
      <c r="D191" s="101"/>
      <c r="E191" s="200"/>
      <c r="F191" s="200"/>
      <c r="G191"/>
      <c r="H191" s="1"/>
      <c r="I191" s="1043"/>
    </row>
    <row r="192" spans="1:9" ht="16.149999999999999" customHeight="1" thickBot="1">
      <c r="A192"/>
      <c r="B192"/>
      <c r="C192" s="200"/>
      <c r="D192" s="101"/>
      <c r="E192" s="200"/>
      <c r="F192" s="200"/>
      <c r="G192"/>
      <c r="H192" s="1"/>
      <c r="I192" s="1043"/>
    </row>
    <row r="193" spans="1:9" ht="16.149999999999999" customHeight="1">
      <c r="A193"/>
      <c r="B193" s="201" t="s">
        <v>232</v>
      </c>
      <c r="C193" s="202" t="s">
        <v>46</v>
      </c>
      <c r="D193" s="203" t="s">
        <v>419</v>
      </c>
      <c r="E193" s="204"/>
      <c r="F193" s="205"/>
      <c r="G193"/>
      <c r="H193" s="1"/>
      <c r="I193" s="1043"/>
    </row>
    <row r="194" spans="1:9" ht="16.149999999999999" customHeight="1">
      <c r="A194"/>
      <c r="B194" s="206" t="s">
        <v>233</v>
      </c>
      <c r="C194" s="1032" t="s">
        <v>944</v>
      </c>
      <c r="D194" s="265" t="s">
        <v>1278</v>
      </c>
      <c r="E194" s="209"/>
      <c r="F194" s="210"/>
      <c r="G194"/>
      <c r="H194" s="1"/>
      <c r="I194" s="1043"/>
    </row>
    <row r="195" spans="1:9" ht="16.149999999999999" customHeight="1" thickBot="1">
      <c r="A195"/>
      <c r="B195" s="206" t="s">
        <v>234</v>
      </c>
      <c r="C195" s="929" t="s">
        <v>23</v>
      </c>
      <c r="D195" s="212"/>
      <c r="E195" s="209"/>
      <c r="F195" s="210"/>
      <c r="G195"/>
      <c r="H195" s="56"/>
      <c r="I195" s="1043"/>
    </row>
    <row r="196" spans="1:9" ht="16.149999999999999" customHeight="1" thickBot="1">
      <c r="A196"/>
      <c r="B196" s="213" t="s">
        <v>235</v>
      </c>
      <c r="C196" s="214" t="s">
        <v>236</v>
      </c>
      <c r="D196" s="214" t="s">
        <v>237</v>
      </c>
      <c r="E196" s="214" t="s">
        <v>238</v>
      </c>
      <c r="F196" s="215" t="s">
        <v>239</v>
      </c>
      <c r="G196"/>
      <c r="H196" s="1046"/>
      <c r="I196" s="1043"/>
    </row>
    <row r="197" spans="1:9" ht="33" customHeight="1" thickBot="1">
      <c r="A197"/>
      <c r="B197" s="216" t="s">
        <v>240</v>
      </c>
      <c r="C197" s="217"/>
      <c r="D197" s="218"/>
      <c r="E197" s="217"/>
      <c r="F197" s="219">
        <f>SUM(F198:F210)</f>
        <v>0</v>
      </c>
      <c r="G197"/>
      <c r="H197" s="1047"/>
      <c r="I197" s="1043"/>
    </row>
    <row r="198" spans="1:9" ht="16.149999999999999" customHeight="1">
      <c r="A198"/>
      <c r="B198" s="259"/>
      <c r="C198" s="996"/>
      <c r="D198" s="222"/>
      <c r="E198" s="222"/>
      <c r="F198" s="223"/>
      <c r="G198"/>
      <c r="H198" s="1047"/>
      <c r="I198" s="1043"/>
    </row>
    <row r="199" spans="1:9" ht="16.149999999999999" customHeight="1">
      <c r="A199"/>
      <c r="B199" s="220"/>
      <c r="C199" s="221"/>
      <c r="D199" s="222"/>
      <c r="E199" s="222"/>
      <c r="F199" s="223"/>
      <c r="G199"/>
      <c r="H199" s="1047"/>
      <c r="I199" s="1043"/>
    </row>
    <row r="200" spans="1:9" ht="16.149999999999999" customHeight="1">
      <c r="A200"/>
      <c r="B200" s="220"/>
      <c r="C200" s="221"/>
      <c r="D200" s="222"/>
      <c r="E200" s="222"/>
      <c r="F200" s="223"/>
      <c r="G200"/>
      <c r="H200" s="1047"/>
      <c r="I200" s="1043"/>
    </row>
    <row r="201" spans="1:9" ht="16.149999999999999" customHeight="1">
      <c r="A201"/>
      <c r="B201" s="220"/>
      <c r="C201" s="221"/>
      <c r="D201" s="222"/>
      <c r="E201" s="222"/>
      <c r="F201" s="223"/>
      <c r="G201"/>
      <c r="H201" s="1047"/>
      <c r="I201" s="1043"/>
    </row>
    <row r="202" spans="1:9" ht="16.149999999999999" customHeight="1">
      <c r="A202"/>
      <c r="B202" s="220"/>
      <c r="C202" s="221"/>
      <c r="D202" s="222"/>
      <c r="E202" s="222"/>
      <c r="F202" s="223"/>
      <c r="G202"/>
      <c r="H202" s="1047"/>
      <c r="I202" s="1043"/>
    </row>
    <row r="203" spans="1:9" ht="16.149999999999999" customHeight="1">
      <c r="A203"/>
      <c r="B203" s="220"/>
      <c r="C203" s="221"/>
      <c r="D203" s="222"/>
      <c r="E203" s="222"/>
      <c r="F203" s="223"/>
      <c r="G203"/>
      <c r="H203" s="1047"/>
      <c r="I203" s="1043"/>
    </row>
    <row r="204" spans="1:9" ht="16.149999999999999" customHeight="1">
      <c r="A204"/>
      <c r="B204" s="220"/>
      <c r="C204" s="221"/>
      <c r="D204" s="222"/>
      <c r="E204" s="222"/>
      <c r="F204" s="223"/>
      <c r="G204"/>
      <c r="H204" s="1047"/>
      <c r="I204" s="1043"/>
    </row>
    <row r="205" spans="1:9" ht="16.149999999999999" customHeight="1">
      <c r="A205"/>
      <c r="B205" s="220"/>
      <c r="C205" s="221"/>
      <c r="D205" s="222"/>
      <c r="E205" s="222"/>
      <c r="F205" s="223"/>
      <c r="G205"/>
      <c r="H205" s="1047"/>
      <c r="I205" s="1043"/>
    </row>
    <row r="206" spans="1:9" ht="16.149999999999999" customHeight="1">
      <c r="A206"/>
      <c r="B206" s="220"/>
      <c r="C206" s="221"/>
      <c r="D206" s="222"/>
      <c r="E206" s="222"/>
      <c r="F206" s="223"/>
      <c r="G206"/>
      <c r="H206" s="1047"/>
      <c r="I206" s="1043"/>
    </row>
    <row r="207" spans="1:9" ht="16.149999999999999" customHeight="1">
      <c r="A207"/>
      <c r="B207" s="220"/>
      <c r="C207" s="221"/>
      <c r="D207" s="222"/>
      <c r="E207" s="222"/>
      <c r="F207" s="223"/>
      <c r="G207"/>
      <c r="H207" s="1047"/>
      <c r="I207" s="1043"/>
    </row>
    <row r="208" spans="1:9" ht="16.149999999999999" customHeight="1">
      <c r="A208"/>
      <c r="B208" s="224"/>
      <c r="C208" s="225"/>
      <c r="D208" s="226"/>
      <c r="E208" s="226"/>
      <c r="F208" s="223"/>
      <c r="G208"/>
      <c r="H208" s="1047"/>
      <c r="I208" s="1043"/>
    </row>
    <row r="209" spans="1:9" ht="16.149999999999999" customHeight="1">
      <c r="A209"/>
      <c r="B209" s="228"/>
      <c r="C209" s="225"/>
      <c r="D209" s="225"/>
      <c r="E209" s="225"/>
      <c r="F209" s="223"/>
      <c r="G209"/>
      <c r="H209" s="1047"/>
      <c r="I209" s="1043"/>
    </row>
    <row r="210" spans="1:9" ht="16.149999999999999" customHeight="1" thickBot="1">
      <c r="A210"/>
      <c r="B210" s="230"/>
      <c r="C210" s="231"/>
      <c r="D210" s="231"/>
      <c r="E210" s="231"/>
      <c r="F210" s="223"/>
      <c r="G210"/>
      <c r="H210" s="1047"/>
      <c r="I210" s="1043"/>
    </row>
    <row r="211" spans="1:9" ht="16.149999999999999" customHeight="1" thickBot="1">
      <c r="A211"/>
      <c r="B211" s="216" t="s">
        <v>241</v>
      </c>
      <c r="C211" s="217"/>
      <c r="D211" s="218"/>
      <c r="E211" s="217"/>
      <c r="F211" s="219">
        <f>SUM(F212:F214)</f>
        <v>0</v>
      </c>
      <c r="G211"/>
      <c r="H211" s="1047"/>
      <c r="I211" s="1043"/>
    </row>
    <row r="212" spans="1:9" ht="16.149999999999999" customHeight="1">
      <c r="A212"/>
      <c r="B212" s="275"/>
      <c r="C212" s="221"/>
      <c r="D212" s="260"/>
      <c r="E212" s="222"/>
      <c r="F212" s="223"/>
      <c r="G212"/>
      <c r="H212" s="1047"/>
      <c r="I212" s="1043"/>
    </row>
    <row r="213" spans="1:9" ht="16.149999999999999" customHeight="1">
      <c r="A213"/>
      <c r="B213" s="276"/>
      <c r="C213" s="225"/>
      <c r="D213" s="261"/>
      <c r="E213" s="225"/>
      <c r="F213" s="223"/>
      <c r="G213"/>
      <c r="H213" s="1"/>
      <c r="I213" s="1043"/>
    </row>
    <row r="214" spans="1:9" ht="16.149999999999999" customHeight="1" thickBot="1">
      <c r="A214"/>
      <c r="B214" s="230"/>
      <c r="C214" s="231"/>
      <c r="D214" s="231"/>
      <c r="E214" s="231"/>
      <c r="F214" s="223"/>
      <c r="G214"/>
      <c r="H214" s="1047"/>
      <c r="I214" s="1043"/>
    </row>
    <row r="215" spans="1:9" ht="16.149999999999999" customHeight="1" thickBot="1">
      <c r="A215"/>
      <c r="B215" s="216" t="s">
        <v>242</v>
      </c>
      <c r="C215" s="217"/>
      <c r="D215" s="218"/>
      <c r="E215" s="217"/>
      <c r="F215" s="219">
        <f>SUM(F216:F218)</f>
        <v>0</v>
      </c>
      <c r="G215"/>
      <c r="H215" s="1046"/>
      <c r="I215" s="1043"/>
    </row>
    <row r="216" spans="1:9" ht="16.149999999999999" customHeight="1">
      <c r="A216"/>
      <c r="B216" s="220"/>
      <c r="C216" s="221"/>
      <c r="D216" s="233"/>
      <c r="E216" s="221"/>
      <c r="F216" s="223"/>
      <c r="G216"/>
      <c r="H216" s="1047"/>
      <c r="I216" s="1043"/>
    </row>
    <row r="217" spans="1:9" ht="16.149999999999999" customHeight="1">
      <c r="A217"/>
      <c r="B217" s="224"/>
      <c r="C217" s="225"/>
      <c r="D217" s="229"/>
      <c r="E217" s="225"/>
      <c r="F217" s="227"/>
      <c r="G217"/>
      <c r="H217" s="1047"/>
      <c r="I217" s="1043"/>
    </row>
    <row r="218" spans="1:9" ht="16.149999999999999" customHeight="1" thickBot="1">
      <c r="A218"/>
      <c r="B218" s="234"/>
      <c r="C218" s="231"/>
      <c r="D218" s="232"/>
      <c r="E218" s="231"/>
      <c r="F218" s="235"/>
      <c r="G218"/>
      <c r="H218" s="1050"/>
      <c r="I218" s="1043"/>
    </row>
    <row r="219" spans="1:9" ht="16.149999999999999" customHeight="1" thickTop="1" thickBot="1">
      <c r="A219"/>
      <c r="B219"/>
      <c r="C219" s="236"/>
      <c r="D219" s="237"/>
      <c r="E219" s="238" t="s">
        <v>243</v>
      </c>
      <c r="F219" s="239">
        <f>SUM(F197,F211,F215)</f>
        <v>0</v>
      </c>
      <c r="G219"/>
      <c r="H219" s="1047"/>
      <c r="I219" s="1043"/>
    </row>
    <row r="220" spans="1:9" ht="16.149999999999999" customHeight="1" thickTop="1" thickBot="1">
      <c r="A220"/>
      <c r="B220"/>
      <c r="C220" s="240"/>
      <c r="D220" s="241"/>
      <c r="E220" s="242" t="s">
        <v>244</v>
      </c>
      <c r="F220" s="239">
        <f>$H$27</f>
        <v>1.5610099999999998</v>
      </c>
      <c r="G220"/>
      <c r="H220" s="1043"/>
      <c r="I220" s="1043"/>
    </row>
    <row r="221" spans="1:9" ht="16.149999999999999" customHeight="1" thickTop="1" thickBot="1">
      <c r="A221"/>
      <c r="B221"/>
      <c r="C221" s="243"/>
      <c r="D221" s="244"/>
      <c r="E221" s="245" t="s">
        <v>245</v>
      </c>
      <c r="F221" s="461">
        <f>+F220*F219</f>
        <v>0</v>
      </c>
      <c r="G221"/>
      <c r="H221" s="1043"/>
      <c r="I221" s="1043"/>
    </row>
    <row r="222" spans="1:9" ht="16.149999999999999" customHeight="1">
      <c r="A222" s="188"/>
      <c r="B222"/>
      <c r="C222" s="200"/>
      <c r="D222" s="208"/>
      <c r="E222" s="246"/>
      <c r="F222" s="247"/>
      <c r="G222" s="188"/>
      <c r="H222" s="188"/>
      <c r="I222" s="188"/>
    </row>
    <row r="223" spans="1:9" ht="16.149999999999999" customHeight="1">
      <c r="A223" s="193"/>
      <c r="B223" s="194" t="s">
        <v>1260</v>
      </c>
      <c r="C223" s="193"/>
      <c r="D223" s="193"/>
      <c r="E223" s="195" t="str">
        <f>$B$3</f>
        <v xml:space="preserve">ESCUELA Nº </v>
      </c>
      <c r="F223" s="193"/>
      <c r="G223" s="193"/>
      <c r="H223" s="58"/>
      <c r="I223" s="58"/>
    </row>
    <row r="224" spans="1:9" ht="16.149999999999999" customHeight="1">
      <c r="A224" s="193"/>
      <c r="B224" s="195"/>
      <c r="C224" s="193"/>
      <c r="D224" s="193"/>
      <c r="E224" s="195" t="str">
        <f>$B$4</f>
        <v>ENI Nº 62 ENRIQUE MOSCONI</v>
      </c>
      <c r="F224" s="193"/>
      <c r="G224" s="193"/>
      <c r="H224" s="58"/>
      <c r="I224" s="58"/>
    </row>
    <row r="225" spans="1:9" ht="16.149999999999999" customHeight="1">
      <c r="A225" s="193"/>
      <c r="B225" s="195"/>
      <c r="C225" s="193"/>
      <c r="D225" s="193"/>
      <c r="E225" s="249" t="str">
        <f>$B$5</f>
        <v>RIVADAVIA - SAN JUAN</v>
      </c>
      <c r="F225" s="193"/>
      <c r="G225" s="193"/>
      <c r="H225" s="58"/>
      <c r="I225" s="58"/>
    </row>
    <row r="226" spans="1:9" ht="16.149999999999999" customHeight="1">
      <c r="A226" s="196"/>
      <c r="B226" s="196"/>
      <c r="C226" s="196"/>
      <c r="D226" s="197"/>
      <c r="E226" s="198" t="s">
        <v>231</v>
      </c>
      <c r="F226" s="193"/>
      <c r="G226" s="196"/>
      <c r="H226" s="263"/>
      <c r="I226" s="263"/>
    </row>
    <row r="227" spans="1:9" ht="16.149999999999999" customHeight="1">
      <c r="A227" s="193"/>
      <c r="B227" s="199" t="s">
        <v>246</v>
      </c>
      <c r="C227" s="193"/>
      <c r="D227" s="199"/>
      <c r="E227" s="622"/>
      <c r="F227" s="199"/>
      <c r="G227" s="199"/>
      <c r="H227" s="3"/>
      <c r="I227" s="3"/>
    </row>
    <row r="228" spans="1:9" ht="16.149999999999999" customHeight="1">
      <c r="A228"/>
      <c r="B228"/>
      <c r="C228" s="200"/>
      <c r="D228" s="101"/>
      <c r="E228" s="200"/>
      <c r="F228" s="200"/>
      <c r="G228"/>
      <c r="H228" s="3"/>
      <c r="I228" s="3"/>
    </row>
    <row r="229" spans="1:9" ht="16.149999999999999" customHeight="1" thickBot="1">
      <c r="A229"/>
      <c r="B229"/>
      <c r="C229" s="200"/>
      <c r="D229" s="101"/>
      <c r="E229" s="200"/>
      <c r="F229" s="200"/>
      <c r="G229"/>
      <c r="H229" s="3"/>
      <c r="I229" s="3"/>
    </row>
    <row r="230" spans="1:9" ht="16.149999999999999" customHeight="1">
      <c r="A230"/>
      <c r="B230" s="1044" t="s">
        <v>232</v>
      </c>
      <c r="C230" s="202" t="s">
        <v>46</v>
      </c>
      <c r="D230" s="203" t="s">
        <v>419</v>
      </c>
      <c r="E230" s="204"/>
      <c r="F230" s="205"/>
      <c r="G230"/>
      <c r="H230" s="7"/>
      <c r="I230" s="7"/>
    </row>
    <row r="231" spans="1:9" ht="16.149999999999999" customHeight="1">
      <c r="A231"/>
      <c r="B231" s="1045" t="s">
        <v>233</v>
      </c>
      <c r="C231" s="1032" t="s">
        <v>945</v>
      </c>
      <c r="D231" s="265" t="s">
        <v>1279</v>
      </c>
      <c r="E231" s="200"/>
      <c r="F231" s="210"/>
      <c r="G231"/>
      <c r="H231" s="7"/>
      <c r="I231" s="7"/>
    </row>
    <row r="232" spans="1:9" ht="16.149999999999999" customHeight="1" thickBot="1">
      <c r="A232"/>
      <c r="B232" s="1045" t="s">
        <v>234</v>
      </c>
      <c r="C232" s="929" t="s">
        <v>236</v>
      </c>
      <c r="D232" s="101"/>
      <c r="E232" s="200"/>
      <c r="F232" s="210"/>
      <c r="G232"/>
      <c r="H232" s="7"/>
      <c r="I232" s="7"/>
    </row>
    <row r="233" spans="1:9" ht="16.149999999999999" customHeight="1" thickBot="1">
      <c r="A233"/>
      <c r="B233" s="213" t="s">
        <v>235</v>
      </c>
      <c r="C233" s="214" t="s">
        <v>236</v>
      </c>
      <c r="D233" s="214" t="s">
        <v>237</v>
      </c>
      <c r="E233" s="214" t="s">
        <v>238</v>
      </c>
      <c r="F233" s="215" t="s">
        <v>239</v>
      </c>
      <c r="G233"/>
      <c r="H233" s="7"/>
      <c r="I233" s="7"/>
    </row>
    <row r="234" spans="1:9" ht="33" customHeight="1" thickBot="1">
      <c r="A234"/>
      <c r="B234" s="216" t="s">
        <v>240</v>
      </c>
      <c r="C234" s="217"/>
      <c r="D234" s="218"/>
      <c r="E234" s="217"/>
      <c r="F234" s="219">
        <f>SUM(F235:F247)</f>
        <v>0</v>
      </c>
      <c r="G234"/>
      <c r="H234" s="7"/>
      <c r="I234" s="7"/>
    </row>
    <row r="235" spans="1:9" ht="16.149999999999999" customHeight="1">
      <c r="A235"/>
      <c r="B235" s="1151"/>
      <c r="C235" s="1136"/>
      <c r="D235" s="1152"/>
      <c r="E235" s="1099"/>
      <c r="F235" s="1100"/>
      <c r="G235"/>
      <c r="H235" s="187"/>
      <c r="I235" s="187"/>
    </row>
    <row r="236" spans="1:9" ht="16.149999999999999" customHeight="1">
      <c r="A236"/>
      <c r="B236" s="1153"/>
      <c r="C236" s="221"/>
      <c r="D236" s="1048"/>
      <c r="E236" s="222"/>
      <c r="F236" s="223"/>
      <c r="G236"/>
      <c r="H236" s="188"/>
      <c r="I236" s="188"/>
    </row>
    <row r="237" spans="1:9" ht="16.149999999999999" customHeight="1">
      <c r="A237"/>
      <c r="B237" s="1153"/>
      <c r="C237" s="221"/>
      <c r="D237" s="1048"/>
      <c r="E237" s="222"/>
      <c r="F237" s="223"/>
      <c r="G237"/>
      <c r="H237" s="189"/>
      <c r="I237" s="189"/>
    </row>
    <row r="238" spans="1:9" ht="16.149999999999999" customHeight="1">
      <c r="A238"/>
      <c r="B238" s="1049"/>
      <c r="C238" s="221"/>
      <c r="D238" s="222"/>
      <c r="E238" s="222"/>
      <c r="F238" s="223"/>
      <c r="G238"/>
      <c r="H238" s="189"/>
      <c r="I238" s="189"/>
    </row>
    <row r="239" spans="1:9" ht="16.149999999999999" customHeight="1">
      <c r="A239"/>
      <c r="B239" s="1049"/>
      <c r="C239" s="221"/>
      <c r="D239" s="222"/>
      <c r="E239" s="222"/>
      <c r="F239" s="223"/>
      <c r="G239"/>
      <c r="H239" s="189"/>
      <c r="I239" s="189"/>
    </row>
    <row r="240" spans="1:9" ht="16.149999999999999" customHeight="1">
      <c r="A240"/>
      <c r="B240" s="1049"/>
      <c r="C240" s="221"/>
      <c r="D240" s="222"/>
      <c r="E240" s="222"/>
      <c r="F240" s="223"/>
      <c r="G240"/>
      <c r="H240" s="189"/>
      <c r="I240" s="189"/>
    </row>
    <row r="241" spans="1:9" ht="16.149999999999999" customHeight="1">
      <c r="A241"/>
      <c r="B241" s="1049"/>
      <c r="C241" s="221"/>
      <c r="D241" s="222"/>
      <c r="E241" s="222"/>
      <c r="F241" s="223"/>
      <c r="G241"/>
      <c r="H241" s="189"/>
      <c r="I241" s="189"/>
    </row>
    <row r="242" spans="1:9" ht="16.149999999999999" customHeight="1">
      <c r="A242"/>
      <c r="B242" s="1049"/>
      <c r="C242" s="221"/>
      <c r="D242" s="222"/>
      <c r="E242" s="222"/>
      <c r="F242" s="223"/>
      <c r="G242"/>
      <c r="H242" s="189"/>
      <c r="I242" s="189"/>
    </row>
    <row r="243" spans="1:9" ht="16.149999999999999" customHeight="1">
      <c r="A243"/>
      <c r="B243" s="1049"/>
      <c r="C243" s="221"/>
      <c r="D243" s="222"/>
      <c r="E243" s="222"/>
      <c r="F243" s="223"/>
      <c r="G243"/>
      <c r="H243" s="189"/>
      <c r="I243" s="189"/>
    </row>
    <row r="244" spans="1:9" ht="16.149999999999999" customHeight="1">
      <c r="A244"/>
      <c r="B244" s="1049"/>
      <c r="C244" s="221"/>
      <c r="D244" s="222"/>
      <c r="E244" s="222"/>
      <c r="F244" s="223"/>
      <c r="G244"/>
      <c r="H244" s="189"/>
      <c r="I244" s="189"/>
    </row>
    <row r="245" spans="1:9" ht="16.149999999999999" customHeight="1">
      <c r="A245"/>
      <c r="B245" s="228"/>
      <c r="C245" s="225"/>
      <c r="D245" s="226"/>
      <c r="E245" s="226"/>
      <c r="F245" s="223"/>
      <c r="G245"/>
      <c r="H245" s="7"/>
      <c r="I245" s="7"/>
    </row>
    <row r="246" spans="1:9" ht="16.149999999999999" customHeight="1">
      <c r="A246"/>
      <c r="B246" s="228"/>
      <c r="C246" s="225"/>
      <c r="D246" s="225"/>
      <c r="E246" s="225"/>
      <c r="F246" s="223"/>
      <c r="G246"/>
      <c r="H246" s="7"/>
      <c r="I246" s="7"/>
    </row>
    <row r="247" spans="1:9" ht="16.149999999999999" customHeight="1" thickBot="1">
      <c r="A247"/>
      <c r="B247" s="234"/>
      <c r="C247" s="1102"/>
      <c r="D247" s="1102"/>
      <c r="E247" s="1102"/>
      <c r="F247" s="1103"/>
      <c r="G247"/>
      <c r="H247" s="189"/>
      <c r="I247" s="189"/>
    </row>
    <row r="248" spans="1:9" ht="16.149999999999999" customHeight="1" thickBot="1">
      <c r="A248"/>
      <c r="B248" s="216" t="s">
        <v>241</v>
      </c>
      <c r="C248" s="217"/>
      <c r="D248" s="218"/>
      <c r="E248" s="217"/>
      <c r="F248" s="219">
        <f>SUM(F249:F251)</f>
        <v>0</v>
      </c>
      <c r="G248"/>
      <c r="H248" s="188"/>
      <c r="I248" s="188"/>
    </row>
    <row r="249" spans="1:9" ht="16.149999999999999" customHeight="1">
      <c r="A249"/>
      <c r="B249" s="275"/>
      <c r="C249" s="221"/>
      <c r="D249" s="260"/>
      <c r="E249" s="222"/>
      <c r="F249" s="223"/>
      <c r="G249"/>
      <c r="H249" s="189"/>
      <c r="I249" s="189"/>
    </row>
    <row r="250" spans="1:9" ht="16.149999999999999" customHeight="1">
      <c r="A250"/>
      <c r="B250" s="276"/>
      <c r="C250" s="225"/>
      <c r="D250" s="261"/>
      <c r="E250" s="225"/>
      <c r="F250" s="223"/>
      <c r="G250"/>
      <c r="H250" s="189"/>
      <c r="I250" s="189"/>
    </row>
    <row r="251" spans="1:9" ht="16.149999999999999" customHeight="1" thickBot="1">
      <c r="A251"/>
      <c r="B251" s="230"/>
      <c r="C251" s="231"/>
      <c r="D251" s="231"/>
      <c r="E251" s="231"/>
      <c r="F251" s="223"/>
      <c r="G251"/>
      <c r="H251" s="190"/>
      <c r="I251" s="190"/>
    </row>
    <row r="252" spans="1:9" ht="16.149999999999999" customHeight="1" thickBot="1">
      <c r="A252"/>
      <c r="B252" s="216" t="s">
        <v>242</v>
      </c>
      <c r="C252" s="217"/>
      <c r="D252" s="218"/>
      <c r="E252" s="217"/>
      <c r="F252" s="219">
        <f>SUM(F253:F255)</f>
        <v>0</v>
      </c>
      <c r="G252"/>
      <c r="H252" s="189"/>
      <c r="I252" s="189"/>
    </row>
    <row r="253" spans="1:9" ht="16.149999999999999" customHeight="1">
      <c r="A253"/>
      <c r="B253" s="1049"/>
      <c r="C253" s="221"/>
      <c r="D253" s="233"/>
      <c r="E253" s="221"/>
      <c r="F253" s="223"/>
      <c r="G253"/>
      <c r="H253" s="191"/>
      <c r="I253" s="191"/>
    </row>
    <row r="254" spans="1:9" ht="16.149999999999999" customHeight="1">
      <c r="A254"/>
      <c r="B254" s="228"/>
      <c r="C254" s="225"/>
      <c r="D254" s="229"/>
      <c r="E254" s="225"/>
      <c r="F254" s="227"/>
      <c r="G254"/>
      <c r="H254" s="189"/>
      <c r="I254" s="189"/>
    </row>
    <row r="255" spans="1:9" ht="16.149999999999999" customHeight="1" thickBot="1">
      <c r="A255"/>
      <c r="B255" s="234"/>
      <c r="C255" s="231"/>
      <c r="D255" s="232"/>
      <c r="E255" s="231"/>
      <c r="F255" s="235"/>
      <c r="G255"/>
      <c r="H255" s="191"/>
      <c r="I255" s="191"/>
    </row>
    <row r="256" spans="1:9" ht="16.149999999999999" customHeight="1" thickTop="1" thickBot="1">
      <c r="A256"/>
      <c r="B256"/>
      <c r="C256" s="236"/>
      <c r="D256" s="237"/>
      <c r="E256" s="1051" t="s">
        <v>243</v>
      </c>
      <c r="F256" s="239">
        <f>SUM(F234,F248,F252)</f>
        <v>0</v>
      </c>
      <c r="G256"/>
      <c r="H256" s="188"/>
      <c r="I256" s="188"/>
    </row>
    <row r="257" spans="1:9" ht="16.149999999999999" customHeight="1" thickTop="1" thickBot="1">
      <c r="A257"/>
      <c r="B257"/>
      <c r="C257" s="240"/>
      <c r="D257" s="1052"/>
      <c r="E257" s="1053" t="s">
        <v>244</v>
      </c>
      <c r="F257" s="239">
        <f>$H$27</f>
        <v>1.5610099999999998</v>
      </c>
      <c r="G257"/>
      <c r="H257" s="189"/>
      <c r="I257" s="189"/>
    </row>
    <row r="258" spans="1:9" ht="16.149999999999999" customHeight="1" thickTop="1" thickBot="1">
      <c r="A258"/>
      <c r="B258"/>
      <c r="C258" s="243"/>
      <c r="D258" s="244"/>
      <c r="E258" s="1054" t="s">
        <v>245</v>
      </c>
      <c r="F258" s="461">
        <f>+F257*F256</f>
        <v>0</v>
      </c>
      <c r="G258"/>
      <c r="H258" s="192"/>
      <c r="I258" s="192"/>
    </row>
    <row r="259" spans="1:9" ht="16.149999999999999" customHeight="1">
      <c r="A259" s="57"/>
      <c r="B259" s="188"/>
      <c r="C259" s="188"/>
      <c r="D259" s="188"/>
      <c r="E259" s="188"/>
      <c r="F259" s="188"/>
      <c r="G259" s="57"/>
      <c r="H259" s="58"/>
      <c r="I259" s="58"/>
    </row>
    <row r="260" spans="1:9" ht="16.149999999999999" customHeight="1">
      <c r="A260" s="193"/>
      <c r="B260" s="194" t="s">
        <v>1260</v>
      </c>
      <c r="C260" s="193"/>
      <c r="D260" s="193"/>
      <c r="E260" s="195" t="str">
        <f>$B$3</f>
        <v xml:space="preserve">ESCUELA Nº </v>
      </c>
      <c r="F260" s="193"/>
      <c r="G260" s="193"/>
      <c r="H260" s="58"/>
      <c r="I260" s="58"/>
    </row>
    <row r="261" spans="1:9" ht="16.149999999999999" customHeight="1">
      <c r="A261" s="193"/>
      <c r="B261" s="195"/>
      <c r="C261" s="193"/>
      <c r="D261" s="193"/>
      <c r="E261" s="195" t="str">
        <f>$B$4</f>
        <v>ENI Nº 62 ENRIQUE MOSCONI</v>
      </c>
      <c r="F261" s="193"/>
      <c r="G261" s="193"/>
      <c r="H261" s="58"/>
      <c r="I261" s="58"/>
    </row>
    <row r="262" spans="1:9" ht="16.149999999999999" customHeight="1">
      <c r="A262" s="193"/>
      <c r="B262" s="195"/>
      <c r="C262" s="193"/>
      <c r="D262" s="193"/>
      <c r="E262" s="249" t="str">
        <f>$B$5</f>
        <v>RIVADAVIA - SAN JUAN</v>
      </c>
      <c r="F262" s="193"/>
      <c r="G262" s="193"/>
      <c r="H262" s="58"/>
      <c r="I262" s="58"/>
    </row>
    <row r="263" spans="1:9" ht="16.149999999999999" customHeight="1">
      <c r="A263" s="196"/>
      <c r="B263" s="196"/>
      <c r="C263" s="196"/>
      <c r="D263" s="197"/>
      <c r="E263" s="198" t="s">
        <v>231</v>
      </c>
      <c r="F263" s="193"/>
      <c r="G263" s="196"/>
      <c r="H263" s="263"/>
      <c r="I263" s="263"/>
    </row>
    <row r="264" spans="1:9" ht="16.149999999999999" customHeight="1">
      <c r="A264" s="193"/>
      <c r="B264" s="199" t="s">
        <v>246</v>
      </c>
      <c r="C264" s="193"/>
      <c r="D264" s="199"/>
      <c r="E264" s="622"/>
      <c r="F264" s="199"/>
      <c r="G264" s="199"/>
      <c r="H264" s="3"/>
      <c r="I264" s="3"/>
    </row>
    <row r="265" spans="1:9" ht="16.149999999999999" customHeight="1">
      <c r="A265"/>
      <c r="B265"/>
      <c r="C265" s="200"/>
      <c r="D265" s="101"/>
      <c r="E265" s="200"/>
      <c r="F265" s="200"/>
      <c r="G265"/>
      <c r="H265" s="3"/>
      <c r="I265" s="3"/>
    </row>
    <row r="266" spans="1:9" ht="16.149999999999999" customHeight="1" thickBot="1">
      <c r="A266"/>
      <c r="B266"/>
      <c r="C266" s="200"/>
      <c r="D266" s="101"/>
      <c r="E266" s="200"/>
      <c r="F266" s="200"/>
      <c r="G266"/>
      <c r="H266" s="3"/>
      <c r="I266" s="3"/>
    </row>
    <row r="267" spans="1:9" ht="16.149999999999999" customHeight="1">
      <c r="A267"/>
      <c r="B267" s="1044" t="s">
        <v>232</v>
      </c>
      <c r="C267" s="202" t="s">
        <v>46</v>
      </c>
      <c r="D267" s="203" t="s">
        <v>419</v>
      </c>
      <c r="E267" s="204"/>
      <c r="F267" s="205"/>
      <c r="G267"/>
      <c r="H267" s="7"/>
      <c r="I267" s="7"/>
    </row>
    <row r="268" spans="1:9" ht="16.149999999999999" customHeight="1">
      <c r="A268"/>
      <c r="B268" s="1045" t="s">
        <v>233</v>
      </c>
      <c r="C268" s="1032" t="s">
        <v>946</v>
      </c>
      <c r="D268" s="265" t="s">
        <v>1280</v>
      </c>
      <c r="E268" s="200"/>
      <c r="F268" s="210"/>
      <c r="G268"/>
      <c r="H268" s="7"/>
      <c r="I268" s="7"/>
    </row>
    <row r="269" spans="1:9" ht="16.149999999999999" customHeight="1" thickBot="1">
      <c r="A269"/>
      <c r="B269" s="1045" t="s">
        <v>234</v>
      </c>
      <c r="C269" s="929" t="s">
        <v>22</v>
      </c>
      <c r="D269" s="101"/>
      <c r="E269" s="200"/>
      <c r="F269" s="210"/>
      <c r="G269"/>
      <c r="H269" s="7"/>
      <c r="I269" s="7"/>
    </row>
    <row r="270" spans="1:9" ht="16.149999999999999" customHeight="1" thickBot="1">
      <c r="A270"/>
      <c r="B270" s="213" t="s">
        <v>235</v>
      </c>
      <c r="C270" s="214" t="s">
        <v>236</v>
      </c>
      <c r="D270" s="214" t="s">
        <v>237</v>
      </c>
      <c r="E270" s="214" t="s">
        <v>238</v>
      </c>
      <c r="F270" s="215" t="s">
        <v>239</v>
      </c>
      <c r="G270"/>
      <c r="H270" s="7"/>
      <c r="I270" s="7"/>
    </row>
    <row r="271" spans="1:9" ht="33" customHeight="1" thickBot="1">
      <c r="A271"/>
      <c r="B271" s="216" t="s">
        <v>240</v>
      </c>
      <c r="C271" s="217"/>
      <c r="D271" s="218"/>
      <c r="E271" s="217"/>
      <c r="F271" s="219">
        <f>SUM(F272:F284)</f>
        <v>0</v>
      </c>
      <c r="G271"/>
      <c r="H271" s="7"/>
      <c r="I271" s="7"/>
    </row>
    <row r="272" spans="1:9" ht="16.149999999999999" customHeight="1">
      <c r="A272"/>
      <c r="B272" s="1151"/>
      <c r="C272" s="1136"/>
      <c r="D272" s="1152"/>
      <c r="E272" s="1099"/>
      <c r="F272" s="1100"/>
      <c r="G272"/>
      <c r="H272" s="187"/>
      <c r="I272" s="187"/>
    </row>
    <row r="273" spans="1:9" ht="16.149999999999999" customHeight="1">
      <c r="A273"/>
      <c r="B273" s="1153"/>
      <c r="C273" s="221"/>
      <c r="D273" s="1048"/>
      <c r="E273" s="222"/>
      <c r="F273" s="223"/>
      <c r="G273"/>
      <c r="H273" s="188"/>
      <c r="I273" s="188"/>
    </row>
    <row r="274" spans="1:9" ht="16.149999999999999" customHeight="1">
      <c r="A274"/>
      <c r="B274" s="1153"/>
      <c r="C274" s="221"/>
      <c r="D274" s="1048"/>
      <c r="E274" s="222"/>
      <c r="F274" s="223"/>
      <c r="G274"/>
      <c r="H274" s="189"/>
      <c r="I274" s="189"/>
    </row>
    <row r="275" spans="1:9" ht="16.149999999999999" customHeight="1">
      <c r="A275"/>
      <c r="B275" s="1049"/>
      <c r="C275" s="221"/>
      <c r="D275" s="222"/>
      <c r="E275" s="222"/>
      <c r="F275" s="223"/>
      <c r="G275"/>
      <c r="H275" s="189"/>
      <c r="I275" s="189"/>
    </row>
    <row r="276" spans="1:9" ht="16.149999999999999" customHeight="1">
      <c r="A276"/>
      <c r="B276" s="1049"/>
      <c r="C276" s="221"/>
      <c r="D276" s="222"/>
      <c r="E276" s="222"/>
      <c r="F276" s="223"/>
      <c r="G276"/>
      <c r="H276" s="189"/>
      <c r="I276" s="189"/>
    </row>
    <row r="277" spans="1:9" ht="16.149999999999999" customHeight="1">
      <c r="A277"/>
      <c r="B277" s="1049"/>
      <c r="C277" s="221"/>
      <c r="D277" s="222"/>
      <c r="E277" s="222"/>
      <c r="F277" s="223"/>
      <c r="G277"/>
      <c r="H277" s="189"/>
      <c r="I277" s="189"/>
    </row>
    <row r="278" spans="1:9" ht="16.149999999999999" customHeight="1">
      <c r="A278"/>
      <c r="B278" s="1049"/>
      <c r="C278" s="221"/>
      <c r="D278" s="222"/>
      <c r="E278" s="222"/>
      <c r="F278" s="223"/>
      <c r="G278"/>
      <c r="H278" s="189"/>
      <c r="I278" s="189"/>
    </row>
    <row r="279" spans="1:9" ht="16.149999999999999" customHeight="1">
      <c r="A279"/>
      <c r="B279" s="1049"/>
      <c r="C279" s="221"/>
      <c r="D279" s="222"/>
      <c r="E279" s="222"/>
      <c r="F279" s="223"/>
      <c r="G279"/>
      <c r="H279" s="189"/>
      <c r="I279" s="189"/>
    </row>
    <row r="280" spans="1:9" ht="16.149999999999999" customHeight="1">
      <c r="A280"/>
      <c r="B280" s="1049"/>
      <c r="C280" s="221"/>
      <c r="D280" s="222"/>
      <c r="E280" s="222"/>
      <c r="F280" s="223"/>
      <c r="G280"/>
      <c r="H280" s="189"/>
      <c r="I280" s="189"/>
    </row>
    <row r="281" spans="1:9" ht="16.149999999999999" customHeight="1">
      <c r="A281"/>
      <c r="B281" s="1049"/>
      <c r="C281" s="221"/>
      <c r="D281" s="222"/>
      <c r="E281" s="222"/>
      <c r="F281" s="223"/>
      <c r="G281"/>
      <c r="H281" s="189"/>
      <c r="I281" s="189"/>
    </row>
    <row r="282" spans="1:9" ht="16.149999999999999" customHeight="1">
      <c r="A282"/>
      <c r="B282" s="228"/>
      <c r="C282" s="225"/>
      <c r="D282" s="226"/>
      <c r="E282" s="226"/>
      <c r="F282" s="223"/>
      <c r="G282"/>
      <c r="H282" s="7"/>
      <c r="I282" s="7"/>
    </row>
    <row r="283" spans="1:9" ht="16.149999999999999" customHeight="1">
      <c r="A283"/>
      <c r="B283" s="228"/>
      <c r="C283" s="225"/>
      <c r="D283" s="225"/>
      <c r="E283" s="225"/>
      <c r="F283" s="223"/>
      <c r="G283"/>
      <c r="H283" s="7"/>
      <c r="I283" s="7"/>
    </row>
    <row r="284" spans="1:9" ht="16.149999999999999" customHeight="1" thickBot="1">
      <c r="A284"/>
      <c r="B284" s="234"/>
      <c r="C284" s="1102"/>
      <c r="D284" s="1102"/>
      <c r="E284" s="1102"/>
      <c r="F284" s="1103"/>
      <c r="G284"/>
      <c r="H284" s="189"/>
      <c r="I284" s="189"/>
    </row>
    <row r="285" spans="1:9" ht="16.149999999999999" customHeight="1" thickBot="1">
      <c r="A285"/>
      <c r="B285" s="216" t="s">
        <v>241</v>
      </c>
      <c r="C285" s="217"/>
      <c r="D285" s="218"/>
      <c r="E285" s="217"/>
      <c r="F285" s="219">
        <f>SUM(F286:F288)</f>
        <v>0</v>
      </c>
      <c r="G285"/>
      <c r="H285" s="188"/>
      <c r="I285" s="188"/>
    </row>
    <row r="286" spans="1:9" ht="16.149999999999999" customHeight="1">
      <c r="A286"/>
      <c r="B286" s="275"/>
      <c r="C286" s="221"/>
      <c r="D286" s="260"/>
      <c r="E286" s="222"/>
      <c r="F286" s="223"/>
      <c r="G286"/>
      <c r="H286" s="189"/>
      <c r="I286" s="189"/>
    </row>
    <row r="287" spans="1:9" ht="16.149999999999999" customHeight="1">
      <c r="A287"/>
      <c r="B287" s="276"/>
      <c r="C287" s="225"/>
      <c r="D287" s="261"/>
      <c r="E287" s="225"/>
      <c r="F287" s="223"/>
      <c r="G287"/>
      <c r="H287" s="189"/>
      <c r="I287" s="189"/>
    </row>
    <row r="288" spans="1:9" ht="16.149999999999999" customHeight="1" thickBot="1">
      <c r="A288"/>
      <c r="B288" s="230"/>
      <c r="C288" s="231"/>
      <c r="D288" s="231"/>
      <c r="E288" s="231"/>
      <c r="F288" s="223"/>
      <c r="G288"/>
      <c r="H288" s="190"/>
      <c r="I288" s="190"/>
    </row>
    <row r="289" spans="1:9" ht="16.149999999999999" customHeight="1" thickBot="1">
      <c r="A289"/>
      <c r="B289" s="216" t="s">
        <v>242</v>
      </c>
      <c r="C289" s="217"/>
      <c r="D289" s="218"/>
      <c r="E289" s="217"/>
      <c r="F289" s="219">
        <f>SUM(F290:F292)</f>
        <v>0</v>
      </c>
      <c r="G289"/>
      <c r="H289" s="189"/>
      <c r="I289" s="189"/>
    </row>
    <row r="290" spans="1:9" ht="16.149999999999999" customHeight="1">
      <c r="A290"/>
      <c r="B290" s="1049"/>
      <c r="C290" s="221"/>
      <c r="D290" s="233"/>
      <c r="E290" s="221"/>
      <c r="F290" s="223"/>
      <c r="G290"/>
      <c r="H290" s="191"/>
      <c r="I290" s="191"/>
    </row>
    <row r="291" spans="1:9" ht="16.149999999999999" customHeight="1">
      <c r="A291"/>
      <c r="B291" s="228"/>
      <c r="C291" s="225"/>
      <c r="D291" s="229"/>
      <c r="E291" s="225"/>
      <c r="F291" s="227"/>
      <c r="G291"/>
      <c r="H291" s="189"/>
      <c r="I291" s="189"/>
    </row>
    <row r="292" spans="1:9" ht="16.149999999999999" customHeight="1" thickBot="1">
      <c r="A292"/>
      <c r="B292" s="234"/>
      <c r="C292" s="231"/>
      <c r="D292" s="232"/>
      <c r="E292" s="231"/>
      <c r="F292" s="235"/>
      <c r="G292"/>
      <c r="H292" s="191"/>
      <c r="I292" s="191"/>
    </row>
    <row r="293" spans="1:9" ht="16.149999999999999" customHeight="1" thickTop="1" thickBot="1">
      <c r="A293"/>
      <c r="B293"/>
      <c r="C293" s="236"/>
      <c r="D293" s="237"/>
      <c r="E293" s="1051" t="s">
        <v>243</v>
      </c>
      <c r="F293" s="239">
        <f>SUM(F271,F285,F289)</f>
        <v>0</v>
      </c>
      <c r="G293"/>
      <c r="H293" s="188"/>
      <c r="I293" s="188"/>
    </row>
    <row r="294" spans="1:9" ht="16.149999999999999" customHeight="1" thickTop="1" thickBot="1">
      <c r="A294"/>
      <c r="B294"/>
      <c r="C294" s="240"/>
      <c r="D294" s="1052"/>
      <c r="E294" s="1053" t="s">
        <v>244</v>
      </c>
      <c r="F294" s="239">
        <f>$H$27</f>
        <v>1.5610099999999998</v>
      </c>
      <c r="G294"/>
      <c r="H294" s="189"/>
      <c r="I294" s="189"/>
    </row>
    <row r="295" spans="1:9" ht="16.149999999999999" customHeight="1" thickTop="1" thickBot="1">
      <c r="A295"/>
      <c r="B295"/>
      <c r="C295" s="243"/>
      <c r="D295" s="244"/>
      <c r="E295" s="1054" t="s">
        <v>245</v>
      </c>
      <c r="F295" s="461">
        <f>+F294*F293</f>
        <v>0</v>
      </c>
      <c r="G295"/>
      <c r="H295" s="192"/>
      <c r="I295" s="192"/>
    </row>
    <row r="296" spans="1:9" ht="16.149999999999999" customHeight="1">
      <c r="A296" s="57"/>
      <c r="B296" s="188"/>
      <c r="C296" s="188"/>
      <c r="D296" s="188"/>
      <c r="E296" s="188"/>
      <c r="F296" s="188"/>
      <c r="G296" s="57"/>
      <c r="H296" s="58"/>
      <c r="I296" s="58"/>
    </row>
    <row r="297" spans="1:9" ht="16.149999999999999" customHeight="1">
      <c r="A297" s="193"/>
      <c r="B297" s="194" t="s">
        <v>1260</v>
      </c>
      <c r="C297" s="193"/>
      <c r="D297" s="193"/>
      <c r="E297" s="195" t="str">
        <f>$B$3</f>
        <v xml:space="preserve">ESCUELA Nº </v>
      </c>
      <c r="F297" s="193"/>
      <c r="G297" s="193"/>
      <c r="H297" s="58"/>
      <c r="I297" s="58"/>
    </row>
    <row r="298" spans="1:9" ht="16.149999999999999" customHeight="1">
      <c r="A298" s="193"/>
      <c r="B298" s="195"/>
      <c r="C298" s="193"/>
      <c r="D298" s="193"/>
      <c r="E298" s="195" t="str">
        <f>$B$4</f>
        <v>ENI Nº 62 ENRIQUE MOSCONI</v>
      </c>
      <c r="F298" s="193"/>
      <c r="G298" s="193"/>
      <c r="H298" s="58"/>
      <c r="I298" s="58"/>
    </row>
    <row r="299" spans="1:9" ht="16.149999999999999" customHeight="1">
      <c r="A299" s="193"/>
      <c r="B299" s="195"/>
      <c r="C299" s="193"/>
      <c r="D299" s="193"/>
      <c r="E299" s="249" t="str">
        <f>$B$5</f>
        <v>RIVADAVIA - SAN JUAN</v>
      </c>
      <c r="F299" s="193"/>
      <c r="G299" s="193"/>
      <c r="H299" s="58"/>
      <c r="I299" s="58"/>
    </row>
    <row r="300" spans="1:9" ht="16.149999999999999" customHeight="1">
      <c r="A300" s="196"/>
      <c r="B300" s="196"/>
      <c r="C300" s="196"/>
      <c r="D300" s="197"/>
      <c r="E300" s="198" t="s">
        <v>231</v>
      </c>
      <c r="F300" s="193"/>
      <c r="G300" s="196"/>
      <c r="H300" s="263"/>
      <c r="I300" s="263"/>
    </row>
    <row r="301" spans="1:9" ht="16.149999999999999" customHeight="1">
      <c r="A301" s="193"/>
      <c r="B301" s="199" t="s">
        <v>246</v>
      </c>
      <c r="C301" s="193"/>
      <c r="D301" s="199"/>
      <c r="E301" s="622"/>
      <c r="F301" s="199"/>
      <c r="G301" s="199"/>
      <c r="H301" s="3"/>
      <c r="I301" s="3"/>
    </row>
    <row r="302" spans="1:9" ht="16.149999999999999" customHeight="1">
      <c r="A302"/>
      <c r="B302"/>
      <c r="C302" s="200"/>
      <c r="D302" s="101"/>
      <c r="E302" s="200"/>
      <c r="F302" s="200"/>
      <c r="G302"/>
      <c r="H302" s="3"/>
      <c r="I302" s="3"/>
    </row>
    <row r="303" spans="1:9" ht="16.149999999999999" customHeight="1" thickBot="1">
      <c r="A303"/>
      <c r="B303"/>
      <c r="C303" s="200"/>
      <c r="D303" s="101"/>
      <c r="E303" s="200"/>
      <c r="F303" s="200"/>
      <c r="G303"/>
      <c r="H303" s="3"/>
      <c r="I303" s="3"/>
    </row>
    <row r="304" spans="1:9" ht="16.149999999999999" customHeight="1">
      <c r="A304"/>
      <c r="B304" s="1044" t="s">
        <v>232</v>
      </c>
      <c r="C304" s="202" t="s">
        <v>46</v>
      </c>
      <c r="D304" s="203" t="s">
        <v>419</v>
      </c>
      <c r="E304" s="204"/>
      <c r="F304" s="205"/>
      <c r="G304"/>
      <c r="H304" s="7"/>
      <c r="I304" s="7"/>
    </row>
    <row r="305" spans="1:9" ht="16.149999999999999" customHeight="1">
      <c r="A305"/>
      <c r="B305" s="1045" t="s">
        <v>233</v>
      </c>
      <c r="C305" s="1032" t="s">
        <v>947</v>
      </c>
      <c r="D305" s="265" t="s">
        <v>1281</v>
      </c>
      <c r="E305" s="200"/>
      <c r="F305" s="210"/>
      <c r="G305"/>
      <c r="H305" s="7"/>
      <c r="I305" s="7"/>
    </row>
    <row r="306" spans="1:9" ht="16.149999999999999" customHeight="1" thickBot="1">
      <c r="A306"/>
      <c r="B306" s="1045" t="s">
        <v>234</v>
      </c>
      <c r="C306" s="929" t="s">
        <v>236</v>
      </c>
      <c r="D306" s="101"/>
      <c r="E306" s="200"/>
      <c r="F306" s="210"/>
      <c r="G306"/>
      <c r="H306" s="7"/>
      <c r="I306" s="7"/>
    </row>
    <row r="307" spans="1:9" ht="16.149999999999999" customHeight="1" thickBot="1">
      <c r="A307"/>
      <c r="B307" s="213" t="s">
        <v>235</v>
      </c>
      <c r="C307" s="214" t="s">
        <v>236</v>
      </c>
      <c r="D307" s="214" t="s">
        <v>237</v>
      </c>
      <c r="E307" s="214" t="s">
        <v>238</v>
      </c>
      <c r="F307" s="215" t="s">
        <v>239</v>
      </c>
      <c r="G307"/>
      <c r="H307" s="7"/>
      <c r="I307" s="7"/>
    </row>
    <row r="308" spans="1:9" ht="33" customHeight="1" thickBot="1">
      <c r="A308"/>
      <c r="B308" s="216" t="s">
        <v>240</v>
      </c>
      <c r="C308" s="217"/>
      <c r="D308" s="218"/>
      <c r="E308" s="217"/>
      <c r="F308" s="219">
        <f>SUM(F309:F321)</f>
        <v>0</v>
      </c>
      <c r="G308"/>
      <c r="H308" s="7"/>
      <c r="I308" s="7"/>
    </row>
    <row r="309" spans="1:9" ht="16.149999999999999" customHeight="1">
      <c r="A309"/>
      <c r="B309" s="1151"/>
      <c r="C309" s="1136"/>
      <c r="D309" s="1152"/>
      <c r="E309" s="1099"/>
      <c r="F309" s="1100"/>
      <c r="G309"/>
      <c r="H309" s="187"/>
      <c r="I309" s="187"/>
    </row>
    <row r="310" spans="1:9" ht="16.149999999999999" customHeight="1">
      <c r="A310"/>
      <c r="B310" s="1153"/>
      <c r="C310" s="221"/>
      <c r="D310" s="1048"/>
      <c r="E310" s="222"/>
      <c r="F310" s="223"/>
      <c r="G310"/>
      <c r="H310" s="188"/>
      <c r="I310" s="188"/>
    </row>
    <row r="311" spans="1:9" ht="16.149999999999999" customHeight="1">
      <c r="A311"/>
      <c r="B311" s="1153"/>
      <c r="C311" s="221"/>
      <c r="D311" s="1048"/>
      <c r="E311" s="222"/>
      <c r="F311" s="223"/>
      <c r="G311"/>
      <c r="H311" s="189"/>
      <c r="I311" s="189"/>
    </row>
    <row r="312" spans="1:9" ht="16.149999999999999" customHeight="1">
      <c r="A312"/>
      <c r="B312" s="1049"/>
      <c r="C312" s="221"/>
      <c r="D312" s="222"/>
      <c r="E312" s="222"/>
      <c r="F312" s="223"/>
      <c r="G312"/>
      <c r="H312" s="189"/>
      <c r="I312" s="189"/>
    </row>
    <row r="313" spans="1:9" ht="16.149999999999999" customHeight="1">
      <c r="A313"/>
      <c r="B313" s="1049"/>
      <c r="C313" s="221"/>
      <c r="D313" s="222"/>
      <c r="E313" s="222"/>
      <c r="F313" s="223"/>
      <c r="G313"/>
      <c r="H313" s="189"/>
      <c r="I313" s="189"/>
    </row>
    <row r="314" spans="1:9" ht="16.149999999999999" customHeight="1">
      <c r="A314"/>
      <c r="B314" s="1049"/>
      <c r="C314" s="221"/>
      <c r="D314" s="222"/>
      <c r="E314" s="222"/>
      <c r="F314" s="223"/>
      <c r="G314"/>
      <c r="H314" s="189"/>
      <c r="I314" s="189"/>
    </row>
    <row r="315" spans="1:9" ht="16.149999999999999" customHeight="1">
      <c r="A315"/>
      <c r="B315" s="1049"/>
      <c r="C315" s="221"/>
      <c r="D315" s="222"/>
      <c r="E315" s="222"/>
      <c r="F315" s="223"/>
      <c r="G315"/>
      <c r="H315" s="189"/>
      <c r="I315" s="189"/>
    </row>
    <row r="316" spans="1:9" ht="16.149999999999999" customHeight="1">
      <c r="A316"/>
      <c r="B316" s="1049"/>
      <c r="C316" s="221"/>
      <c r="D316" s="222"/>
      <c r="E316" s="222"/>
      <c r="F316" s="223"/>
      <c r="G316"/>
      <c r="H316" s="189"/>
      <c r="I316" s="189"/>
    </row>
    <row r="317" spans="1:9" ht="16.149999999999999" customHeight="1">
      <c r="A317"/>
      <c r="B317" s="1049"/>
      <c r="C317" s="221"/>
      <c r="D317" s="222"/>
      <c r="E317" s="222"/>
      <c r="F317" s="223"/>
      <c r="G317"/>
      <c r="H317" s="189"/>
      <c r="I317" s="189"/>
    </row>
    <row r="318" spans="1:9" ht="16.149999999999999" customHeight="1">
      <c r="A318"/>
      <c r="B318" s="1049"/>
      <c r="C318" s="221"/>
      <c r="D318" s="222"/>
      <c r="E318" s="222"/>
      <c r="F318" s="223"/>
      <c r="G318"/>
      <c r="H318" s="189"/>
      <c r="I318" s="189"/>
    </row>
    <row r="319" spans="1:9" ht="16.149999999999999" customHeight="1">
      <c r="A319"/>
      <c r="B319" s="228"/>
      <c r="C319" s="225"/>
      <c r="D319" s="226"/>
      <c r="E319" s="226"/>
      <c r="F319" s="223"/>
      <c r="G319"/>
      <c r="H319" s="7"/>
      <c r="I319" s="7"/>
    </row>
    <row r="320" spans="1:9" ht="16.149999999999999" customHeight="1">
      <c r="A320"/>
      <c r="B320" s="228"/>
      <c r="C320" s="225"/>
      <c r="D320" s="225"/>
      <c r="E320" s="225"/>
      <c r="F320" s="223"/>
      <c r="G320"/>
      <c r="H320" s="7"/>
      <c r="I320" s="7"/>
    </row>
    <row r="321" spans="1:9" ht="16.149999999999999" customHeight="1" thickBot="1">
      <c r="A321"/>
      <c r="B321" s="234"/>
      <c r="C321" s="1102"/>
      <c r="D321" s="1102"/>
      <c r="E321" s="1102"/>
      <c r="F321" s="1103"/>
      <c r="G321"/>
      <c r="H321" s="189"/>
      <c r="I321" s="189"/>
    </row>
    <row r="322" spans="1:9" ht="16.149999999999999" customHeight="1" thickBot="1">
      <c r="A322"/>
      <c r="B322" s="216" t="s">
        <v>241</v>
      </c>
      <c r="C322" s="217"/>
      <c r="D322" s="218"/>
      <c r="E322" s="217"/>
      <c r="F322" s="219">
        <f>SUM(F323:F325)</f>
        <v>0</v>
      </c>
      <c r="G322"/>
      <c r="H322" s="188"/>
      <c r="I322" s="188"/>
    </row>
    <row r="323" spans="1:9" ht="16.149999999999999" customHeight="1">
      <c r="A323"/>
      <c r="B323" s="275"/>
      <c r="C323" s="221"/>
      <c r="D323" s="260"/>
      <c r="E323" s="222"/>
      <c r="F323" s="223"/>
      <c r="G323"/>
      <c r="H323" s="189"/>
      <c r="I323" s="189"/>
    </row>
    <row r="324" spans="1:9" ht="16.149999999999999" customHeight="1">
      <c r="A324"/>
      <c r="B324" s="276"/>
      <c r="C324" s="225"/>
      <c r="D324" s="261"/>
      <c r="E324" s="225"/>
      <c r="F324" s="223"/>
      <c r="G324"/>
      <c r="H324" s="189"/>
      <c r="I324" s="189"/>
    </row>
    <row r="325" spans="1:9" ht="16.149999999999999" customHeight="1" thickBot="1">
      <c r="A325"/>
      <c r="B325" s="230"/>
      <c r="C325" s="231"/>
      <c r="D325" s="231"/>
      <c r="E325" s="231"/>
      <c r="F325" s="223"/>
      <c r="G325"/>
      <c r="H325" s="190"/>
      <c r="I325" s="190"/>
    </row>
    <row r="326" spans="1:9" ht="16.149999999999999" customHeight="1" thickBot="1">
      <c r="A326"/>
      <c r="B326" s="216" t="s">
        <v>242</v>
      </c>
      <c r="C326" s="217"/>
      <c r="D326" s="218"/>
      <c r="E326" s="217"/>
      <c r="F326" s="219">
        <f>SUM(F327:F329)</f>
        <v>0</v>
      </c>
      <c r="G326"/>
      <c r="H326" s="189"/>
      <c r="I326" s="189"/>
    </row>
    <row r="327" spans="1:9" ht="16.149999999999999" customHeight="1">
      <c r="A327"/>
      <c r="B327" s="1049"/>
      <c r="C327" s="221"/>
      <c r="D327" s="233"/>
      <c r="E327" s="221"/>
      <c r="F327" s="223"/>
      <c r="G327"/>
      <c r="H327" s="191"/>
      <c r="I327" s="191"/>
    </row>
    <row r="328" spans="1:9" ht="16.149999999999999" customHeight="1">
      <c r="A328"/>
      <c r="B328" s="228"/>
      <c r="C328" s="225"/>
      <c r="D328" s="229"/>
      <c r="E328" s="225"/>
      <c r="F328" s="227"/>
      <c r="G328"/>
      <c r="H328" s="189"/>
      <c r="I328" s="189"/>
    </row>
    <row r="329" spans="1:9" ht="16.149999999999999" customHeight="1" thickBot="1">
      <c r="A329"/>
      <c r="B329" s="234"/>
      <c r="C329" s="231"/>
      <c r="D329" s="232"/>
      <c r="E329" s="231"/>
      <c r="F329" s="235"/>
      <c r="G329"/>
      <c r="H329" s="191"/>
      <c r="I329" s="191"/>
    </row>
    <row r="330" spans="1:9" ht="16.149999999999999" customHeight="1" thickTop="1" thickBot="1">
      <c r="A330"/>
      <c r="B330"/>
      <c r="C330" s="236"/>
      <c r="D330" s="237"/>
      <c r="E330" s="1051" t="s">
        <v>243</v>
      </c>
      <c r="F330" s="239">
        <f>SUM(F308,F322,F326)</f>
        <v>0</v>
      </c>
      <c r="G330"/>
      <c r="H330" s="188"/>
      <c r="I330" s="188"/>
    </row>
    <row r="331" spans="1:9" ht="16.149999999999999" customHeight="1" thickTop="1" thickBot="1">
      <c r="A331"/>
      <c r="B331"/>
      <c r="C331" s="240"/>
      <c r="D331" s="1052"/>
      <c r="E331" s="1053" t="s">
        <v>244</v>
      </c>
      <c r="F331" s="239">
        <f>$H$27</f>
        <v>1.5610099999999998</v>
      </c>
      <c r="G331"/>
      <c r="H331" s="189"/>
      <c r="I331" s="189"/>
    </row>
    <row r="332" spans="1:9" ht="16.149999999999999" customHeight="1" thickTop="1" thickBot="1">
      <c r="A332"/>
      <c r="B332"/>
      <c r="C332" s="243"/>
      <c r="D332" s="244"/>
      <c r="E332" s="1054" t="s">
        <v>245</v>
      </c>
      <c r="F332" s="461">
        <f>+F331*F330</f>
        <v>0</v>
      </c>
      <c r="G332"/>
      <c r="H332" s="192"/>
      <c r="I332" s="192"/>
    </row>
    <row r="333" spans="1:9" ht="16.149999999999999" customHeight="1">
      <c r="A333"/>
      <c r="B333"/>
      <c r="C333" s="1112"/>
      <c r="D333" s="1113"/>
      <c r="E333" s="1112"/>
      <c r="F333" s="1115"/>
      <c r="G333"/>
      <c r="H333" s="192"/>
      <c r="I333" s="192"/>
    </row>
    <row r="334" spans="1:9" ht="16.149999999999999" customHeight="1">
      <c r="A334" s="193"/>
      <c r="B334" s="194" t="s">
        <v>1260</v>
      </c>
      <c r="C334" s="193"/>
      <c r="D334" s="193"/>
      <c r="E334" s="195" t="str">
        <f>$B$3</f>
        <v xml:space="preserve">ESCUELA Nº </v>
      </c>
      <c r="F334" s="193"/>
      <c r="G334" s="57"/>
      <c r="H334" s="263"/>
      <c r="I334" s="263"/>
    </row>
    <row r="335" spans="1:9" ht="16.149999999999999" customHeight="1">
      <c r="A335" s="193"/>
      <c r="B335" s="195"/>
      <c r="C335" s="193"/>
      <c r="D335" s="193"/>
      <c r="E335" s="195" t="str">
        <f>$B$4</f>
        <v>ENI Nº 62 ENRIQUE MOSCONI</v>
      </c>
      <c r="F335" s="193"/>
      <c r="G335" s="193"/>
      <c r="H335" s="3"/>
      <c r="I335" s="3"/>
    </row>
    <row r="336" spans="1:9" ht="16.149999999999999" customHeight="1">
      <c r="A336" s="193"/>
      <c r="B336" s="195"/>
      <c r="C336" s="193"/>
      <c r="D336" s="193"/>
      <c r="E336" s="249" t="str">
        <f>$B$5</f>
        <v>RIVADAVIA - SAN JUAN</v>
      </c>
      <c r="F336" s="193"/>
      <c r="G336" s="193"/>
      <c r="H336" s="3"/>
      <c r="I336" s="3"/>
    </row>
    <row r="337" spans="1:9" ht="16.149999999999999" customHeight="1">
      <c r="A337" s="196"/>
      <c r="B337" s="196"/>
      <c r="C337" s="196"/>
      <c r="D337" s="197"/>
      <c r="E337" s="198" t="s">
        <v>231</v>
      </c>
      <c r="F337" s="193"/>
      <c r="G337" s="193"/>
      <c r="H337" s="3"/>
      <c r="I337" s="3"/>
    </row>
    <row r="338" spans="1:9" ht="16.149999999999999" customHeight="1">
      <c r="A338" s="193"/>
      <c r="B338" s="199" t="s">
        <v>246</v>
      </c>
      <c r="C338" s="193"/>
      <c r="D338" s="199"/>
      <c r="E338" s="622"/>
      <c r="F338" s="199"/>
      <c r="G338" s="196"/>
      <c r="H338" s="7"/>
      <c r="I338" s="7"/>
    </row>
    <row r="339" spans="1:9" ht="16.149999999999999" customHeight="1">
      <c r="A339"/>
      <c r="B339"/>
      <c r="C339" s="200"/>
      <c r="D339" s="101"/>
      <c r="E339" s="200"/>
      <c r="F339" s="200"/>
      <c r="G339" s="199"/>
      <c r="H339" s="7"/>
      <c r="I339" s="7"/>
    </row>
    <row r="340" spans="1:9" ht="16.149999999999999" customHeight="1" thickBot="1">
      <c r="A340"/>
      <c r="B340"/>
      <c r="C340" s="200"/>
      <c r="D340" s="101"/>
      <c r="E340" s="200"/>
      <c r="F340" s="200"/>
      <c r="G340"/>
      <c r="H340" s="7"/>
      <c r="I340" s="7"/>
    </row>
    <row r="341" spans="1:9" ht="16.149999999999999" customHeight="1">
      <c r="A341"/>
      <c r="B341" s="1044" t="s">
        <v>232</v>
      </c>
      <c r="C341" s="202" t="s">
        <v>46</v>
      </c>
      <c r="D341" s="203" t="s">
        <v>419</v>
      </c>
      <c r="E341" s="204"/>
      <c r="F341" s="205"/>
      <c r="G341"/>
      <c r="H341" s="7"/>
      <c r="I341" s="7"/>
    </row>
    <row r="342" spans="1:9" ht="16.149999999999999" customHeight="1">
      <c r="A342"/>
      <c r="B342" s="1045" t="s">
        <v>233</v>
      </c>
      <c r="C342" s="1032" t="s">
        <v>948</v>
      </c>
      <c r="D342" s="265" t="s">
        <v>1282</v>
      </c>
      <c r="E342" s="200"/>
      <c r="F342" s="210"/>
      <c r="G342"/>
      <c r="H342" s="7"/>
      <c r="I342" s="7"/>
    </row>
    <row r="343" spans="1:9" ht="16.149999999999999" customHeight="1" thickBot="1">
      <c r="A343"/>
      <c r="B343" s="1045" t="s">
        <v>234</v>
      </c>
      <c r="C343" s="929" t="s">
        <v>236</v>
      </c>
      <c r="D343" s="101"/>
      <c r="E343" s="200"/>
      <c r="F343" s="210"/>
      <c r="G343"/>
      <c r="H343" s="187"/>
      <c r="I343" s="187"/>
    </row>
    <row r="344" spans="1:9" ht="16.149999999999999" customHeight="1" thickBot="1">
      <c r="A344"/>
      <c r="B344" s="213" t="s">
        <v>235</v>
      </c>
      <c r="C344" s="214" t="s">
        <v>236</v>
      </c>
      <c r="D344" s="214" t="s">
        <v>237</v>
      </c>
      <c r="E344" s="214" t="s">
        <v>238</v>
      </c>
      <c r="F344" s="215" t="s">
        <v>239</v>
      </c>
      <c r="G344"/>
      <c r="H344" s="188"/>
      <c r="I344" s="188"/>
    </row>
    <row r="345" spans="1:9" ht="16.149999999999999" customHeight="1" thickBot="1">
      <c r="A345"/>
      <c r="B345" s="216" t="s">
        <v>240</v>
      </c>
      <c r="C345" s="217"/>
      <c r="D345" s="218"/>
      <c r="E345" s="217"/>
      <c r="F345" s="219">
        <f>SUM(F346:F358)</f>
        <v>0</v>
      </c>
      <c r="G345"/>
      <c r="H345" s="189"/>
      <c r="I345" s="189"/>
    </row>
    <row r="346" spans="1:9" ht="18.399999999999999" customHeight="1">
      <c r="A346"/>
      <c r="B346" s="1151"/>
      <c r="C346" s="1136"/>
      <c r="D346" s="1152"/>
      <c r="E346" s="1099"/>
      <c r="F346" s="1100"/>
      <c r="G346"/>
      <c r="H346" s="189"/>
      <c r="I346" s="189"/>
    </row>
    <row r="347" spans="1:9" ht="16.149999999999999" customHeight="1">
      <c r="A347"/>
      <c r="B347" s="1153"/>
      <c r="C347" s="221"/>
      <c r="D347" s="1048"/>
      <c r="E347" s="222"/>
      <c r="F347" s="223"/>
      <c r="G347"/>
      <c r="H347" s="189"/>
      <c r="I347" s="189"/>
    </row>
    <row r="348" spans="1:9" ht="16.149999999999999" customHeight="1">
      <c r="A348"/>
      <c r="B348" s="1153"/>
      <c r="C348" s="221"/>
      <c r="D348" s="1048"/>
      <c r="E348" s="222"/>
      <c r="F348" s="223"/>
      <c r="G348"/>
      <c r="H348" s="189"/>
      <c r="I348" s="189"/>
    </row>
    <row r="349" spans="1:9" ht="16.149999999999999" customHeight="1">
      <c r="A349"/>
      <c r="B349" s="1049"/>
      <c r="C349" s="221"/>
      <c r="D349" s="222"/>
      <c r="E349" s="222"/>
      <c r="F349" s="223"/>
      <c r="G349"/>
      <c r="H349" s="189"/>
      <c r="I349" s="189"/>
    </row>
    <row r="350" spans="1:9" ht="16.149999999999999" customHeight="1">
      <c r="A350"/>
      <c r="B350" s="1049"/>
      <c r="C350" s="221"/>
      <c r="D350" s="222"/>
      <c r="E350" s="222"/>
      <c r="F350" s="223"/>
      <c r="G350"/>
      <c r="H350" s="7"/>
      <c r="I350" s="7"/>
    </row>
    <row r="351" spans="1:9" ht="16.149999999999999" customHeight="1">
      <c r="A351"/>
      <c r="B351" s="1049"/>
      <c r="C351" s="221"/>
      <c r="D351" s="222"/>
      <c r="E351" s="222"/>
      <c r="F351" s="223"/>
      <c r="G351"/>
      <c r="H351" s="7"/>
      <c r="I351" s="7"/>
    </row>
    <row r="352" spans="1:9" ht="16.149999999999999" customHeight="1">
      <c r="A352"/>
      <c r="B352" s="1049"/>
      <c r="C352" s="221"/>
      <c r="D352" s="222"/>
      <c r="E352" s="222"/>
      <c r="F352" s="223"/>
      <c r="G352"/>
      <c r="H352" s="7"/>
      <c r="I352" s="7"/>
    </row>
    <row r="353" spans="1:9" ht="16.149999999999999" customHeight="1">
      <c r="A353"/>
      <c r="B353" s="1049"/>
      <c r="C353" s="221"/>
      <c r="D353" s="222"/>
      <c r="E353" s="222"/>
      <c r="F353" s="223"/>
      <c r="G353"/>
      <c r="H353" s="7"/>
      <c r="I353" s="7"/>
    </row>
    <row r="354" spans="1:9" ht="16.149999999999999" customHeight="1">
      <c r="A354"/>
      <c r="B354" s="1049"/>
      <c r="C354" s="221"/>
      <c r="D354" s="222"/>
      <c r="E354" s="222"/>
      <c r="F354" s="223"/>
      <c r="G354"/>
      <c r="H354" s="7"/>
      <c r="I354" s="7"/>
    </row>
    <row r="355" spans="1:9" ht="16.149999999999999" customHeight="1">
      <c r="A355"/>
      <c r="B355" s="1049"/>
      <c r="C355" s="221"/>
      <c r="D355" s="222"/>
      <c r="E355" s="222"/>
      <c r="F355" s="223"/>
      <c r="G355"/>
      <c r="H355" s="7"/>
      <c r="I355" s="7"/>
    </row>
    <row r="356" spans="1:9" ht="16.149999999999999" customHeight="1">
      <c r="A356"/>
      <c r="B356" s="228"/>
      <c r="C356" s="225"/>
      <c r="D356" s="226"/>
      <c r="E356" s="226"/>
      <c r="F356" s="223"/>
      <c r="G356"/>
      <c r="H356" s="188"/>
      <c r="I356" s="188"/>
    </row>
    <row r="357" spans="1:9" ht="16.149999999999999" customHeight="1">
      <c r="A357"/>
      <c r="B357" s="228"/>
      <c r="C357" s="225"/>
      <c r="D357" s="225"/>
      <c r="E357" s="225"/>
      <c r="F357" s="223"/>
      <c r="G357"/>
      <c r="H357" s="189"/>
      <c r="I357" s="189"/>
    </row>
    <row r="358" spans="1:9" ht="16.149999999999999" customHeight="1" thickBot="1">
      <c r="A358"/>
      <c r="B358" s="234"/>
      <c r="C358" s="1102"/>
      <c r="D358" s="1102"/>
      <c r="E358" s="1102"/>
      <c r="F358" s="1103"/>
      <c r="G358"/>
      <c r="H358" s="189"/>
      <c r="I358" s="189"/>
    </row>
    <row r="359" spans="1:9" ht="16.149999999999999" customHeight="1" thickBot="1">
      <c r="A359"/>
      <c r="B359" s="216" t="s">
        <v>241</v>
      </c>
      <c r="C359" s="217"/>
      <c r="D359" s="218"/>
      <c r="E359" s="217"/>
      <c r="F359" s="219">
        <f>SUM(F360:F362)</f>
        <v>0</v>
      </c>
      <c r="G359"/>
      <c r="H359" s="190"/>
      <c r="I359" s="190"/>
    </row>
    <row r="360" spans="1:9" ht="16.149999999999999" customHeight="1">
      <c r="A360"/>
      <c r="B360" s="275"/>
      <c r="C360" s="221"/>
      <c r="D360" s="260"/>
      <c r="E360" s="222"/>
      <c r="F360" s="223"/>
      <c r="G360"/>
      <c r="H360" s="189"/>
      <c r="I360" s="189"/>
    </row>
    <row r="361" spans="1:9" ht="16.149999999999999" customHeight="1">
      <c r="A361"/>
      <c r="B361" s="276"/>
      <c r="C361" s="225"/>
      <c r="D361" s="261"/>
      <c r="E361" s="225"/>
      <c r="F361" s="223"/>
      <c r="G361"/>
      <c r="H361" s="191"/>
      <c r="I361" s="191"/>
    </row>
    <row r="362" spans="1:9" ht="16.149999999999999" customHeight="1" thickBot="1">
      <c r="A362"/>
      <c r="B362" s="230"/>
      <c r="C362" s="231"/>
      <c r="D362" s="231"/>
      <c r="E362" s="231"/>
      <c r="F362" s="223"/>
      <c r="G362"/>
      <c r="H362" s="190"/>
      <c r="I362" s="190"/>
    </row>
    <row r="363" spans="1:9" ht="16.149999999999999" customHeight="1" thickBot="1">
      <c r="A363"/>
      <c r="B363" s="216" t="s">
        <v>242</v>
      </c>
      <c r="C363" s="217"/>
      <c r="D363" s="218"/>
      <c r="E363" s="217"/>
      <c r="F363" s="219">
        <f>SUM(F364:F366)</f>
        <v>0</v>
      </c>
      <c r="G363"/>
      <c r="H363" s="190"/>
      <c r="I363" s="190"/>
    </row>
    <row r="364" spans="1:9" ht="16.149999999999999" customHeight="1">
      <c r="A364"/>
      <c r="B364" s="1049"/>
      <c r="C364" s="221"/>
      <c r="D364" s="233"/>
      <c r="E364" s="221"/>
      <c r="F364" s="223"/>
      <c r="G364"/>
      <c r="H364" s="189"/>
      <c r="I364" s="189"/>
    </row>
    <row r="365" spans="1:9" ht="16.149999999999999" customHeight="1">
      <c r="A365"/>
      <c r="B365" s="228"/>
      <c r="C365" s="225"/>
      <c r="D365" s="229"/>
      <c r="E365" s="225"/>
      <c r="F365" s="227"/>
      <c r="G365"/>
      <c r="H365" s="189"/>
      <c r="I365" s="189"/>
    </row>
    <row r="366" spans="1:9" ht="16.149999999999999" customHeight="1" thickBot="1">
      <c r="A366"/>
      <c r="B366" s="234"/>
      <c r="C366" s="231"/>
      <c r="D366" s="232"/>
      <c r="E366" s="231"/>
      <c r="F366" s="235"/>
      <c r="G366"/>
      <c r="H366" s="192"/>
      <c r="I366" s="192"/>
    </row>
    <row r="367" spans="1:9" ht="16.149999999999999" customHeight="1" thickTop="1" thickBot="1">
      <c r="A367"/>
      <c r="B367"/>
      <c r="C367" s="236"/>
      <c r="D367" s="237"/>
      <c r="E367" s="1051" t="s">
        <v>243</v>
      </c>
      <c r="F367" s="239">
        <f>SUM(F345,F359,F363)</f>
        <v>0</v>
      </c>
      <c r="G367"/>
      <c r="H367" s="54"/>
      <c r="I367" s="54"/>
    </row>
    <row r="368" spans="1:9" ht="16.149999999999999" customHeight="1" thickTop="1" thickBot="1">
      <c r="A368"/>
      <c r="B368"/>
      <c r="C368" s="240"/>
      <c r="D368" s="1052"/>
      <c r="E368" s="1053" t="s">
        <v>244</v>
      </c>
      <c r="F368" s="239">
        <f>$H$27</f>
        <v>1.5610099999999998</v>
      </c>
      <c r="G368"/>
    </row>
    <row r="369" spans="1:9" ht="16.149999999999999" customHeight="1" thickTop="1" thickBot="1">
      <c r="A369"/>
      <c r="B369"/>
      <c r="C369" s="243"/>
      <c r="D369" s="244"/>
      <c r="E369" s="1054" t="s">
        <v>245</v>
      </c>
      <c r="F369" s="461">
        <f>+F368*F367</f>
        <v>0</v>
      </c>
      <c r="G369"/>
    </row>
    <row r="370" spans="1:9" ht="16.149999999999999" customHeight="1">
      <c r="A370"/>
      <c r="B370"/>
      <c r="C370" s="1112"/>
      <c r="D370" s="1113"/>
      <c r="E370" s="1112"/>
      <c r="F370" s="1115"/>
      <c r="G370" s="1062"/>
    </row>
    <row r="371" spans="1:9" ht="16.149999999999999" customHeight="1">
      <c r="A371" s="57"/>
      <c r="B371" s="194" t="s">
        <v>1260</v>
      </c>
      <c r="C371" s="193"/>
      <c r="D371" s="193"/>
      <c r="E371" s="195" t="str">
        <f>$B$3</f>
        <v xml:space="preserve">ESCUELA Nº </v>
      </c>
      <c r="F371" s="193"/>
      <c r="G371"/>
    </row>
    <row r="372" spans="1:9" ht="16.149999999999999" customHeight="1">
      <c r="A372" s="193"/>
      <c r="B372" s="195"/>
      <c r="C372" s="193"/>
      <c r="D372" s="193"/>
      <c r="E372" s="195" t="str">
        <f>$B$4</f>
        <v>ENI Nº 62 ENRIQUE MOSCONI</v>
      </c>
      <c r="F372" s="193"/>
      <c r="G372" s="57"/>
      <c r="H372" s="61"/>
      <c r="I372" s="61"/>
    </row>
    <row r="373" spans="1:9" ht="16.149999999999999" customHeight="1">
      <c r="A373" s="193"/>
      <c r="B373" s="195"/>
      <c r="C373" s="193"/>
      <c r="D373" s="193"/>
      <c r="E373" s="249" t="str">
        <f>$B$5</f>
        <v>RIVADAVIA - SAN JUAN</v>
      </c>
      <c r="F373" s="193"/>
      <c r="G373" s="193"/>
      <c r="H373" s="263"/>
      <c r="I373" s="263"/>
    </row>
    <row r="374" spans="1:9" ht="16.149999999999999" customHeight="1">
      <c r="A374" s="193"/>
      <c r="B374" s="196"/>
      <c r="C374" s="196"/>
      <c r="D374" s="197"/>
      <c r="E374" s="198" t="s">
        <v>231</v>
      </c>
      <c r="F374" s="193"/>
      <c r="G374" s="193"/>
      <c r="H374" s="3"/>
      <c r="I374" s="3"/>
    </row>
    <row r="375" spans="1:9" ht="16.149999999999999" customHeight="1">
      <c r="A375" s="196"/>
      <c r="B375" s="199" t="s">
        <v>246</v>
      </c>
      <c r="C375" s="193"/>
      <c r="D375" s="199"/>
      <c r="E375" s="622"/>
      <c r="F375" s="199"/>
      <c r="G375" s="193"/>
      <c r="H375" s="3"/>
      <c r="I375" s="3"/>
    </row>
    <row r="376" spans="1:9" ht="16.149999999999999" customHeight="1">
      <c r="A376" s="193"/>
      <c r="B376"/>
      <c r="C376" s="200"/>
      <c r="D376" s="101"/>
      <c r="E376" s="200"/>
      <c r="F376" s="200"/>
      <c r="G376" s="196"/>
      <c r="H376" s="3"/>
      <c r="I376" s="3"/>
    </row>
    <row r="377" spans="1:9" ht="16.149999999999999" customHeight="1" thickBot="1">
      <c r="A377"/>
      <c r="B377"/>
      <c r="C377" s="200"/>
      <c r="D377" s="101"/>
      <c r="E377" s="200"/>
      <c r="F377" s="200"/>
      <c r="G377" s="199"/>
      <c r="H377" s="7"/>
      <c r="I377" s="7"/>
    </row>
    <row r="378" spans="1:9" ht="16.149999999999999" customHeight="1">
      <c r="A378"/>
      <c r="B378" s="1044" t="s">
        <v>232</v>
      </c>
      <c r="C378" s="202" t="s">
        <v>46</v>
      </c>
      <c r="D378" s="203" t="s">
        <v>419</v>
      </c>
      <c r="E378" s="204"/>
      <c r="F378" s="205"/>
      <c r="G378"/>
      <c r="H378" s="7"/>
      <c r="I378" s="7"/>
    </row>
    <row r="379" spans="1:9" ht="16.149999999999999" customHeight="1">
      <c r="A379"/>
      <c r="B379" s="1045" t="s">
        <v>233</v>
      </c>
      <c r="C379" s="1032" t="s">
        <v>976</v>
      </c>
      <c r="D379" s="265" t="s">
        <v>1283</v>
      </c>
      <c r="E379" s="200"/>
      <c r="F379" s="210"/>
      <c r="G379"/>
      <c r="H379" s="7"/>
      <c r="I379" s="7"/>
    </row>
    <row r="380" spans="1:9" ht="16.149999999999999" customHeight="1" thickBot="1">
      <c r="A380"/>
      <c r="B380" s="1045" t="s">
        <v>234</v>
      </c>
      <c r="C380" s="929" t="s">
        <v>236</v>
      </c>
      <c r="D380" s="101"/>
      <c r="E380" s="200"/>
      <c r="F380" s="210"/>
      <c r="G380"/>
      <c r="H380" s="7"/>
      <c r="I380" s="7"/>
    </row>
    <row r="381" spans="1:9" ht="16.149999999999999" customHeight="1" thickBot="1">
      <c r="A381"/>
      <c r="B381" s="213" t="s">
        <v>235</v>
      </c>
      <c r="C381" s="214" t="s">
        <v>236</v>
      </c>
      <c r="D381" s="214" t="s">
        <v>237</v>
      </c>
      <c r="E381" s="214" t="s">
        <v>238</v>
      </c>
      <c r="F381" s="215" t="s">
        <v>239</v>
      </c>
      <c r="G381"/>
      <c r="H381" s="7"/>
      <c r="I381" s="7"/>
    </row>
    <row r="382" spans="1:9" ht="16.149999999999999" customHeight="1" thickBot="1">
      <c r="A382"/>
      <c r="B382" s="216" t="s">
        <v>240</v>
      </c>
      <c r="C382" s="217"/>
      <c r="D382" s="218"/>
      <c r="E382" s="217"/>
      <c r="F382" s="219">
        <f>SUM(F383:F395)</f>
        <v>0</v>
      </c>
      <c r="G382"/>
      <c r="H382" s="187"/>
      <c r="I382" s="187"/>
    </row>
    <row r="383" spans="1:9" ht="16.149999999999999" customHeight="1">
      <c r="A383"/>
      <c r="B383" s="1151"/>
      <c r="C383" s="1136"/>
      <c r="D383" s="1152"/>
      <c r="E383" s="1099"/>
      <c r="F383" s="1100"/>
      <c r="G383"/>
      <c r="H383" s="188"/>
      <c r="I383" s="188"/>
    </row>
    <row r="384" spans="1:9" ht="16.149999999999999" customHeight="1">
      <c r="A384"/>
      <c r="B384" s="1153"/>
      <c r="C384" s="221"/>
      <c r="D384" s="1048"/>
      <c r="E384" s="222"/>
      <c r="F384" s="223"/>
      <c r="G384"/>
      <c r="H384" s="189"/>
      <c r="I384" s="189"/>
    </row>
    <row r="385" spans="1:9" ht="30.75" customHeight="1">
      <c r="A385"/>
      <c r="B385" s="1153"/>
      <c r="C385" s="221"/>
      <c r="D385" s="1048"/>
      <c r="E385" s="222"/>
      <c r="F385" s="223"/>
      <c r="G385"/>
      <c r="H385" s="189"/>
      <c r="I385" s="189"/>
    </row>
    <row r="386" spans="1:9" ht="16.149999999999999" customHeight="1">
      <c r="A386"/>
      <c r="B386" s="1049"/>
      <c r="C386" s="221"/>
      <c r="D386" s="222"/>
      <c r="E386" s="222"/>
      <c r="F386" s="223"/>
      <c r="G386"/>
      <c r="H386" s="189"/>
      <c r="I386" s="189"/>
    </row>
    <row r="387" spans="1:9" ht="16.149999999999999" customHeight="1">
      <c r="A387"/>
      <c r="B387" s="1049"/>
      <c r="C387" s="221"/>
      <c r="D387" s="222"/>
      <c r="E387" s="222"/>
      <c r="F387" s="223"/>
      <c r="G387"/>
      <c r="H387" s="189"/>
      <c r="I387" s="189"/>
    </row>
    <row r="388" spans="1:9" ht="16.149999999999999" customHeight="1">
      <c r="A388"/>
      <c r="B388" s="1049"/>
      <c r="C388" s="221"/>
      <c r="D388" s="222"/>
      <c r="E388" s="222"/>
      <c r="F388" s="223"/>
      <c r="G388"/>
      <c r="H388" s="189"/>
      <c r="I388" s="189"/>
    </row>
    <row r="389" spans="1:9" ht="16.149999999999999" customHeight="1">
      <c r="A389"/>
      <c r="B389" s="1049"/>
      <c r="C389" s="221"/>
      <c r="D389" s="222"/>
      <c r="E389" s="222"/>
      <c r="F389" s="223"/>
      <c r="G389"/>
      <c r="H389" s="7"/>
      <c r="I389" s="7"/>
    </row>
    <row r="390" spans="1:9" ht="16.149999999999999" customHeight="1">
      <c r="A390"/>
      <c r="B390" s="1049"/>
      <c r="C390" s="221"/>
      <c r="D390" s="222"/>
      <c r="E390" s="222"/>
      <c r="F390" s="223"/>
      <c r="G390"/>
      <c r="H390" s="7"/>
      <c r="I390" s="7"/>
    </row>
    <row r="391" spans="1:9" ht="16.149999999999999" customHeight="1">
      <c r="A391"/>
      <c r="B391" s="1049"/>
      <c r="C391" s="221"/>
      <c r="D391" s="222"/>
      <c r="E391" s="222"/>
      <c r="F391" s="223"/>
      <c r="G391"/>
      <c r="H391" s="7"/>
      <c r="I391" s="7"/>
    </row>
    <row r="392" spans="1:9" ht="16.149999999999999" customHeight="1">
      <c r="A392"/>
      <c r="B392" s="1049"/>
      <c r="C392" s="221"/>
      <c r="D392" s="222"/>
      <c r="E392" s="222"/>
      <c r="F392" s="223"/>
      <c r="G392"/>
      <c r="H392" s="7"/>
      <c r="I392" s="7"/>
    </row>
    <row r="393" spans="1:9" ht="16.149999999999999" customHeight="1">
      <c r="A393"/>
      <c r="B393" s="228"/>
      <c r="C393" s="225"/>
      <c r="D393" s="226"/>
      <c r="E393" s="226"/>
      <c r="F393" s="223"/>
      <c r="G393"/>
      <c r="H393" s="7"/>
      <c r="I393" s="7"/>
    </row>
    <row r="394" spans="1:9" ht="16.149999999999999" customHeight="1">
      <c r="A394"/>
      <c r="B394" s="228"/>
      <c r="C394" s="225"/>
      <c r="D394" s="225"/>
      <c r="E394" s="225"/>
      <c r="F394" s="223"/>
      <c r="G394"/>
      <c r="H394" s="189"/>
      <c r="I394" s="189"/>
    </row>
    <row r="395" spans="1:9" ht="16.149999999999999" customHeight="1" thickBot="1">
      <c r="A395"/>
      <c r="B395" s="234"/>
      <c r="C395" s="1102"/>
      <c r="D395" s="1102"/>
      <c r="E395" s="1102"/>
      <c r="F395" s="1103"/>
      <c r="G395"/>
      <c r="H395" s="188"/>
      <c r="I395" s="188"/>
    </row>
    <row r="396" spans="1:9" ht="16.149999999999999" customHeight="1" thickBot="1">
      <c r="A396"/>
      <c r="B396" s="216" t="s">
        <v>241</v>
      </c>
      <c r="C396" s="217"/>
      <c r="D396" s="218"/>
      <c r="E396" s="217"/>
      <c r="F396" s="219">
        <f>SUM(F397:F399)</f>
        <v>0</v>
      </c>
      <c r="G396"/>
      <c r="H396" s="189"/>
      <c r="I396" s="189"/>
    </row>
    <row r="397" spans="1:9" ht="16.149999999999999" customHeight="1">
      <c r="A397"/>
      <c r="B397" s="275"/>
      <c r="C397" s="221"/>
      <c r="D397" s="260"/>
      <c r="E397" s="222"/>
      <c r="F397" s="223"/>
      <c r="G397"/>
      <c r="H397" s="189"/>
      <c r="I397" s="189"/>
    </row>
    <row r="398" spans="1:9" ht="16.149999999999999" customHeight="1">
      <c r="A398"/>
      <c r="B398" s="276"/>
      <c r="C398" s="225"/>
      <c r="D398" s="261"/>
      <c r="E398" s="225"/>
      <c r="F398" s="223"/>
      <c r="G398"/>
      <c r="H398" s="190"/>
      <c r="I398" s="190"/>
    </row>
    <row r="399" spans="1:9" ht="16.149999999999999" customHeight="1" thickBot="1">
      <c r="A399"/>
      <c r="B399" s="230"/>
      <c r="C399" s="231"/>
      <c r="D399" s="231"/>
      <c r="E399" s="231"/>
      <c r="F399" s="223"/>
      <c r="G399"/>
      <c r="H399" s="189"/>
      <c r="I399" s="189"/>
    </row>
    <row r="400" spans="1:9" ht="16.149999999999999" customHeight="1" thickBot="1">
      <c r="A400"/>
      <c r="B400" s="216" t="s">
        <v>242</v>
      </c>
      <c r="C400" s="217"/>
      <c r="D400" s="218"/>
      <c r="E400" s="217"/>
      <c r="F400" s="219">
        <f>SUM(F401:F403)</f>
        <v>0</v>
      </c>
      <c r="G400"/>
      <c r="H400" s="191"/>
      <c r="I400" s="191"/>
    </row>
    <row r="401" spans="1:9" ht="16.149999999999999" customHeight="1">
      <c r="A401"/>
      <c r="B401" s="1049"/>
      <c r="C401" s="221"/>
      <c r="D401" s="233"/>
      <c r="E401" s="221"/>
      <c r="F401" s="223"/>
      <c r="G401"/>
      <c r="H401" s="190"/>
      <c r="I401" s="190"/>
    </row>
    <row r="402" spans="1:9" ht="16.149999999999999" customHeight="1">
      <c r="A402"/>
      <c r="B402" s="228"/>
      <c r="C402" s="225"/>
      <c r="D402" s="229"/>
      <c r="E402" s="225"/>
      <c r="F402" s="227"/>
      <c r="G402"/>
      <c r="H402" s="190"/>
      <c r="I402" s="190"/>
    </row>
    <row r="403" spans="1:9" ht="16.149999999999999" customHeight="1" thickBot="1">
      <c r="A403"/>
      <c r="B403" s="234"/>
      <c r="C403" s="231"/>
      <c r="D403" s="232"/>
      <c r="E403" s="231"/>
      <c r="F403" s="235"/>
      <c r="G403"/>
      <c r="H403" s="189"/>
      <c r="I403" s="189"/>
    </row>
    <row r="404" spans="1:9" ht="16.149999999999999" customHeight="1" thickTop="1" thickBot="1">
      <c r="A404"/>
      <c r="B404"/>
      <c r="C404" s="236"/>
      <c r="D404" s="237"/>
      <c r="E404" s="1051" t="s">
        <v>243</v>
      </c>
      <c r="F404" s="239">
        <f>SUM(F382,F396,F400)</f>
        <v>0</v>
      </c>
      <c r="G404"/>
      <c r="H404" s="189"/>
      <c r="I404" s="189"/>
    </row>
    <row r="405" spans="1:9" ht="16.149999999999999" customHeight="1" thickTop="1" thickBot="1">
      <c r="A405"/>
      <c r="B405"/>
      <c r="C405" s="240"/>
      <c r="D405" s="1052"/>
      <c r="E405" s="1053" t="s">
        <v>244</v>
      </c>
      <c r="F405" s="239">
        <f>$H$27</f>
        <v>1.5610099999999998</v>
      </c>
      <c r="G405"/>
      <c r="H405" s="192"/>
      <c r="I405" s="192"/>
    </row>
    <row r="406" spans="1:9" ht="16.149999999999999" customHeight="1" thickTop="1" thickBot="1">
      <c r="A406"/>
      <c r="B406"/>
      <c r="C406" s="243"/>
      <c r="D406" s="244"/>
      <c r="E406" s="1054" t="s">
        <v>245</v>
      </c>
      <c r="F406" s="461">
        <f>+F405*F404</f>
        <v>0</v>
      </c>
      <c r="G406"/>
      <c r="H406" s="54"/>
      <c r="I406" s="54"/>
    </row>
    <row r="407" spans="1:9" ht="16.149999999999999" customHeight="1">
      <c r="A407"/>
      <c r="B407"/>
      <c r="C407" s="1112"/>
      <c r="D407" s="1113"/>
      <c r="E407" s="1112"/>
      <c r="F407" s="1115"/>
      <c r="G407"/>
    </row>
    <row r="408" spans="1:9" ht="16.149999999999999" customHeight="1">
      <c r="A408" s="57"/>
      <c r="B408" s="194" t="s">
        <v>1260</v>
      </c>
      <c r="C408" s="193"/>
      <c r="D408" s="193"/>
      <c r="E408" s="195" t="str">
        <f>$B$3</f>
        <v xml:space="preserve">ESCUELA Nº </v>
      </c>
      <c r="F408" s="193"/>
      <c r="G408"/>
    </row>
    <row r="409" spans="1:9" ht="16.149999999999999" customHeight="1">
      <c r="A409" s="193"/>
      <c r="B409" s="195"/>
      <c r="C409" s="193"/>
      <c r="D409" s="193"/>
      <c r="E409" s="195" t="str">
        <f>$B$4</f>
        <v>ENI Nº 62 ENRIQUE MOSCONI</v>
      </c>
      <c r="F409" s="193"/>
      <c r="G409" s="57"/>
      <c r="H409" s="61"/>
      <c r="I409" s="61"/>
    </row>
    <row r="410" spans="1:9" ht="16.149999999999999" customHeight="1">
      <c r="A410" s="193"/>
      <c r="B410" s="195"/>
      <c r="C410" s="193"/>
      <c r="D410" s="193"/>
      <c r="E410" s="249" t="str">
        <f>$B$5</f>
        <v>RIVADAVIA - SAN JUAN</v>
      </c>
      <c r="F410" s="193"/>
      <c r="G410" s="57"/>
      <c r="H410" s="54"/>
      <c r="I410" s="54"/>
    </row>
    <row r="411" spans="1:9" ht="16.149999999999999" customHeight="1">
      <c r="A411" s="193"/>
      <c r="B411" s="196"/>
      <c r="C411" s="196"/>
      <c r="D411" s="197"/>
      <c r="E411" s="198" t="s">
        <v>231</v>
      </c>
      <c r="F411" s="193"/>
      <c r="G411" s="193"/>
      <c r="H411" s="263"/>
      <c r="I411" s="263"/>
    </row>
    <row r="412" spans="1:9" ht="16.149999999999999" customHeight="1">
      <c r="A412" s="196"/>
      <c r="B412" s="199" t="s">
        <v>246</v>
      </c>
      <c r="C412" s="193"/>
      <c r="D412" s="199"/>
      <c r="E412" s="622"/>
      <c r="F412" s="199"/>
      <c r="G412" s="193"/>
      <c r="H412" s="3"/>
      <c r="I412" s="3"/>
    </row>
    <row r="413" spans="1:9" ht="16.149999999999999" customHeight="1">
      <c r="A413" s="193"/>
      <c r="B413"/>
      <c r="C413" s="200"/>
      <c r="D413" s="101"/>
      <c r="E413" s="200"/>
      <c r="F413" s="200"/>
      <c r="G413" s="193"/>
      <c r="H413" s="3"/>
      <c r="I413" s="3"/>
    </row>
    <row r="414" spans="1:9" ht="16.149999999999999" customHeight="1" thickBot="1">
      <c r="A414"/>
      <c r="B414"/>
      <c r="C414" s="200"/>
      <c r="D414" s="101"/>
      <c r="E414" s="200"/>
      <c r="F414" s="200"/>
      <c r="G414" s="196"/>
      <c r="H414" s="3"/>
      <c r="I414" s="3"/>
    </row>
    <row r="415" spans="1:9" ht="16.149999999999999" customHeight="1">
      <c r="A415"/>
      <c r="B415" s="1044" t="s">
        <v>232</v>
      </c>
      <c r="C415" s="202" t="s">
        <v>46</v>
      </c>
      <c r="D415" s="203" t="s">
        <v>419</v>
      </c>
      <c r="E415" s="204"/>
      <c r="F415" s="205"/>
      <c r="G415" s="199"/>
      <c r="H415" s="7"/>
      <c r="I415" s="7"/>
    </row>
    <row r="416" spans="1:9" ht="16.149999999999999" customHeight="1">
      <c r="A416"/>
      <c r="B416" s="1045" t="s">
        <v>233</v>
      </c>
      <c r="C416" s="1032" t="s">
        <v>977</v>
      </c>
      <c r="D416" s="265" t="s">
        <v>1284</v>
      </c>
      <c r="E416" s="200"/>
      <c r="F416" s="210"/>
      <c r="G416"/>
      <c r="H416" s="7"/>
      <c r="I416" s="7"/>
    </row>
    <row r="417" spans="1:9" ht="16.149999999999999" customHeight="1" thickBot="1">
      <c r="A417"/>
      <c r="B417" s="1045" t="s">
        <v>234</v>
      </c>
      <c r="C417" s="929" t="s">
        <v>236</v>
      </c>
      <c r="D417" s="101"/>
      <c r="E417" s="200"/>
      <c r="F417" s="210"/>
      <c r="G417"/>
      <c r="H417" s="7"/>
      <c r="I417" s="7"/>
    </row>
    <row r="418" spans="1:9" ht="16.149999999999999" customHeight="1" thickBot="1">
      <c r="A418"/>
      <c r="B418" s="213" t="s">
        <v>235</v>
      </c>
      <c r="C418" s="214" t="s">
        <v>236</v>
      </c>
      <c r="D418" s="214" t="s">
        <v>237</v>
      </c>
      <c r="E418" s="214" t="s">
        <v>238</v>
      </c>
      <c r="F418" s="215" t="s">
        <v>239</v>
      </c>
      <c r="G418"/>
      <c r="H418" s="7"/>
      <c r="I418" s="7"/>
    </row>
    <row r="419" spans="1:9" ht="16.149999999999999" customHeight="1" thickBot="1">
      <c r="A419"/>
      <c r="B419" s="216" t="s">
        <v>240</v>
      </c>
      <c r="C419" s="217"/>
      <c r="D419" s="218"/>
      <c r="E419" s="217"/>
      <c r="F419" s="219">
        <f>SUM(F420:F432)</f>
        <v>0</v>
      </c>
      <c r="G419"/>
      <c r="H419" s="7"/>
      <c r="I419" s="7"/>
    </row>
    <row r="420" spans="1:9" ht="16.149999999999999" customHeight="1">
      <c r="A420"/>
      <c r="B420" s="1151"/>
      <c r="C420" s="1136"/>
      <c r="D420" s="1152"/>
      <c r="E420" s="1099"/>
      <c r="F420" s="1100"/>
      <c r="G420"/>
      <c r="H420" s="187"/>
      <c r="I420" s="187"/>
    </row>
    <row r="421" spans="1:9" ht="16.149999999999999" customHeight="1">
      <c r="A421"/>
      <c r="B421" s="1153"/>
      <c r="C421" s="221"/>
      <c r="D421" s="1048"/>
      <c r="E421" s="222"/>
      <c r="F421" s="223"/>
      <c r="G421"/>
      <c r="H421" s="188"/>
      <c r="I421" s="188"/>
    </row>
    <row r="422" spans="1:9" ht="16.149999999999999" customHeight="1">
      <c r="A422"/>
      <c r="B422" s="1153"/>
      <c r="C422" s="221"/>
      <c r="D422" s="1048"/>
      <c r="E422" s="222"/>
      <c r="F422" s="223"/>
      <c r="G422"/>
      <c r="H422" s="189"/>
      <c r="I422" s="189"/>
    </row>
    <row r="423" spans="1:9" ht="16.149999999999999" customHeight="1">
      <c r="A423"/>
      <c r="B423" s="1049"/>
      <c r="C423" s="221"/>
      <c r="D423" s="222"/>
      <c r="E423" s="222"/>
      <c r="F423" s="223"/>
      <c r="G423"/>
      <c r="H423" s="189"/>
      <c r="I423" s="189"/>
    </row>
    <row r="424" spans="1:9" ht="16.149999999999999" customHeight="1">
      <c r="A424"/>
      <c r="B424" s="1049"/>
      <c r="C424" s="221"/>
      <c r="D424" s="222"/>
      <c r="E424" s="222"/>
      <c r="F424" s="223"/>
      <c r="G424"/>
      <c r="H424" s="189"/>
      <c r="I424" s="189"/>
    </row>
    <row r="425" spans="1:9" ht="30.75" customHeight="1">
      <c r="A425"/>
      <c r="B425" s="1049"/>
      <c r="C425" s="221"/>
      <c r="D425" s="222"/>
      <c r="E425" s="222"/>
      <c r="F425" s="223"/>
      <c r="G425"/>
      <c r="H425" s="189"/>
      <c r="I425" s="189"/>
    </row>
    <row r="426" spans="1:9" ht="16.149999999999999" customHeight="1">
      <c r="A426"/>
      <c r="B426" s="1049"/>
      <c r="C426" s="221"/>
      <c r="D426" s="222"/>
      <c r="E426" s="222"/>
      <c r="F426" s="223"/>
      <c r="G426"/>
      <c r="H426" s="189"/>
      <c r="I426" s="189"/>
    </row>
    <row r="427" spans="1:9" ht="16.149999999999999" customHeight="1">
      <c r="A427"/>
      <c r="B427" s="1049"/>
      <c r="C427" s="221"/>
      <c r="D427" s="222"/>
      <c r="E427" s="222"/>
      <c r="F427" s="223"/>
      <c r="G427"/>
      <c r="H427" s="189"/>
      <c r="I427" s="189"/>
    </row>
    <row r="428" spans="1:9" ht="16.149999999999999" customHeight="1">
      <c r="A428"/>
      <c r="B428" s="1049"/>
      <c r="C428" s="221"/>
      <c r="D428" s="222"/>
      <c r="E428" s="222"/>
      <c r="F428" s="223"/>
      <c r="G428"/>
      <c r="H428" s="189"/>
      <c r="I428" s="189"/>
    </row>
    <row r="429" spans="1:9" ht="16.149999999999999" customHeight="1">
      <c r="A429"/>
      <c r="B429" s="1049"/>
      <c r="C429" s="221"/>
      <c r="D429" s="222"/>
      <c r="E429" s="222"/>
      <c r="F429" s="223"/>
      <c r="G429"/>
      <c r="H429" s="189"/>
      <c r="I429" s="189"/>
    </row>
    <row r="430" spans="1:9" ht="16.149999999999999" customHeight="1">
      <c r="A430"/>
      <c r="B430" s="228"/>
      <c r="C430" s="225"/>
      <c r="D430" s="226"/>
      <c r="E430" s="226"/>
      <c r="F430" s="223"/>
      <c r="G430"/>
      <c r="H430" s="7"/>
      <c r="I430" s="7"/>
    </row>
    <row r="431" spans="1:9" ht="16.149999999999999" customHeight="1">
      <c r="A431"/>
      <c r="B431" s="228"/>
      <c r="C431" s="225"/>
      <c r="D431" s="225"/>
      <c r="E431" s="225"/>
      <c r="F431" s="223"/>
      <c r="G431"/>
      <c r="H431" s="7"/>
      <c r="I431" s="7"/>
    </row>
    <row r="432" spans="1:9" ht="16.149999999999999" customHeight="1" thickBot="1">
      <c r="A432"/>
      <c r="B432" s="234"/>
      <c r="C432" s="1102"/>
      <c r="D432" s="1102"/>
      <c r="E432" s="1102"/>
      <c r="F432" s="1103"/>
      <c r="G432"/>
      <c r="H432" s="189"/>
      <c r="I432" s="189"/>
    </row>
    <row r="433" spans="1:9" ht="16.149999999999999" customHeight="1" thickBot="1">
      <c r="A433"/>
      <c r="B433" s="216" t="s">
        <v>241</v>
      </c>
      <c r="C433" s="217"/>
      <c r="D433" s="218"/>
      <c r="E433" s="217"/>
      <c r="F433" s="219">
        <f>SUM(F434:F436)</f>
        <v>0</v>
      </c>
      <c r="G433"/>
      <c r="H433" s="188"/>
      <c r="I433" s="188"/>
    </row>
    <row r="434" spans="1:9" ht="16.149999999999999" customHeight="1">
      <c r="A434"/>
      <c r="B434" s="275"/>
      <c r="C434" s="221"/>
      <c r="D434" s="260"/>
      <c r="E434" s="222"/>
      <c r="F434" s="223"/>
      <c r="G434"/>
      <c r="H434" s="189"/>
      <c r="I434" s="189"/>
    </row>
    <row r="435" spans="1:9" ht="16.149999999999999" customHeight="1">
      <c r="A435"/>
      <c r="B435" s="276"/>
      <c r="C435" s="225"/>
      <c r="D435" s="261"/>
      <c r="E435" s="225"/>
      <c r="F435" s="223"/>
      <c r="G435"/>
      <c r="H435" s="189"/>
      <c r="I435" s="189"/>
    </row>
    <row r="436" spans="1:9" ht="16.149999999999999" customHeight="1" thickBot="1">
      <c r="A436"/>
      <c r="B436" s="230"/>
      <c r="C436" s="231"/>
      <c r="D436" s="231"/>
      <c r="E436" s="231"/>
      <c r="F436" s="223"/>
      <c r="G436"/>
      <c r="H436" s="190"/>
      <c r="I436" s="190"/>
    </row>
    <row r="437" spans="1:9" ht="16.149999999999999" customHeight="1" thickBot="1">
      <c r="A437"/>
      <c r="B437" s="216" t="s">
        <v>242</v>
      </c>
      <c r="C437" s="217"/>
      <c r="D437" s="218"/>
      <c r="E437" s="217"/>
      <c r="F437" s="219">
        <f>SUM(F438:F440)</f>
        <v>0</v>
      </c>
      <c r="G437"/>
      <c r="H437" s="189"/>
      <c r="I437" s="189"/>
    </row>
    <row r="438" spans="1:9" ht="16.149999999999999" customHeight="1">
      <c r="A438"/>
      <c r="B438" s="1049"/>
      <c r="C438" s="221"/>
      <c r="D438" s="233"/>
      <c r="E438" s="221"/>
      <c r="F438" s="223"/>
      <c r="G438"/>
      <c r="H438" s="191"/>
      <c r="I438" s="191"/>
    </row>
    <row r="439" spans="1:9" ht="16.149999999999999" customHeight="1">
      <c r="A439"/>
      <c r="B439" s="228"/>
      <c r="C439" s="225"/>
      <c r="D439" s="229"/>
      <c r="E439" s="225"/>
      <c r="F439" s="227"/>
      <c r="G439"/>
      <c r="H439" s="191"/>
      <c r="I439" s="191"/>
    </row>
    <row r="440" spans="1:9" ht="16.149999999999999" customHeight="1" thickBot="1">
      <c r="A440"/>
      <c r="B440" s="234"/>
      <c r="C440" s="231"/>
      <c r="D440" s="232"/>
      <c r="E440" s="231"/>
      <c r="F440" s="235"/>
      <c r="G440"/>
      <c r="H440" s="191"/>
      <c r="I440" s="191"/>
    </row>
    <row r="441" spans="1:9" ht="16.149999999999999" customHeight="1" thickTop="1" thickBot="1">
      <c r="A441"/>
      <c r="B441"/>
      <c r="C441" s="236"/>
      <c r="D441" s="237"/>
      <c r="E441" s="1051" t="s">
        <v>243</v>
      </c>
      <c r="F441" s="239">
        <f>SUM(F419,F433,F437)</f>
        <v>0</v>
      </c>
      <c r="G441"/>
      <c r="H441" s="188"/>
      <c r="I441" s="188"/>
    </row>
    <row r="442" spans="1:9" ht="16.149999999999999" customHeight="1" thickTop="1" thickBot="1">
      <c r="A442"/>
      <c r="B442"/>
      <c r="C442" s="240"/>
      <c r="D442" s="1052"/>
      <c r="E442" s="1053" t="s">
        <v>244</v>
      </c>
      <c r="F442" s="239">
        <f>$H$27</f>
        <v>1.5610099999999998</v>
      </c>
      <c r="G442"/>
      <c r="H442" s="189"/>
      <c r="I442" s="189"/>
    </row>
    <row r="443" spans="1:9" ht="16.149999999999999" customHeight="1" thickTop="1" thickBot="1">
      <c r="A443"/>
      <c r="B443"/>
      <c r="C443" s="243"/>
      <c r="D443" s="244"/>
      <c r="E443" s="1054" t="s">
        <v>245</v>
      </c>
      <c r="F443" s="461">
        <f>+F442*F441</f>
        <v>0</v>
      </c>
      <c r="G443"/>
      <c r="H443" s="192"/>
      <c r="I443" s="192"/>
    </row>
    <row r="444" spans="1:9" ht="16.149999999999999" customHeight="1">
      <c r="A444"/>
      <c r="B444"/>
      <c r="C444" s="1112"/>
      <c r="D444" s="1113"/>
      <c r="E444" s="1112"/>
      <c r="F444" s="1115"/>
      <c r="G444"/>
      <c r="H444" s="54"/>
      <c r="I444" s="54"/>
    </row>
    <row r="445" spans="1:9" ht="16.149999999999999" customHeight="1">
      <c r="A445" s="57"/>
      <c r="B445" s="194" t="s">
        <v>1260</v>
      </c>
      <c r="C445" s="193"/>
      <c r="D445" s="193"/>
      <c r="E445" s="195" t="str">
        <f>$B$3</f>
        <v xml:space="preserve">ESCUELA Nº </v>
      </c>
      <c r="F445" s="193"/>
      <c r="G445"/>
    </row>
    <row r="446" spans="1:9" ht="16.149999999999999" customHeight="1">
      <c r="A446" s="193"/>
      <c r="B446" s="195"/>
      <c r="C446" s="193"/>
      <c r="D446" s="193"/>
      <c r="E446" s="195" t="str">
        <f>$B$4</f>
        <v>ENI Nº 62 ENRIQUE MOSCONI</v>
      </c>
      <c r="F446" s="193"/>
      <c r="G446" s="57"/>
      <c r="H446" s="61"/>
      <c r="I446" s="61"/>
    </row>
    <row r="447" spans="1:9" ht="16.149999999999999" customHeight="1">
      <c r="A447" s="193"/>
      <c r="B447" s="195"/>
      <c r="C447" s="193"/>
      <c r="D447" s="193"/>
      <c r="E447" s="249" t="str">
        <f>$B$5</f>
        <v>RIVADAVIA - SAN JUAN</v>
      </c>
      <c r="F447" s="193"/>
      <c r="G447" s="57"/>
      <c r="H447" s="54"/>
      <c r="I447" s="54"/>
    </row>
    <row r="448" spans="1:9" ht="16.149999999999999" customHeight="1">
      <c r="A448" s="193"/>
      <c r="B448" s="196"/>
      <c r="C448" s="196"/>
      <c r="D448" s="197"/>
      <c r="E448" s="198" t="s">
        <v>231</v>
      </c>
      <c r="F448" s="193"/>
      <c r="G448" s="193"/>
      <c r="H448" s="263"/>
      <c r="I448" s="263"/>
    </row>
    <row r="449" spans="1:9" ht="16.149999999999999" customHeight="1">
      <c r="A449" s="196"/>
      <c r="B449" s="199" t="s">
        <v>246</v>
      </c>
      <c r="C449" s="193"/>
      <c r="D449" s="199"/>
      <c r="E449" s="622"/>
      <c r="F449" s="199"/>
      <c r="G449" s="193"/>
      <c r="H449" s="3"/>
      <c r="I449" s="3"/>
    </row>
    <row r="450" spans="1:9" ht="16.149999999999999" customHeight="1">
      <c r="A450" s="193"/>
      <c r="B450"/>
      <c r="C450" s="200"/>
      <c r="D450" s="101"/>
      <c r="E450" s="200"/>
      <c r="F450" s="200"/>
      <c r="G450" s="193"/>
      <c r="H450" s="3"/>
      <c r="I450" s="3"/>
    </row>
    <row r="451" spans="1:9" ht="16.149999999999999" customHeight="1" thickBot="1">
      <c r="A451"/>
      <c r="B451"/>
      <c r="C451" s="200"/>
      <c r="D451" s="101"/>
      <c r="E451" s="200"/>
      <c r="F451" s="200"/>
      <c r="G451" s="196"/>
      <c r="H451" s="3"/>
      <c r="I451" s="3"/>
    </row>
    <row r="452" spans="1:9" ht="16.149999999999999" customHeight="1">
      <c r="A452"/>
      <c r="B452" s="1044" t="s">
        <v>232</v>
      </c>
      <c r="C452" s="202" t="s">
        <v>46</v>
      </c>
      <c r="D452" s="203" t="s">
        <v>419</v>
      </c>
      <c r="E452" s="204"/>
      <c r="F452" s="205"/>
      <c r="G452" s="199"/>
      <c r="H452" s="7"/>
      <c r="I452" s="7"/>
    </row>
    <row r="453" spans="1:9" ht="16.149999999999999" customHeight="1">
      <c r="A453"/>
      <c r="B453" s="1045" t="s">
        <v>233</v>
      </c>
      <c r="C453" s="1032" t="s">
        <v>1285</v>
      </c>
      <c r="D453" s="265" t="s">
        <v>1287</v>
      </c>
      <c r="E453" s="200"/>
      <c r="F453" s="210"/>
      <c r="G453"/>
      <c r="H453" s="7"/>
      <c r="I453" s="7"/>
    </row>
    <row r="454" spans="1:9" ht="16.149999999999999" customHeight="1" thickBot="1">
      <c r="A454"/>
      <c r="B454" s="1045" t="s">
        <v>234</v>
      </c>
      <c r="C454" s="929" t="s">
        <v>236</v>
      </c>
      <c r="D454" s="101"/>
      <c r="E454" s="200"/>
      <c r="F454" s="210"/>
      <c r="G454"/>
      <c r="H454" s="7"/>
      <c r="I454" s="7"/>
    </row>
    <row r="455" spans="1:9" ht="16.149999999999999" customHeight="1" thickBot="1">
      <c r="A455"/>
      <c r="B455" s="213" t="s">
        <v>235</v>
      </c>
      <c r="C455" s="214" t="s">
        <v>236</v>
      </c>
      <c r="D455" s="214" t="s">
        <v>237</v>
      </c>
      <c r="E455" s="214" t="s">
        <v>238</v>
      </c>
      <c r="F455" s="215" t="s">
        <v>239</v>
      </c>
      <c r="G455"/>
      <c r="H455" s="7"/>
      <c r="I455" s="7"/>
    </row>
    <row r="456" spans="1:9" ht="16.149999999999999" customHeight="1" thickBot="1">
      <c r="A456"/>
      <c r="B456" s="216" t="s">
        <v>240</v>
      </c>
      <c r="C456" s="217"/>
      <c r="D456" s="218"/>
      <c r="E456" s="217"/>
      <c r="F456" s="219">
        <f>SUM(F457:F469)</f>
        <v>0</v>
      </c>
      <c r="G456"/>
      <c r="H456" s="7"/>
      <c r="I456" s="7"/>
    </row>
    <row r="457" spans="1:9" ht="16.149999999999999" customHeight="1">
      <c r="A457"/>
      <c r="B457" s="1151"/>
      <c r="C457" s="1136"/>
      <c r="D457" s="1152"/>
      <c r="E457" s="1099"/>
      <c r="F457" s="1100"/>
      <c r="G457"/>
      <c r="H457" s="187"/>
      <c r="I457" s="187"/>
    </row>
    <row r="458" spans="1:9" ht="16.149999999999999" customHeight="1">
      <c r="A458"/>
      <c r="B458" s="1153"/>
      <c r="C458" s="221"/>
      <c r="D458" s="1048"/>
      <c r="E458" s="222"/>
      <c r="F458" s="223"/>
      <c r="G458"/>
      <c r="H458" s="188"/>
      <c r="I458" s="188"/>
    </row>
    <row r="459" spans="1:9" ht="16.149999999999999" customHeight="1">
      <c r="A459"/>
      <c r="B459" s="1153"/>
      <c r="C459" s="221"/>
      <c r="D459" s="1048"/>
      <c r="E459" s="222"/>
      <c r="F459" s="223"/>
      <c r="G459"/>
      <c r="H459" s="189"/>
      <c r="I459" s="189"/>
    </row>
    <row r="460" spans="1:9" ht="16.149999999999999" customHeight="1">
      <c r="A460"/>
      <c r="B460" s="1049"/>
      <c r="C460" s="221"/>
      <c r="D460" s="222"/>
      <c r="E460" s="222"/>
      <c r="F460" s="223"/>
      <c r="G460"/>
      <c r="H460" s="189"/>
      <c r="I460" s="189"/>
    </row>
    <row r="461" spans="1:9" ht="16.149999999999999" customHeight="1">
      <c r="A461"/>
      <c r="B461" s="1049"/>
      <c r="C461" s="221"/>
      <c r="D461" s="222"/>
      <c r="E461" s="222"/>
      <c r="F461" s="223"/>
      <c r="G461"/>
      <c r="H461" s="189"/>
      <c r="I461" s="189"/>
    </row>
    <row r="462" spans="1:9" ht="30.75" customHeight="1">
      <c r="A462"/>
      <c r="B462" s="1049"/>
      <c r="C462" s="221"/>
      <c r="D462" s="222"/>
      <c r="E462" s="222"/>
      <c r="F462" s="223"/>
      <c r="G462"/>
      <c r="H462" s="189"/>
      <c r="I462" s="189"/>
    </row>
    <row r="463" spans="1:9" ht="16.149999999999999" customHeight="1">
      <c r="A463"/>
      <c r="B463" s="1049"/>
      <c r="C463" s="221"/>
      <c r="D463" s="222"/>
      <c r="E463" s="222"/>
      <c r="F463" s="223"/>
      <c r="G463"/>
      <c r="H463" s="189"/>
      <c r="I463" s="189"/>
    </row>
    <row r="464" spans="1:9" ht="16.149999999999999" customHeight="1">
      <c r="A464"/>
      <c r="B464" s="1049"/>
      <c r="C464" s="221"/>
      <c r="D464" s="222"/>
      <c r="E464" s="222"/>
      <c r="F464" s="223"/>
      <c r="G464"/>
      <c r="H464" s="189"/>
      <c r="I464" s="189"/>
    </row>
    <row r="465" spans="1:9" ht="16.149999999999999" customHeight="1">
      <c r="A465"/>
      <c r="B465" s="1049"/>
      <c r="C465" s="221"/>
      <c r="D465" s="222"/>
      <c r="E465" s="222"/>
      <c r="F465" s="223"/>
      <c r="G465"/>
      <c r="H465" s="189"/>
      <c r="I465" s="189"/>
    </row>
    <row r="466" spans="1:9" ht="16.149999999999999" customHeight="1">
      <c r="A466"/>
      <c r="B466" s="1049"/>
      <c r="C466" s="221"/>
      <c r="D466" s="222"/>
      <c r="E466" s="222"/>
      <c r="F466" s="223"/>
      <c r="G466"/>
      <c r="H466" s="189"/>
      <c r="I466" s="189"/>
    </row>
    <row r="467" spans="1:9" ht="16.149999999999999" customHeight="1">
      <c r="A467"/>
      <c r="B467" s="228"/>
      <c r="C467" s="225"/>
      <c r="D467" s="226"/>
      <c r="E467" s="226"/>
      <c r="F467" s="223"/>
      <c r="G467"/>
      <c r="H467" s="7"/>
      <c r="I467" s="7"/>
    </row>
    <row r="468" spans="1:9" ht="16.149999999999999" customHeight="1">
      <c r="A468"/>
      <c r="B468" s="228"/>
      <c r="C468" s="225"/>
      <c r="D468" s="225"/>
      <c r="E468" s="225"/>
      <c r="F468" s="223"/>
      <c r="G468"/>
      <c r="H468" s="7"/>
      <c r="I468" s="7"/>
    </row>
    <row r="469" spans="1:9" ht="16.149999999999999" customHeight="1" thickBot="1">
      <c r="A469"/>
      <c r="B469" s="234"/>
      <c r="C469" s="1102"/>
      <c r="D469" s="1102"/>
      <c r="E469" s="1102"/>
      <c r="F469" s="1103"/>
      <c r="G469"/>
      <c r="H469" s="189"/>
      <c r="I469" s="189"/>
    </row>
    <row r="470" spans="1:9" ht="16.149999999999999" customHeight="1" thickBot="1">
      <c r="A470"/>
      <c r="B470" s="216" t="s">
        <v>241</v>
      </c>
      <c r="C470" s="217"/>
      <c r="D470" s="218"/>
      <c r="E470" s="217"/>
      <c r="F470" s="219">
        <f>SUM(F471:F473)</f>
        <v>0</v>
      </c>
      <c r="G470"/>
      <c r="H470" s="188"/>
      <c r="I470" s="188"/>
    </row>
    <row r="471" spans="1:9" ht="16.149999999999999" customHeight="1">
      <c r="A471"/>
      <c r="B471" s="275"/>
      <c r="C471" s="221"/>
      <c r="D471" s="260"/>
      <c r="E471" s="222"/>
      <c r="F471" s="223"/>
      <c r="G471"/>
      <c r="H471" s="189"/>
      <c r="I471" s="189"/>
    </row>
    <row r="472" spans="1:9" ht="16.149999999999999" customHeight="1">
      <c r="A472"/>
      <c r="B472" s="276"/>
      <c r="C472" s="225"/>
      <c r="D472" s="261"/>
      <c r="E472" s="225"/>
      <c r="F472" s="223"/>
      <c r="G472"/>
      <c r="H472" s="189"/>
      <c r="I472" s="189"/>
    </row>
    <row r="473" spans="1:9" ht="16.149999999999999" customHeight="1" thickBot="1">
      <c r="A473"/>
      <c r="B473" s="230"/>
      <c r="C473" s="231"/>
      <c r="D473" s="231"/>
      <c r="E473" s="231"/>
      <c r="F473" s="223"/>
      <c r="G473"/>
      <c r="H473" s="190"/>
      <c r="I473" s="190"/>
    </row>
    <row r="474" spans="1:9" ht="16.149999999999999" customHeight="1" thickBot="1">
      <c r="A474"/>
      <c r="B474" s="216" t="s">
        <v>242</v>
      </c>
      <c r="C474" s="217"/>
      <c r="D474" s="218"/>
      <c r="E474" s="217"/>
      <c r="F474" s="219">
        <f>SUM(F475:F477)</f>
        <v>0</v>
      </c>
      <c r="G474"/>
      <c r="H474" s="189"/>
      <c r="I474" s="189"/>
    </row>
    <row r="475" spans="1:9" ht="16.149999999999999" customHeight="1">
      <c r="A475"/>
      <c r="B475" s="1049"/>
      <c r="C475" s="221"/>
      <c r="D475" s="233"/>
      <c r="E475" s="221"/>
      <c r="F475" s="223"/>
      <c r="G475"/>
      <c r="H475" s="191"/>
      <c r="I475" s="191"/>
    </row>
    <row r="476" spans="1:9" ht="16.149999999999999" customHeight="1">
      <c r="A476"/>
      <c r="B476" s="228"/>
      <c r="C476" s="225"/>
      <c r="D476" s="229"/>
      <c r="E476" s="225"/>
      <c r="F476" s="227"/>
      <c r="G476"/>
      <c r="H476" s="191"/>
      <c r="I476" s="191"/>
    </row>
    <row r="477" spans="1:9" ht="16.149999999999999" customHeight="1" thickBot="1">
      <c r="A477"/>
      <c r="B477" s="234"/>
      <c r="C477" s="231"/>
      <c r="D477" s="232"/>
      <c r="E477" s="231"/>
      <c r="F477" s="235"/>
      <c r="G477"/>
      <c r="H477" s="191"/>
      <c r="I477" s="191"/>
    </row>
    <row r="478" spans="1:9" ht="16.149999999999999" customHeight="1" thickTop="1" thickBot="1">
      <c r="A478"/>
      <c r="B478"/>
      <c r="C478" s="236"/>
      <c r="D478" s="237"/>
      <c r="E478" s="1051" t="s">
        <v>243</v>
      </c>
      <c r="F478" s="239">
        <f>SUM(F456,F470,F474)</f>
        <v>0</v>
      </c>
      <c r="G478"/>
      <c r="H478" s="188"/>
      <c r="I478" s="188"/>
    </row>
    <row r="479" spans="1:9" ht="16.149999999999999" customHeight="1" thickTop="1" thickBot="1">
      <c r="A479"/>
      <c r="B479"/>
      <c r="C479" s="240"/>
      <c r="D479" s="1052"/>
      <c r="E479" s="1053" t="s">
        <v>244</v>
      </c>
      <c r="F479" s="239">
        <f>$H$27</f>
        <v>1.5610099999999998</v>
      </c>
      <c r="G479"/>
      <c r="H479" s="189"/>
      <c r="I479" s="189"/>
    </row>
    <row r="480" spans="1:9" ht="16.149999999999999" customHeight="1" thickTop="1" thickBot="1">
      <c r="A480"/>
      <c r="B480"/>
      <c r="C480" s="243"/>
      <c r="D480" s="244"/>
      <c r="E480" s="1054" t="s">
        <v>245</v>
      </c>
      <c r="F480" s="461">
        <f>+F479*F478</f>
        <v>0</v>
      </c>
      <c r="G480"/>
      <c r="H480" s="192"/>
      <c r="I480" s="192"/>
    </row>
    <row r="481" spans="1:9" ht="16.149999999999999" customHeight="1">
      <c r="A481"/>
      <c r="B481"/>
      <c r="C481" s="1112"/>
      <c r="D481" s="1113"/>
      <c r="E481" s="1112"/>
      <c r="F481" s="1115"/>
      <c r="G481"/>
      <c r="H481" s="54"/>
      <c r="I481" s="54"/>
    </row>
    <row r="482" spans="1:9" ht="16.149999999999999" customHeight="1">
      <c r="A482"/>
      <c r="B482" s="194" t="s">
        <v>1260</v>
      </c>
      <c r="C482" s="193"/>
      <c r="D482" s="193"/>
      <c r="E482" s="195" t="str">
        <f>$B$3</f>
        <v xml:space="preserve">ESCUELA Nº </v>
      </c>
      <c r="F482" s="193"/>
      <c r="G482"/>
      <c r="H482" s="189"/>
      <c r="I482" s="189"/>
    </row>
    <row r="483" spans="1:9" ht="16.149999999999999" customHeight="1">
      <c r="A483"/>
      <c r="B483" s="195"/>
      <c r="C483" s="193"/>
      <c r="D483" s="193"/>
      <c r="E483" s="195" t="str">
        <f>$B$4</f>
        <v>ENI Nº 62 ENRIQUE MOSCONI</v>
      </c>
      <c r="F483" s="193"/>
      <c r="G483"/>
      <c r="H483" s="192"/>
      <c r="I483" s="192"/>
    </row>
    <row r="484" spans="1:9" ht="16.149999999999999" customHeight="1">
      <c r="A484" s="51"/>
      <c r="B484" s="195"/>
      <c r="C484" s="193"/>
      <c r="D484" s="193"/>
      <c r="E484" s="249" t="str">
        <f>$B$5</f>
        <v>RIVADAVIA - SAN JUAN</v>
      </c>
      <c r="F484" s="193"/>
      <c r="G484"/>
      <c r="H484" s="54"/>
      <c r="I484" s="54"/>
    </row>
    <row r="485" spans="1:9" ht="16.149999999999999" customHeight="1">
      <c r="A485" s="51"/>
      <c r="B485" s="196"/>
      <c r="C485" s="196"/>
      <c r="D485" s="197"/>
      <c r="E485" s="198" t="s">
        <v>231</v>
      </c>
      <c r="F485" s="196"/>
      <c r="G485"/>
    </row>
    <row r="486" spans="1:9" ht="16.149999999999999" customHeight="1">
      <c r="A486" s="57"/>
      <c r="B486" s="199" t="s">
        <v>246</v>
      </c>
      <c r="C486" s="193"/>
      <c r="D486" s="199"/>
      <c r="E486" s="199"/>
      <c r="F486" s="199"/>
      <c r="G486"/>
    </row>
    <row r="487" spans="1:9" ht="16.149999999999999" customHeight="1">
      <c r="A487" s="193"/>
      <c r="B487"/>
      <c r="C487" s="200"/>
      <c r="D487" s="101"/>
      <c r="E487" s="200"/>
      <c r="F487" s="200"/>
      <c r="G487"/>
    </row>
    <row r="488" spans="1:9" ht="16.149999999999999" customHeight="1" thickBot="1">
      <c r="A488" s="193"/>
      <c r="B488"/>
      <c r="C488" s="200"/>
      <c r="D488" s="101"/>
      <c r="E488" s="200"/>
      <c r="F488" s="200"/>
      <c r="G488" s="51"/>
    </row>
    <row r="489" spans="1:9" ht="16.149999999999999" customHeight="1">
      <c r="A489" s="193"/>
      <c r="B489" s="201" t="s">
        <v>232</v>
      </c>
      <c r="C489" s="202" t="s">
        <v>46</v>
      </c>
      <c r="D489" s="203" t="s">
        <v>419</v>
      </c>
      <c r="E489" s="204"/>
      <c r="F489" s="205"/>
      <c r="G489"/>
    </row>
    <row r="490" spans="1:9" ht="16.149999999999999" customHeight="1">
      <c r="A490" s="196"/>
      <c r="B490" s="206" t="s">
        <v>233</v>
      </c>
      <c r="C490" s="1032" t="s">
        <v>1179</v>
      </c>
      <c r="D490" s="265" t="s">
        <v>1180</v>
      </c>
      <c r="E490" s="209"/>
      <c r="F490" s="210"/>
      <c r="G490" s="57"/>
      <c r="H490" s="58"/>
      <c r="I490" s="58"/>
    </row>
    <row r="491" spans="1:9" ht="16.149999999999999" customHeight="1" thickBot="1">
      <c r="A491" s="193"/>
      <c r="B491" s="206" t="s">
        <v>234</v>
      </c>
      <c r="C491" s="929" t="s">
        <v>4</v>
      </c>
      <c r="D491" s="212"/>
      <c r="E491" s="209"/>
      <c r="F491" s="210"/>
      <c r="G491" s="57"/>
      <c r="H491" s="58"/>
      <c r="I491" s="58"/>
    </row>
    <row r="492" spans="1:9" ht="16.149999999999999" customHeight="1" thickBot="1">
      <c r="A492"/>
      <c r="B492" s="213" t="s">
        <v>235</v>
      </c>
      <c r="C492" s="214" t="s">
        <v>236</v>
      </c>
      <c r="D492" s="214" t="s">
        <v>237</v>
      </c>
      <c r="E492" s="214" t="s">
        <v>238</v>
      </c>
      <c r="F492" s="215" t="s">
        <v>239</v>
      </c>
      <c r="G492" s="59"/>
      <c r="H492" s="61"/>
      <c r="I492" s="61"/>
    </row>
    <row r="493" spans="1:9" ht="16.149999999999999" customHeight="1" thickBot="1">
      <c r="A493"/>
      <c r="B493" s="216" t="s">
        <v>240</v>
      </c>
      <c r="C493" s="217"/>
      <c r="D493" s="218"/>
      <c r="E493" s="217"/>
      <c r="F493" s="219">
        <f>SUM(F494:F506)</f>
        <v>0</v>
      </c>
      <c r="G493" s="57"/>
      <c r="H493" s="54"/>
      <c r="I493" s="54"/>
    </row>
    <row r="494" spans="1:9" ht="16.149999999999999" customHeight="1">
      <c r="A494"/>
      <c r="B494" s="259"/>
      <c r="C494" s="997"/>
      <c r="D494" s="222"/>
      <c r="E494" s="222"/>
      <c r="F494" s="223"/>
      <c r="G494" s="193"/>
      <c r="H494" s="263"/>
      <c r="I494" s="263"/>
    </row>
    <row r="495" spans="1:9" ht="16.149999999999999" customHeight="1">
      <c r="A495"/>
      <c r="B495" s="454"/>
      <c r="C495" s="1033"/>
      <c r="D495" s="222"/>
      <c r="E495" s="222"/>
      <c r="F495" s="223"/>
      <c r="G495" s="193"/>
      <c r="H495" s="3"/>
      <c r="I495" s="3"/>
    </row>
    <row r="496" spans="1:9" ht="16.149999999999999" customHeight="1">
      <c r="A496"/>
      <c r="B496" s="454"/>
      <c r="C496" s="1034"/>
      <c r="D496" s="222"/>
      <c r="E496" s="222"/>
      <c r="F496" s="223"/>
      <c r="G496" s="193"/>
      <c r="H496" s="3"/>
      <c r="I496" s="3"/>
    </row>
    <row r="497" spans="1:9" ht="16.149999999999999" customHeight="1">
      <c r="A497"/>
      <c r="B497" s="454"/>
      <c r="C497" s="1034"/>
      <c r="D497" s="222"/>
      <c r="E497" s="222"/>
      <c r="F497" s="223"/>
      <c r="G497" s="196"/>
      <c r="H497" s="3"/>
      <c r="I497" s="3"/>
    </row>
    <row r="498" spans="1:9" ht="16.149999999999999" customHeight="1">
      <c r="A498"/>
      <c r="B498" s="454"/>
      <c r="C498" s="1034"/>
      <c r="D498" s="222"/>
      <c r="E498" s="222"/>
      <c r="F498" s="223"/>
      <c r="G498" s="199"/>
      <c r="H498" s="7"/>
      <c r="I498" s="7"/>
    </row>
    <row r="499" spans="1:9" ht="16.149999999999999" customHeight="1">
      <c r="A499"/>
      <c r="B499" s="454"/>
      <c r="C499" s="1034"/>
      <c r="D499" s="222"/>
      <c r="E499" s="222"/>
      <c r="F499" s="223"/>
      <c r="G499"/>
      <c r="H499" s="7"/>
      <c r="I499" s="7"/>
    </row>
    <row r="500" spans="1:9" ht="16.149999999999999" customHeight="1">
      <c r="A500"/>
      <c r="B500" s="454"/>
      <c r="C500" s="1034"/>
      <c r="D500" s="222"/>
      <c r="E500" s="222"/>
      <c r="F500" s="223"/>
      <c r="G500"/>
      <c r="H500" s="7"/>
      <c r="I500" s="7"/>
    </row>
    <row r="501" spans="1:9" ht="16.149999999999999" customHeight="1">
      <c r="A501"/>
      <c r="B501" s="220"/>
      <c r="C501" s="221"/>
      <c r="D501" s="222"/>
      <c r="E501" s="222"/>
      <c r="F501" s="223"/>
      <c r="G501"/>
      <c r="H501" s="7"/>
      <c r="I501" s="7"/>
    </row>
    <row r="502" spans="1:9" ht="16.149999999999999" customHeight="1">
      <c r="A502"/>
      <c r="B502" s="220"/>
      <c r="C502" s="221"/>
      <c r="D502" s="222"/>
      <c r="E502" s="222"/>
      <c r="F502" s="223"/>
      <c r="G502"/>
      <c r="H502" s="7"/>
      <c r="I502" s="7"/>
    </row>
    <row r="503" spans="1:9" ht="16.149999999999999" customHeight="1">
      <c r="A503"/>
      <c r="B503" s="220"/>
      <c r="C503" s="221"/>
      <c r="D503" s="222"/>
      <c r="E503" s="222"/>
      <c r="F503" s="223"/>
      <c r="G503"/>
      <c r="H503" s="187"/>
      <c r="I503" s="187"/>
    </row>
    <row r="504" spans="1:9" ht="16.149999999999999" customHeight="1">
      <c r="A504"/>
      <c r="B504" s="224"/>
      <c r="C504" s="225"/>
      <c r="D504" s="226"/>
      <c r="E504" s="226"/>
      <c r="F504" s="223"/>
      <c r="G504"/>
      <c r="H504" s="188"/>
      <c r="I504" s="188"/>
    </row>
    <row r="505" spans="1:9" ht="16.149999999999999" customHeight="1">
      <c r="A505"/>
      <c r="B505" s="228"/>
      <c r="C505" s="225"/>
      <c r="D505" s="225"/>
      <c r="E505" s="225"/>
      <c r="F505" s="223"/>
      <c r="G505"/>
      <c r="H505" s="189"/>
      <c r="I505" s="189"/>
    </row>
    <row r="506" spans="1:9" ht="16.149999999999999" customHeight="1" thickBot="1">
      <c r="A506"/>
      <c r="B506" s="230"/>
      <c r="C506" s="231"/>
      <c r="D506" s="231"/>
      <c r="E506" s="231"/>
      <c r="F506" s="223"/>
      <c r="G506"/>
      <c r="H506" s="189"/>
      <c r="I506" s="189"/>
    </row>
    <row r="507" spans="1:9" ht="31.5" customHeight="1" thickBot="1">
      <c r="A507"/>
      <c r="B507" s="216" t="s">
        <v>241</v>
      </c>
      <c r="C507" s="217"/>
      <c r="D507" s="218"/>
      <c r="E507" s="217"/>
      <c r="F507" s="219">
        <f>SUM(F508:F510)</f>
        <v>0</v>
      </c>
      <c r="G507"/>
      <c r="H507" s="189"/>
      <c r="I507" s="189"/>
    </row>
    <row r="508" spans="1:9" ht="16.149999999999999" customHeight="1">
      <c r="A508"/>
      <c r="B508" s="275"/>
      <c r="C508" s="221"/>
      <c r="D508" s="260"/>
      <c r="E508" s="222"/>
      <c r="F508" s="223"/>
      <c r="G508"/>
      <c r="H508" s="189"/>
      <c r="I508" s="189"/>
    </row>
    <row r="509" spans="1:9" ht="16.149999999999999" customHeight="1">
      <c r="A509"/>
      <c r="B509" s="276"/>
      <c r="C509" s="225"/>
      <c r="D509" s="261"/>
      <c r="E509" s="225"/>
      <c r="F509" s="223"/>
      <c r="G509"/>
      <c r="H509" s="189"/>
      <c r="I509" s="189"/>
    </row>
    <row r="510" spans="1:9" ht="16.149999999999999" customHeight="1" thickBot="1">
      <c r="A510"/>
      <c r="B510" s="230"/>
      <c r="C510" s="231"/>
      <c r="D510" s="231"/>
      <c r="E510" s="231"/>
      <c r="F510" s="223"/>
      <c r="G510"/>
      <c r="H510" s="189"/>
      <c r="I510" s="189"/>
    </row>
    <row r="511" spans="1:9" ht="16.149999999999999" customHeight="1" thickBot="1">
      <c r="A511"/>
      <c r="B511" s="216" t="s">
        <v>242</v>
      </c>
      <c r="C511" s="217"/>
      <c r="D511" s="218"/>
      <c r="E511" s="217"/>
      <c r="F511" s="219">
        <f>SUM(F512:F514)</f>
        <v>0</v>
      </c>
      <c r="G511"/>
      <c r="H511" s="189"/>
      <c r="I511" s="189"/>
    </row>
    <row r="512" spans="1:9" ht="16.149999999999999" customHeight="1">
      <c r="A512"/>
      <c r="B512" s="220"/>
      <c r="C512" s="221"/>
      <c r="D512" s="221"/>
      <c r="E512" s="221"/>
      <c r="F512" s="223"/>
      <c r="G512"/>
      <c r="H512" s="189"/>
      <c r="I512" s="189"/>
    </row>
    <row r="513" spans="1:9" ht="16.149999999999999" customHeight="1">
      <c r="A513"/>
      <c r="B513" s="224"/>
      <c r="C513" s="225"/>
      <c r="D513" s="229"/>
      <c r="E513" s="225"/>
      <c r="F513" s="227"/>
      <c r="G513"/>
      <c r="H513" s="7"/>
      <c r="I513" s="7"/>
    </row>
    <row r="514" spans="1:9" ht="16.149999999999999" customHeight="1" thickBot="1">
      <c r="A514"/>
      <c r="B514" s="234"/>
      <c r="C514" s="231"/>
      <c r="D514" s="232"/>
      <c r="E514" s="231"/>
      <c r="F514" s="235"/>
      <c r="G514"/>
      <c r="H514" s="7"/>
      <c r="I514" s="7"/>
    </row>
    <row r="515" spans="1:9" ht="16.149999999999999" customHeight="1" thickTop="1" thickBot="1">
      <c r="A515"/>
      <c r="B515"/>
      <c r="C515" s="236"/>
      <c r="D515" s="237"/>
      <c r="E515" s="238" t="s">
        <v>243</v>
      </c>
      <c r="F515" s="239">
        <f>SUM(F493,F507,F511)</f>
        <v>0</v>
      </c>
      <c r="G515"/>
      <c r="H515" s="189"/>
      <c r="I515" s="189"/>
    </row>
    <row r="516" spans="1:9" ht="16.149999999999999" customHeight="1" thickTop="1" thickBot="1">
      <c r="A516"/>
      <c r="B516"/>
      <c r="C516" s="240"/>
      <c r="D516" s="241"/>
      <c r="E516" s="242" t="s">
        <v>244</v>
      </c>
      <c r="F516" s="239">
        <f>$H$27</f>
        <v>1.5610099999999998</v>
      </c>
      <c r="G516"/>
      <c r="H516" s="188"/>
      <c r="I516" s="188"/>
    </row>
    <row r="517" spans="1:9" ht="16.149999999999999" customHeight="1" thickTop="1" thickBot="1">
      <c r="A517"/>
      <c r="B517"/>
      <c r="C517" s="243"/>
      <c r="D517" s="244"/>
      <c r="E517" s="245" t="s">
        <v>245</v>
      </c>
      <c r="F517" s="461">
        <f>+F516*F515</f>
        <v>0</v>
      </c>
      <c r="G517"/>
      <c r="H517" s="189"/>
      <c r="I517" s="189"/>
    </row>
    <row r="518" spans="1:9" ht="16.149999999999999" customHeight="1">
      <c r="A518"/>
      <c r="B518" s="57"/>
      <c r="C518" s="57"/>
      <c r="D518" s="57"/>
      <c r="E518" s="57"/>
      <c r="F518" s="57"/>
      <c r="G518"/>
      <c r="H518" s="189"/>
      <c r="I518" s="189"/>
    </row>
    <row r="519" spans="1:9" ht="16.149999999999999" customHeight="1">
      <c r="A519"/>
      <c r="B519" s="194" t="s">
        <v>1260</v>
      </c>
      <c r="C519" s="193"/>
      <c r="D519" s="193"/>
      <c r="E519" s="195" t="str">
        <f>$B$3</f>
        <v xml:space="preserve">ESCUELA Nº </v>
      </c>
      <c r="F519" s="193"/>
      <c r="G519"/>
      <c r="H519" s="190"/>
      <c r="I519" s="190"/>
    </row>
    <row r="520" spans="1:9" ht="16.149999999999999" customHeight="1">
      <c r="A520"/>
      <c r="B520" s="195"/>
      <c r="C520" s="193"/>
      <c r="D520" s="193"/>
      <c r="E520" s="195" t="str">
        <f>$B$4</f>
        <v>ENI Nº 62 ENRIQUE MOSCONI</v>
      </c>
      <c r="F520" s="193"/>
      <c r="G520"/>
      <c r="H520" s="189"/>
      <c r="I520" s="189"/>
    </row>
    <row r="521" spans="1:9" ht="16.149999999999999" customHeight="1">
      <c r="A521"/>
      <c r="B521" s="195"/>
      <c r="C521" s="193"/>
      <c r="D521" s="193"/>
      <c r="E521" s="249" t="str">
        <f>$B$5</f>
        <v>RIVADAVIA - SAN JUAN</v>
      </c>
      <c r="F521" s="193"/>
      <c r="G521"/>
      <c r="H521" s="191"/>
      <c r="I521" s="191"/>
    </row>
    <row r="522" spans="1:9" ht="16.149999999999999" customHeight="1">
      <c r="A522"/>
      <c r="B522" s="196"/>
      <c r="C522" s="196"/>
      <c r="D522" s="197"/>
      <c r="E522" s="198" t="s">
        <v>231</v>
      </c>
      <c r="F522" s="196"/>
      <c r="G522"/>
      <c r="H522" s="191"/>
      <c r="I522" s="191"/>
    </row>
    <row r="523" spans="1:9" ht="16.149999999999999" customHeight="1">
      <c r="A523"/>
      <c r="B523" s="199" t="s">
        <v>246</v>
      </c>
      <c r="C523" s="193"/>
      <c r="D523" s="199"/>
      <c r="E523" s="199"/>
      <c r="F523" s="199"/>
      <c r="G523"/>
      <c r="H523" s="191"/>
      <c r="I523" s="191"/>
    </row>
    <row r="524" spans="1:9" ht="16.149999999999999" customHeight="1">
      <c r="A524" s="51"/>
      <c r="B524"/>
      <c r="C524" s="200"/>
      <c r="D524" s="101"/>
      <c r="E524" s="200"/>
      <c r="F524" s="200"/>
      <c r="G524"/>
      <c r="H524" s="188"/>
      <c r="I524" s="188"/>
    </row>
    <row r="525" spans="1:9" ht="16.149999999999999" customHeight="1" thickBot="1">
      <c r="A525"/>
      <c r="B525"/>
      <c r="C525" s="200"/>
      <c r="D525" s="101"/>
      <c r="E525" s="200"/>
      <c r="F525" s="200"/>
      <c r="G525"/>
      <c r="H525" s="189"/>
      <c r="I525" s="189"/>
    </row>
    <row r="526" spans="1:9" ht="16.149999999999999" customHeight="1">
      <c r="A526" s="57"/>
      <c r="B526" s="201" t="s">
        <v>232</v>
      </c>
      <c r="C526" s="202" t="s">
        <v>250</v>
      </c>
      <c r="D526" s="203" t="s">
        <v>420</v>
      </c>
      <c r="E526" s="204"/>
      <c r="F526" s="205"/>
      <c r="G526"/>
      <c r="H526" s="192"/>
      <c r="I526" s="192"/>
    </row>
    <row r="527" spans="1:9" ht="16.149999999999999" customHeight="1">
      <c r="A527" s="57"/>
      <c r="B527" s="206" t="s">
        <v>233</v>
      </c>
      <c r="C527" s="1032" t="s">
        <v>988</v>
      </c>
      <c r="D527" s="265" t="s">
        <v>1288</v>
      </c>
      <c r="E527" s="209"/>
      <c r="F527" s="210"/>
      <c r="G527"/>
      <c r="H527" s="54"/>
      <c r="I527" s="54"/>
    </row>
    <row r="528" spans="1:9" ht="16.149999999999999" customHeight="1" thickBot="1">
      <c r="A528" s="59"/>
      <c r="B528" s="206" t="s">
        <v>234</v>
      </c>
      <c r="C528" s="929" t="s">
        <v>22</v>
      </c>
      <c r="D528" s="212"/>
      <c r="E528" s="209"/>
      <c r="F528" s="210"/>
      <c r="G528"/>
    </row>
    <row r="529" spans="1:9" ht="16.149999999999999" customHeight="1" thickBot="1">
      <c r="A529" s="57"/>
      <c r="B529" s="213" t="s">
        <v>235</v>
      </c>
      <c r="C529" s="214" t="s">
        <v>236</v>
      </c>
      <c r="D529" s="214" t="s">
        <v>237</v>
      </c>
      <c r="E529" s="214" t="s">
        <v>238</v>
      </c>
      <c r="F529" s="215" t="s">
        <v>239</v>
      </c>
      <c r="G529"/>
    </row>
    <row r="530" spans="1:9" ht="16.149999999999999" customHeight="1" thickBot="1">
      <c r="A530" s="193"/>
      <c r="B530" s="216" t="s">
        <v>240</v>
      </c>
      <c r="C530" s="217"/>
      <c r="D530" s="218"/>
      <c r="E530" s="217"/>
      <c r="F530" s="219">
        <f>SUM(F531:F543)</f>
        <v>0</v>
      </c>
      <c r="G530"/>
    </row>
    <row r="531" spans="1:9" ht="16.149999999999999" customHeight="1">
      <c r="A531" s="193"/>
      <c r="B531" s="259"/>
      <c r="C531" s="997"/>
      <c r="D531" s="222"/>
      <c r="E531" s="222"/>
      <c r="F531" s="223"/>
      <c r="G531" s="51"/>
    </row>
    <row r="532" spans="1:9" ht="16.149999999999999" customHeight="1">
      <c r="A532" s="193"/>
      <c r="B532" s="220"/>
      <c r="C532" s="221"/>
      <c r="D532" s="222"/>
      <c r="E532" s="222"/>
      <c r="F532" s="223"/>
      <c r="G532" s="57"/>
      <c r="H532" s="58"/>
      <c r="I532" s="58"/>
    </row>
    <row r="533" spans="1:9" ht="16.149999999999999" customHeight="1">
      <c r="A533" s="196"/>
      <c r="B533" s="220"/>
      <c r="C533" s="221"/>
      <c r="D533" s="222"/>
      <c r="E533" s="222"/>
      <c r="F533" s="223"/>
      <c r="G533" s="193"/>
      <c r="H533" s="61"/>
      <c r="I533" s="61"/>
    </row>
    <row r="534" spans="1:9" ht="16.149999999999999" customHeight="1">
      <c r="A534" s="193"/>
      <c r="B534" s="220"/>
      <c r="C534" s="221"/>
      <c r="D534" s="222"/>
      <c r="E534" s="222"/>
      <c r="F534" s="223"/>
      <c r="G534" s="193"/>
      <c r="H534" s="263"/>
      <c r="I534" s="263"/>
    </row>
    <row r="535" spans="1:9" ht="16.149999999999999" customHeight="1">
      <c r="A535"/>
      <c r="B535" s="220"/>
      <c r="C535" s="221"/>
      <c r="D535" s="222"/>
      <c r="E535" s="222"/>
      <c r="F535" s="223"/>
      <c r="G535" s="193"/>
      <c r="H535" s="3"/>
      <c r="I535" s="3"/>
    </row>
    <row r="536" spans="1:9" ht="16.149999999999999" customHeight="1">
      <c r="A536"/>
      <c r="B536" s="220"/>
      <c r="C536" s="221"/>
      <c r="D536" s="222"/>
      <c r="E536" s="222"/>
      <c r="F536" s="223"/>
      <c r="G536" s="196"/>
      <c r="H536" s="3"/>
      <c r="I536" s="3"/>
    </row>
    <row r="537" spans="1:9" ht="16.149999999999999" customHeight="1">
      <c r="A537"/>
      <c r="B537" s="220"/>
      <c r="C537" s="221"/>
      <c r="D537" s="222"/>
      <c r="E537" s="222"/>
      <c r="F537" s="223"/>
      <c r="G537" s="199"/>
      <c r="H537" s="3"/>
      <c r="I537" s="3"/>
    </row>
    <row r="538" spans="1:9" ht="16.149999999999999" customHeight="1">
      <c r="A538"/>
      <c r="B538" s="220"/>
      <c r="C538" s="221"/>
      <c r="D538" s="222"/>
      <c r="E538" s="222"/>
      <c r="F538" s="223"/>
      <c r="G538"/>
      <c r="H538" s="7"/>
      <c r="I538" s="7"/>
    </row>
    <row r="539" spans="1:9" ht="16.149999999999999" customHeight="1">
      <c r="A539"/>
      <c r="B539" s="220"/>
      <c r="C539" s="221"/>
      <c r="D539" s="222"/>
      <c r="E539" s="222"/>
      <c r="F539" s="223"/>
      <c r="G539"/>
      <c r="H539" s="7"/>
      <c r="I539" s="7"/>
    </row>
    <row r="540" spans="1:9" ht="16.149999999999999" customHeight="1">
      <c r="A540"/>
      <c r="B540" s="220"/>
      <c r="C540" s="221"/>
      <c r="D540" s="222"/>
      <c r="E540" s="222"/>
      <c r="F540" s="223"/>
      <c r="G540"/>
      <c r="H540" s="7"/>
      <c r="I540" s="7"/>
    </row>
    <row r="541" spans="1:9" ht="16.149999999999999" customHeight="1">
      <c r="A541"/>
      <c r="B541" s="224"/>
      <c r="C541" s="225"/>
      <c r="D541" s="226"/>
      <c r="E541" s="226"/>
      <c r="F541" s="223"/>
      <c r="G541"/>
      <c r="H541" s="7"/>
      <c r="I541" s="7"/>
    </row>
    <row r="542" spans="1:9" ht="16.149999999999999" customHeight="1">
      <c r="A542"/>
      <c r="B542" s="228"/>
      <c r="C542" s="225"/>
      <c r="D542" s="225"/>
      <c r="E542" s="225"/>
      <c r="F542" s="223"/>
      <c r="G542"/>
      <c r="H542" s="7"/>
      <c r="I542" s="7"/>
    </row>
    <row r="543" spans="1:9" ht="16.149999999999999" customHeight="1" thickBot="1">
      <c r="A543"/>
      <c r="B543" s="230"/>
      <c r="C543" s="231"/>
      <c r="D543" s="231"/>
      <c r="E543" s="231"/>
      <c r="F543" s="223"/>
      <c r="G543"/>
      <c r="H543" s="187"/>
      <c r="I543" s="187"/>
    </row>
    <row r="544" spans="1:9" ht="16.149999999999999" customHeight="1" thickBot="1">
      <c r="A544"/>
      <c r="B544" s="216" t="s">
        <v>241</v>
      </c>
      <c r="C544" s="217"/>
      <c r="D544" s="218"/>
      <c r="E544" s="217"/>
      <c r="F544" s="219">
        <f>SUM(F545:F547)</f>
        <v>0</v>
      </c>
      <c r="G544"/>
      <c r="H544" s="188"/>
      <c r="I544" s="188"/>
    </row>
    <row r="545" spans="1:9" ht="16.149999999999999" customHeight="1">
      <c r="A545"/>
      <c r="B545" s="275"/>
      <c r="C545" s="221"/>
      <c r="D545" s="260"/>
      <c r="E545" s="222"/>
      <c r="F545" s="223"/>
      <c r="G545"/>
      <c r="H545" s="189"/>
      <c r="I545" s="189"/>
    </row>
    <row r="546" spans="1:9" ht="31.5" customHeight="1">
      <c r="A546"/>
      <c r="B546" s="276"/>
      <c r="C546" s="225"/>
      <c r="D546" s="261"/>
      <c r="E546" s="225"/>
      <c r="F546" s="223"/>
      <c r="G546"/>
      <c r="H546" s="189"/>
      <c r="I546" s="189"/>
    </row>
    <row r="547" spans="1:9" ht="16.149999999999999" customHeight="1" thickBot="1">
      <c r="A547"/>
      <c r="B547" s="230"/>
      <c r="C547" s="231"/>
      <c r="D547" s="231"/>
      <c r="E547" s="231"/>
      <c r="F547" s="223"/>
      <c r="G547"/>
      <c r="H547" s="189"/>
      <c r="I547" s="189"/>
    </row>
    <row r="548" spans="1:9" ht="16.149999999999999" customHeight="1" thickBot="1">
      <c r="A548"/>
      <c r="B548" s="216" t="s">
        <v>242</v>
      </c>
      <c r="C548" s="217"/>
      <c r="D548" s="218"/>
      <c r="E548" s="217"/>
      <c r="F548" s="219">
        <f>SUM(F549:F551)</f>
        <v>0</v>
      </c>
      <c r="G548"/>
      <c r="H548" s="189"/>
      <c r="I548" s="189"/>
    </row>
    <row r="549" spans="1:9" ht="16.149999999999999" customHeight="1">
      <c r="A549"/>
      <c r="B549" s="220"/>
      <c r="C549" s="221"/>
      <c r="D549" s="221"/>
      <c r="E549" s="221"/>
      <c r="F549" s="223"/>
      <c r="G549"/>
      <c r="H549" s="189"/>
      <c r="I549" s="189"/>
    </row>
    <row r="550" spans="1:9" ht="16.149999999999999" customHeight="1">
      <c r="A550"/>
      <c r="B550" s="224"/>
      <c r="C550" s="225"/>
      <c r="D550" s="229"/>
      <c r="E550" s="225"/>
      <c r="F550" s="227"/>
      <c r="G550"/>
      <c r="H550" s="189"/>
      <c r="I550" s="189"/>
    </row>
    <row r="551" spans="1:9" ht="16.149999999999999" customHeight="1" thickBot="1">
      <c r="A551"/>
      <c r="B551" s="234"/>
      <c r="C551" s="231"/>
      <c r="D551" s="232"/>
      <c r="E551" s="231"/>
      <c r="F551" s="235"/>
      <c r="G551"/>
      <c r="H551" s="189"/>
      <c r="I551" s="189"/>
    </row>
    <row r="552" spans="1:9" ht="16.149999999999999" customHeight="1" thickTop="1" thickBot="1">
      <c r="A552"/>
      <c r="B552"/>
      <c r="C552" s="236"/>
      <c r="D552" s="237"/>
      <c r="E552" s="238" t="s">
        <v>243</v>
      </c>
      <c r="F552" s="239">
        <f>SUM(F530,F544,F548)</f>
        <v>0</v>
      </c>
      <c r="G552"/>
      <c r="H552" s="189"/>
      <c r="I552" s="189"/>
    </row>
    <row r="553" spans="1:9" ht="16.149999999999999" customHeight="1" thickTop="1" thickBot="1">
      <c r="A553"/>
      <c r="B553"/>
      <c r="C553" s="240"/>
      <c r="D553" s="241"/>
      <c r="E553" s="242" t="s">
        <v>244</v>
      </c>
      <c r="F553" s="239">
        <f>$H$27</f>
        <v>1.5610099999999998</v>
      </c>
      <c r="G553"/>
      <c r="H553" s="7"/>
      <c r="I553" s="7"/>
    </row>
    <row r="554" spans="1:9" ht="16.149999999999999" customHeight="1" thickTop="1" thickBot="1">
      <c r="A554"/>
      <c r="B554"/>
      <c r="C554" s="243"/>
      <c r="D554" s="244"/>
      <c r="E554" s="245" t="s">
        <v>245</v>
      </c>
      <c r="F554" s="461">
        <f>+F553*F552</f>
        <v>0</v>
      </c>
      <c r="G554"/>
      <c r="H554" s="7"/>
      <c r="I554" s="7"/>
    </row>
    <row r="555" spans="1:9" ht="16.149999999999999" customHeight="1">
      <c r="A555"/>
      <c r="B555" s="57"/>
      <c r="C555" s="57"/>
      <c r="D555" s="57"/>
      <c r="E555" s="57"/>
      <c r="F555" s="57"/>
      <c r="G555"/>
      <c r="H555" s="189"/>
      <c r="I555" s="189"/>
    </row>
    <row r="556" spans="1:9" ht="16.149999999999999" customHeight="1">
      <c r="A556"/>
      <c r="B556" s="194" t="s">
        <v>1260</v>
      </c>
      <c r="C556" s="193"/>
      <c r="D556" s="193"/>
      <c r="E556" s="195" t="str">
        <f>$B$3</f>
        <v xml:space="preserve">ESCUELA Nº </v>
      </c>
      <c r="F556" s="193"/>
      <c r="G556"/>
      <c r="H556" s="190"/>
      <c r="I556" s="190"/>
    </row>
    <row r="557" spans="1:9" ht="16.149999999999999" customHeight="1">
      <c r="A557"/>
      <c r="B557" s="195"/>
      <c r="C557" s="193"/>
      <c r="D557" s="193"/>
      <c r="E557" s="195" t="str">
        <f>$B$4</f>
        <v>ENI Nº 62 ENRIQUE MOSCONI</v>
      </c>
      <c r="F557" s="193"/>
      <c r="G557"/>
      <c r="H557" s="189"/>
      <c r="I557" s="189"/>
    </row>
    <row r="558" spans="1:9" ht="16.149999999999999" customHeight="1">
      <c r="A558"/>
      <c r="B558" s="195"/>
      <c r="C558" s="193"/>
      <c r="D558" s="193"/>
      <c r="E558" s="249" t="str">
        <f>$B$5</f>
        <v>RIVADAVIA - SAN JUAN</v>
      </c>
      <c r="F558" s="193"/>
      <c r="G558"/>
      <c r="H558" s="191"/>
      <c r="I558" s="191"/>
    </row>
    <row r="559" spans="1:9" ht="16.149999999999999" customHeight="1">
      <c r="A559"/>
      <c r="B559" s="196"/>
      <c r="C559" s="196"/>
      <c r="D559" s="197"/>
      <c r="E559" s="198" t="s">
        <v>231</v>
      </c>
      <c r="F559" s="196"/>
      <c r="G559"/>
      <c r="H559" s="191"/>
      <c r="I559" s="191"/>
    </row>
    <row r="560" spans="1:9" ht="16.149999999999999" customHeight="1">
      <c r="A560"/>
      <c r="B560" s="199" t="s">
        <v>246</v>
      </c>
      <c r="C560" s="193"/>
      <c r="D560" s="199"/>
      <c r="E560" s="199"/>
      <c r="F560" s="199"/>
      <c r="G560"/>
      <c r="H560" s="191"/>
      <c r="I560" s="191"/>
    </row>
    <row r="561" spans="1:9" ht="16.149999999999999" customHeight="1">
      <c r="A561" s="51"/>
      <c r="B561"/>
      <c r="C561" s="200"/>
      <c r="D561" s="101"/>
      <c r="E561" s="200"/>
      <c r="F561" s="200"/>
      <c r="G561"/>
      <c r="H561" s="188"/>
      <c r="I561" s="188"/>
    </row>
    <row r="562" spans="1:9" ht="16.149999999999999" customHeight="1" thickBot="1">
      <c r="A562"/>
      <c r="B562"/>
      <c r="C562" s="200"/>
      <c r="D562" s="101"/>
      <c r="E562" s="200"/>
      <c r="F562" s="200"/>
      <c r="G562"/>
      <c r="H562" s="189"/>
      <c r="I562" s="189"/>
    </row>
    <row r="563" spans="1:9" ht="16.149999999999999" customHeight="1">
      <c r="A563" s="57"/>
      <c r="B563" s="201" t="s">
        <v>232</v>
      </c>
      <c r="C563" s="202" t="s">
        <v>250</v>
      </c>
      <c r="D563" s="203" t="s">
        <v>420</v>
      </c>
      <c r="E563" s="204"/>
      <c r="F563" s="205"/>
      <c r="G563"/>
      <c r="H563" s="192"/>
      <c r="I563" s="192"/>
    </row>
    <row r="564" spans="1:9" ht="16.149999999999999" customHeight="1">
      <c r="A564" s="57"/>
      <c r="B564" s="206" t="s">
        <v>233</v>
      </c>
      <c r="C564" s="1032" t="s">
        <v>989</v>
      </c>
      <c r="D564" s="265" t="s">
        <v>1289</v>
      </c>
      <c r="E564" s="209"/>
      <c r="F564" s="210"/>
      <c r="G564"/>
      <c r="H564" s="54"/>
      <c r="I564" s="54"/>
    </row>
    <row r="565" spans="1:9" ht="16.149999999999999" customHeight="1" thickBot="1">
      <c r="A565" s="59"/>
      <c r="B565" s="206" t="s">
        <v>234</v>
      </c>
      <c r="C565" s="929" t="s">
        <v>22</v>
      </c>
      <c r="D565" s="212"/>
      <c r="E565" s="209"/>
      <c r="F565" s="210"/>
      <c r="G565"/>
    </row>
    <row r="566" spans="1:9" ht="16.149999999999999" customHeight="1" thickBot="1">
      <c r="A566" s="57"/>
      <c r="B566" s="213" t="s">
        <v>235</v>
      </c>
      <c r="C566" s="214" t="s">
        <v>236</v>
      </c>
      <c r="D566" s="214" t="s">
        <v>237</v>
      </c>
      <c r="E566" s="214" t="s">
        <v>238</v>
      </c>
      <c r="F566" s="215" t="s">
        <v>239</v>
      </c>
      <c r="G566"/>
    </row>
    <row r="567" spans="1:9" ht="16.149999999999999" customHeight="1" thickBot="1">
      <c r="A567" s="193"/>
      <c r="B567" s="216" t="s">
        <v>240</v>
      </c>
      <c r="C567" s="217"/>
      <c r="D567" s="218"/>
      <c r="E567" s="217"/>
      <c r="F567" s="219">
        <f>SUM(F568:F580)</f>
        <v>0</v>
      </c>
      <c r="G567"/>
    </row>
    <row r="568" spans="1:9" ht="16.149999999999999" customHeight="1">
      <c r="A568" s="193"/>
      <c r="B568" s="259"/>
      <c r="C568" s="997"/>
      <c r="D568" s="222"/>
      <c r="E568" s="222"/>
      <c r="F568" s="223"/>
      <c r="G568" s="51"/>
    </row>
    <row r="569" spans="1:9" ht="16.149999999999999" customHeight="1">
      <c r="A569" s="193"/>
      <c r="B569" s="220"/>
      <c r="C569" s="221"/>
      <c r="D569" s="222"/>
      <c r="E569" s="222"/>
      <c r="F569" s="223"/>
      <c r="G569" s="57"/>
      <c r="H569" s="58"/>
      <c r="I569" s="58"/>
    </row>
    <row r="570" spans="1:9" ht="16.149999999999999" customHeight="1">
      <c r="A570" s="196"/>
      <c r="B570" s="220"/>
      <c r="C570" s="221"/>
      <c r="D570" s="222"/>
      <c r="E570" s="222"/>
      <c r="F570" s="223"/>
      <c r="G570" s="193"/>
      <c r="H570" s="61"/>
      <c r="I570" s="61"/>
    </row>
    <row r="571" spans="1:9" ht="16.149999999999999" customHeight="1">
      <c r="A571" s="193"/>
      <c r="B571" s="220"/>
      <c r="C571" s="221"/>
      <c r="D571" s="222"/>
      <c r="E571" s="222"/>
      <c r="F571" s="223"/>
      <c r="G571" s="193"/>
      <c r="H571" s="263"/>
      <c r="I571" s="263"/>
    </row>
    <row r="572" spans="1:9" ht="16.149999999999999" customHeight="1">
      <c r="A572"/>
      <c r="B572" s="220"/>
      <c r="C572" s="221"/>
      <c r="D572" s="222"/>
      <c r="E572" s="222"/>
      <c r="F572" s="223"/>
      <c r="G572" s="193"/>
      <c r="H572" s="3"/>
      <c r="I572" s="3"/>
    </row>
    <row r="573" spans="1:9" ht="16.149999999999999" customHeight="1">
      <c r="A573"/>
      <c r="B573" s="220"/>
      <c r="C573" s="221"/>
      <c r="D573" s="222"/>
      <c r="E573" s="222"/>
      <c r="F573" s="223"/>
      <c r="G573" s="196"/>
      <c r="H573" s="3"/>
      <c r="I573" s="3"/>
    </row>
    <row r="574" spans="1:9" ht="16.149999999999999" customHeight="1">
      <c r="A574"/>
      <c r="B574" s="220"/>
      <c r="C574" s="221"/>
      <c r="D574" s="222"/>
      <c r="E574" s="222"/>
      <c r="F574" s="223"/>
      <c r="G574" s="199"/>
      <c r="H574" s="3"/>
      <c r="I574" s="3"/>
    </row>
    <row r="575" spans="1:9" ht="16.149999999999999" customHeight="1">
      <c r="A575"/>
      <c r="B575" s="220"/>
      <c r="C575" s="221"/>
      <c r="D575" s="222"/>
      <c r="E575" s="222"/>
      <c r="F575" s="223"/>
      <c r="G575"/>
      <c r="H575" s="7"/>
      <c r="I575" s="7"/>
    </row>
    <row r="576" spans="1:9" ht="16.149999999999999" customHeight="1">
      <c r="A576"/>
      <c r="B576" s="220"/>
      <c r="C576" s="221"/>
      <c r="D576" s="222"/>
      <c r="E576" s="222"/>
      <c r="F576" s="223"/>
      <c r="G576"/>
      <c r="H576" s="7"/>
      <c r="I576" s="7"/>
    </row>
    <row r="577" spans="1:9" ht="16.149999999999999" customHeight="1">
      <c r="A577"/>
      <c r="B577" s="220"/>
      <c r="C577" s="221"/>
      <c r="D577" s="222"/>
      <c r="E577" s="222"/>
      <c r="F577" s="223"/>
      <c r="G577"/>
      <c r="H577" s="7"/>
      <c r="I577" s="7"/>
    </row>
    <row r="578" spans="1:9" ht="16.149999999999999" customHeight="1">
      <c r="A578"/>
      <c r="B578" s="224"/>
      <c r="C578" s="225"/>
      <c r="D578" s="226"/>
      <c r="E578" s="226"/>
      <c r="F578" s="223"/>
      <c r="G578"/>
      <c r="H578" s="7"/>
      <c r="I578" s="7"/>
    </row>
    <row r="579" spans="1:9" ht="16.149999999999999" customHeight="1">
      <c r="A579"/>
      <c r="B579" s="228"/>
      <c r="C579" s="225"/>
      <c r="D579" s="225"/>
      <c r="E579" s="225"/>
      <c r="F579" s="223"/>
      <c r="G579"/>
      <c r="H579" s="7"/>
      <c r="I579" s="7"/>
    </row>
    <row r="580" spans="1:9" ht="16.149999999999999" customHeight="1" thickBot="1">
      <c r="A580"/>
      <c r="B580" s="230"/>
      <c r="C580" s="231"/>
      <c r="D580" s="231"/>
      <c r="E580" s="231"/>
      <c r="F580" s="223"/>
      <c r="G580"/>
      <c r="H580" s="187"/>
      <c r="I580" s="187"/>
    </row>
    <row r="581" spans="1:9" ht="16.149999999999999" customHeight="1" thickBot="1">
      <c r="A581"/>
      <c r="B581" s="216" t="s">
        <v>241</v>
      </c>
      <c r="C581" s="217"/>
      <c r="D581" s="218"/>
      <c r="E581" s="217"/>
      <c r="F581" s="219">
        <f>SUM(F582:F584)</f>
        <v>0</v>
      </c>
      <c r="G581"/>
      <c r="H581" s="188"/>
      <c r="I581" s="188"/>
    </row>
    <row r="582" spans="1:9" ht="16.149999999999999" customHeight="1">
      <c r="A582"/>
      <c r="B582" s="275"/>
      <c r="C582" s="221"/>
      <c r="D582" s="260"/>
      <c r="E582" s="222"/>
      <c r="F582" s="223"/>
      <c r="G582"/>
      <c r="H582" s="189"/>
      <c r="I582" s="189"/>
    </row>
    <row r="583" spans="1:9" ht="31.5" customHeight="1">
      <c r="A583"/>
      <c r="B583" s="276"/>
      <c r="C583" s="225"/>
      <c r="D583" s="261"/>
      <c r="E583" s="225"/>
      <c r="F583" s="223"/>
      <c r="G583"/>
      <c r="H583" s="189"/>
      <c r="I583" s="189"/>
    </row>
    <row r="584" spans="1:9" ht="16.149999999999999" customHeight="1" thickBot="1">
      <c r="A584"/>
      <c r="B584" s="230"/>
      <c r="C584" s="231"/>
      <c r="D584" s="231"/>
      <c r="E584" s="231"/>
      <c r="F584" s="223"/>
      <c r="G584"/>
      <c r="H584" s="189"/>
      <c r="I584" s="189"/>
    </row>
    <row r="585" spans="1:9" ht="16.149999999999999" customHeight="1" thickBot="1">
      <c r="A585"/>
      <c r="B585" s="216" t="s">
        <v>242</v>
      </c>
      <c r="C585" s="217"/>
      <c r="D585" s="218"/>
      <c r="E585" s="217"/>
      <c r="F585" s="219">
        <f>SUM(F586:F588)</f>
        <v>0</v>
      </c>
      <c r="G585"/>
      <c r="H585" s="189"/>
      <c r="I585" s="189"/>
    </row>
    <row r="586" spans="1:9" ht="16.149999999999999" customHeight="1">
      <c r="A586"/>
      <c r="B586" s="220"/>
      <c r="C586" s="221"/>
      <c r="D586" s="221"/>
      <c r="E586" s="221"/>
      <c r="F586" s="223"/>
      <c r="G586"/>
      <c r="H586" s="189"/>
      <c r="I586" s="189"/>
    </row>
    <row r="587" spans="1:9" ht="16.149999999999999" customHeight="1">
      <c r="A587"/>
      <c r="B587" s="224"/>
      <c r="C587" s="225"/>
      <c r="D587" s="229"/>
      <c r="E587" s="225"/>
      <c r="F587" s="227"/>
      <c r="G587"/>
      <c r="H587" s="189"/>
      <c r="I587" s="189"/>
    </row>
    <row r="588" spans="1:9" ht="16.149999999999999" customHeight="1" thickBot="1">
      <c r="A588"/>
      <c r="B588" s="234"/>
      <c r="C588" s="231"/>
      <c r="D588" s="232"/>
      <c r="E588" s="231"/>
      <c r="F588" s="235"/>
      <c r="G588"/>
      <c r="H588" s="189"/>
      <c r="I588" s="189"/>
    </row>
    <row r="589" spans="1:9" ht="16.149999999999999" customHeight="1" thickTop="1" thickBot="1">
      <c r="A589"/>
      <c r="B589"/>
      <c r="C589" s="236"/>
      <c r="D589" s="237"/>
      <c r="E589" s="238" t="s">
        <v>243</v>
      </c>
      <c r="F589" s="239">
        <f>SUM(F567,F581,F585)</f>
        <v>0</v>
      </c>
      <c r="G589"/>
      <c r="H589" s="189"/>
      <c r="I589" s="189"/>
    </row>
    <row r="590" spans="1:9" ht="16.149999999999999" customHeight="1" thickTop="1" thickBot="1">
      <c r="A590"/>
      <c r="B590"/>
      <c r="C590" s="240"/>
      <c r="D590" s="241"/>
      <c r="E590" s="242" t="s">
        <v>244</v>
      </c>
      <c r="F590" s="239">
        <f>$H$27</f>
        <v>1.5610099999999998</v>
      </c>
      <c r="G590"/>
      <c r="H590" s="7"/>
      <c r="I590" s="7"/>
    </row>
    <row r="591" spans="1:9" ht="16.149999999999999" customHeight="1" thickTop="1" thickBot="1">
      <c r="A591"/>
      <c r="B591"/>
      <c r="C591" s="243"/>
      <c r="D591" s="244"/>
      <c r="E591" s="245" t="s">
        <v>245</v>
      </c>
      <c r="F591" s="461">
        <f>+F590*F589</f>
        <v>0</v>
      </c>
      <c r="G591"/>
      <c r="H591" s="7"/>
      <c r="I591" s="7"/>
    </row>
    <row r="592" spans="1:9" ht="16.149999999999999" customHeight="1">
      <c r="A592"/>
      <c r="B592" s="57"/>
      <c r="C592" s="57"/>
      <c r="D592" s="57"/>
      <c r="E592" s="57"/>
      <c r="F592" s="57"/>
      <c r="G592"/>
      <c r="H592" s="189"/>
      <c r="I592" s="189"/>
    </row>
    <row r="593" spans="1:9" ht="16.149999999999999" customHeight="1">
      <c r="A593"/>
      <c r="B593" s="194" t="s">
        <v>1260</v>
      </c>
      <c r="C593" s="193"/>
      <c r="D593" s="193"/>
      <c r="E593" s="195" t="str">
        <f>$B$3</f>
        <v xml:space="preserve">ESCUELA Nº </v>
      </c>
      <c r="F593" s="193"/>
      <c r="G593"/>
      <c r="H593" s="190"/>
      <c r="I593" s="190"/>
    </row>
    <row r="594" spans="1:9" ht="16.149999999999999" customHeight="1">
      <c r="A594"/>
      <c r="B594" s="195"/>
      <c r="C594" s="193"/>
      <c r="D594" s="193"/>
      <c r="E594" s="195" t="str">
        <f>$B$4</f>
        <v>ENI Nº 62 ENRIQUE MOSCONI</v>
      </c>
      <c r="F594" s="193"/>
      <c r="G594"/>
      <c r="H594" s="189"/>
      <c r="I594" s="189"/>
    </row>
    <row r="595" spans="1:9" ht="16.149999999999999" customHeight="1">
      <c r="A595"/>
      <c r="B595" s="195"/>
      <c r="C595" s="193"/>
      <c r="D595" s="193"/>
      <c r="E595" s="249" t="str">
        <f>$B$5</f>
        <v>RIVADAVIA - SAN JUAN</v>
      </c>
      <c r="F595" s="193"/>
      <c r="G595"/>
      <c r="H595" s="191"/>
      <c r="I595" s="191"/>
    </row>
    <row r="596" spans="1:9" ht="16.149999999999999" customHeight="1">
      <c r="A596"/>
      <c r="B596" s="196"/>
      <c r="C596" s="196"/>
      <c r="D596" s="197"/>
      <c r="E596" s="198" t="s">
        <v>231</v>
      </c>
      <c r="F596" s="196"/>
      <c r="G596"/>
      <c r="H596" s="191"/>
      <c r="I596" s="191"/>
    </row>
    <row r="597" spans="1:9" ht="16.149999999999999" customHeight="1">
      <c r="A597"/>
      <c r="B597" s="199" t="s">
        <v>246</v>
      </c>
      <c r="C597" s="193"/>
      <c r="D597" s="199"/>
      <c r="E597" s="199"/>
      <c r="F597" s="199"/>
      <c r="G597"/>
      <c r="H597" s="191"/>
      <c r="I597" s="191"/>
    </row>
    <row r="598" spans="1:9" ht="16.149999999999999" customHeight="1">
      <c r="A598" s="51"/>
      <c r="B598"/>
      <c r="C598" s="200"/>
      <c r="D598" s="101"/>
      <c r="E598" s="200"/>
      <c r="F598" s="200"/>
      <c r="G598"/>
      <c r="H598" s="188"/>
      <c r="I598" s="188"/>
    </row>
    <row r="599" spans="1:9" ht="16.149999999999999" customHeight="1" thickBot="1">
      <c r="A599"/>
      <c r="B599"/>
      <c r="C599" s="200"/>
      <c r="D599" s="101"/>
      <c r="E599" s="200"/>
      <c r="F599" s="200"/>
      <c r="G599"/>
      <c r="H599" s="189"/>
      <c r="I599" s="189"/>
    </row>
    <row r="600" spans="1:9" ht="16.149999999999999" customHeight="1">
      <c r="A600" s="57"/>
      <c r="B600" s="201" t="s">
        <v>232</v>
      </c>
      <c r="C600" s="202" t="s">
        <v>250</v>
      </c>
      <c r="D600" s="203" t="s">
        <v>420</v>
      </c>
      <c r="E600" s="204"/>
      <c r="F600" s="205"/>
      <c r="G600"/>
      <c r="H600" s="192"/>
      <c r="I600" s="192"/>
    </row>
    <row r="601" spans="1:9" ht="16.149999999999999" customHeight="1">
      <c r="A601" s="57"/>
      <c r="B601" s="206" t="s">
        <v>233</v>
      </c>
      <c r="C601" s="1032" t="s">
        <v>990</v>
      </c>
      <c r="D601" s="265" t="s">
        <v>1290</v>
      </c>
      <c r="E601" s="209"/>
      <c r="F601" s="210"/>
      <c r="G601"/>
      <c r="H601" s="54"/>
      <c r="I601" s="54"/>
    </row>
    <row r="602" spans="1:9" ht="16.149999999999999" customHeight="1" thickBot="1">
      <c r="A602" s="59"/>
      <c r="B602" s="206" t="s">
        <v>234</v>
      </c>
      <c r="C602" s="929" t="s">
        <v>22</v>
      </c>
      <c r="D602" s="212"/>
      <c r="E602" s="209"/>
      <c r="F602" s="210"/>
      <c r="G602"/>
    </row>
    <row r="603" spans="1:9" ht="16.149999999999999" customHeight="1" thickBot="1">
      <c r="A603" s="57"/>
      <c r="B603" s="213" t="s">
        <v>235</v>
      </c>
      <c r="C603" s="214" t="s">
        <v>236</v>
      </c>
      <c r="D603" s="214" t="s">
        <v>237</v>
      </c>
      <c r="E603" s="214" t="s">
        <v>238</v>
      </c>
      <c r="F603" s="215" t="s">
        <v>239</v>
      </c>
      <c r="G603"/>
    </row>
    <row r="604" spans="1:9" ht="16.149999999999999" customHeight="1" thickBot="1">
      <c r="A604" s="193"/>
      <c r="B604" s="216" t="s">
        <v>240</v>
      </c>
      <c r="C604" s="217"/>
      <c r="D604" s="218"/>
      <c r="E604" s="217"/>
      <c r="F604" s="219">
        <f>SUM(F605:F617)</f>
        <v>0</v>
      </c>
      <c r="G604"/>
    </row>
    <row r="605" spans="1:9" ht="16.149999999999999" customHeight="1">
      <c r="A605" s="193"/>
      <c r="B605" s="259"/>
      <c r="C605" s="997"/>
      <c r="D605" s="222"/>
      <c r="E605" s="222"/>
      <c r="F605" s="223"/>
      <c r="G605" s="51"/>
    </row>
    <row r="606" spans="1:9" ht="16.149999999999999" customHeight="1">
      <c r="A606" s="193"/>
      <c r="B606" s="220"/>
      <c r="C606" s="221"/>
      <c r="D606" s="222"/>
      <c r="E606" s="222"/>
      <c r="F606" s="223"/>
      <c r="G606" s="57"/>
      <c r="H606" s="58"/>
      <c r="I606" s="58"/>
    </row>
    <row r="607" spans="1:9" ht="16.149999999999999" customHeight="1">
      <c r="A607" s="196"/>
      <c r="B607" s="220"/>
      <c r="C607" s="221"/>
      <c r="D607" s="222"/>
      <c r="E607" s="222"/>
      <c r="F607" s="223"/>
      <c r="G607" s="193"/>
      <c r="H607" s="61"/>
      <c r="I607" s="61"/>
    </row>
    <row r="608" spans="1:9" ht="16.149999999999999" customHeight="1">
      <c r="A608" s="193"/>
      <c r="B608" s="220"/>
      <c r="C608" s="221"/>
      <c r="D608" s="222"/>
      <c r="E608" s="222"/>
      <c r="F608" s="223"/>
      <c r="G608" s="193"/>
      <c r="H608" s="263"/>
      <c r="I608" s="263"/>
    </row>
    <row r="609" spans="1:9" ht="16.149999999999999" customHeight="1">
      <c r="A609"/>
      <c r="B609" s="220"/>
      <c r="C609" s="221"/>
      <c r="D609" s="222"/>
      <c r="E609" s="222"/>
      <c r="F609" s="223"/>
      <c r="G609" s="193"/>
      <c r="H609" s="3"/>
      <c r="I609" s="3"/>
    </row>
    <row r="610" spans="1:9" ht="16.149999999999999" customHeight="1">
      <c r="A610"/>
      <c r="B610" s="220"/>
      <c r="C610" s="221"/>
      <c r="D610" s="222"/>
      <c r="E610" s="222"/>
      <c r="F610" s="223"/>
      <c r="G610" s="196"/>
      <c r="H610" s="3"/>
      <c r="I610" s="3"/>
    </row>
    <row r="611" spans="1:9" ht="16.149999999999999" customHeight="1">
      <c r="A611"/>
      <c r="B611" s="220"/>
      <c r="C611" s="221"/>
      <c r="D611" s="222"/>
      <c r="E611" s="222"/>
      <c r="F611" s="223"/>
      <c r="G611" s="199"/>
      <c r="H611" s="3"/>
      <c r="I611" s="3"/>
    </row>
    <row r="612" spans="1:9" ht="16.149999999999999" customHeight="1">
      <c r="A612"/>
      <c r="B612" s="220"/>
      <c r="C612" s="221"/>
      <c r="D612" s="222"/>
      <c r="E612" s="222"/>
      <c r="F612" s="223"/>
      <c r="G612"/>
      <c r="H612" s="7"/>
      <c r="I612" s="7"/>
    </row>
    <row r="613" spans="1:9" ht="16.149999999999999" customHeight="1">
      <c r="A613"/>
      <c r="B613" s="220"/>
      <c r="C613" s="221"/>
      <c r="D613" s="222"/>
      <c r="E613" s="222"/>
      <c r="F613" s="223"/>
      <c r="G613"/>
      <c r="H613" s="7"/>
      <c r="I613" s="7"/>
    </row>
    <row r="614" spans="1:9" ht="16.149999999999999" customHeight="1">
      <c r="A614"/>
      <c r="B614" s="220"/>
      <c r="C614" s="221"/>
      <c r="D614" s="222"/>
      <c r="E614" s="222"/>
      <c r="F614" s="223"/>
      <c r="G614"/>
      <c r="H614" s="7"/>
      <c r="I614" s="7"/>
    </row>
    <row r="615" spans="1:9" ht="16.149999999999999" customHeight="1">
      <c r="A615"/>
      <c r="B615" s="224"/>
      <c r="C615" s="225"/>
      <c r="D615" s="226"/>
      <c r="E615" s="226"/>
      <c r="F615" s="223"/>
      <c r="G615"/>
      <c r="H615" s="7"/>
      <c r="I615" s="7"/>
    </row>
    <row r="616" spans="1:9" ht="16.149999999999999" customHeight="1">
      <c r="A616"/>
      <c r="B616" s="228"/>
      <c r="C616" s="225"/>
      <c r="D616" s="225"/>
      <c r="E616" s="225"/>
      <c r="F616" s="223"/>
      <c r="G616"/>
      <c r="H616" s="7"/>
      <c r="I616" s="7"/>
    </row>
    <row r="617" spans="1:9" ht="16.149999999999999" customHeight="1" thickBot="1">
      <c r="A617"/>
      <c r="B617" s="230"/>
      <c r="C617" s="231"/>
      <c r="D617" s="231"/>
      <c r="E617" s="231"/>
      <c r="F617" s="223"/>
      <c r="G617"/>
      <c r="H617" s="187"/>
      <c r="I617" s="187"/>
    </row>
    <row r="618" spans="1:9" ht="16.149999999999999" customHeight="1" thickBot="1">
      <c r="A618"/>
      <c r="B618" s="216" t="s">
        <v>241</v>
      </c>
      <c r="C618" s="217"/>
      <c r="D618" s="218"/>
      <c r="E618" s="217"/>
      <c r="F618" s="219">
        <f>SUM(F619:F621)</f>
        <v>0</v>
      </c>
      <c r="G618"/>
      <c r="H618" s="188"/>
      <c r="I618" s="188"/>
    </row>
    <row r="619" spans="1:9" ht="16.149999999999999" customHeight="1">
      <c r="A619"/>
      <c r="B619" s="275"/>
      <c r="C619" s="221"/>
      <c r="D619" s="260"/>
      <c r="E619" s="222"/>
      <c r="F619" s="223"/>
      <c r="G619"/>
      <c r="H619" s="189"/>
      <c r="I619" s="189"/>
    </row>
    <row r="620" spans="1:9" ht="31.5" customHeight="1">
      <c r="A620"/>
      <c r="B620" s="276"/>
      <c r="C620" s="225"/>
      <c r="D620" s="261"/>
      <c r="E620" s="225"/>
      <c r="F620" s="223"/>
      <c r="G620"/>
      <c r="H620" s="189"/>
      <c r="I620" s="189"/>
    </row>
    <row r="621" spans="1:9" ht="16.149999999999999" customHeight="1" thickBot="1">
      <c r="A621"/>
      <c r="B621" s="230"/>
      <c r="C621" s="231"/>
      <c r="D621" s="231"/>
      <c r="E621" s="231"/>
      <c r="F621" s="223"/>
      <c r="G621"/>
      <c r="H621" s="189"/>
      <c r="I621" s="189"/>
    </row>
    <row r="622" spans="1:9" ht="16.149999999999999" customHeight="1" thickBot="1">
      <c r="A622"/>
      <c r="B622" s="216" t="s">
        <v>242</v>
      </c>
      <c r="C622" s="217"/>
      <c r="D622" s="218"/>
      <c r="E622" s="217"/>
      <c r="F622" s="219">
        <f>SUM(F623:F625)</f>
        <v>0</v>
      </c>
      <c r="G622"/>
      <c r="H622" s="189"/>
      <c r="I622" s="189"/>
    </row>
    <row r="623" spans="1:9" ht="16.149999999999999" customHeight="1">
      <c r="A623"/>
      <c r="B623" s="220"/>
      <c r="C623" s="221"/>
      <c r="D623" s="221"/>
      <c r="E623" s="221"/>
      <c r="F623" s="223"/>
      <c r="G623"/>
      <c r="H623" s="189"/>
      <c r="I623" s="189"/>
    </row>
    <row r="624" spans="1:9" ht="16.149999999999999" customHeight="1">
      <c r="A624"/>
      <c r="B624" s="224"/>
      <c r="C624" s="225"/>
      <c r="D624" s="229"/>
      <c r="E624" s="225"/>
      <c r="F624" s="227"/>
      <c r="G624"/>
      <c r="H624" s="189"/>
      <c r="I624" s="189"/>
    </row>
    <row r="625" spans="1:9" ht="16.149999999999999" customHeight="1" thickBot="1">
      <c r="A625"/>
      <c r="B625" s="234"/>
      <c r="C625" s="231"/>
      <c r="D625" s="232"/>
      <c r="E625" s="231"/>
      <c r="F625" s="235"/>
      <c r="G625"/>
      <c r="H625" s="189"/>
      <c r="I625" s="189"/>
    </row>
    <row r="626" spans="1:9" ht="16.149999999999999" customHeight="1" thickTop="1" thickBot="1">
      <c r="A626"/>
      <c r="B626"/>
      <c r="C626" s="236"/>
      <c r="D626" s="237"/>
      <c r="E626" s="238" t="s">
        <v>243</v>
      </c>
      <c r="F626" s="239">
        <f>SUM(F604,F618,F622)</f>
        <v>0</v>
      </c>
      <c r="G626"/>
      <c r="H626" s="189"/>
      <c r="I626" s="189"/>
    </row>
    <row r="627" spans="1:9" ht="16.149999999999999" customHeight="1" thickTop="1" thickBot="1">
      <c r="A627"/>
      <c r="B627"/>
      <c r="C627" s="240"/>
      <c r="D627" s="241"/>
      <c r="E627" s="242" t="s">
        <v>244</v>
      </c>
      <c r="F627" s="239">
        <f>$H$27</f>
        <v>1.5610099999999998</v>
      </c>
      <c r="G627"/>
      <c r="H627" s="7"/>
      <c r="I627" s="7"/>
    </row>
    <row r="628" spans="1:9" ht="16.149999999999999" customHeight="1" thickTop="1" thickBot="1">
      <c r="A628"/>
      <c r="B628"/>
      <c r="C628" s="243"/>
      <c r="D628" s="244"/>
      <c r="E628" s="245" t="s">
        <v>245</v>
      </c>
      <c r="F628" s="461">
        <f>+F627*F626</f>
        <v>0</v>
      </c>
      <c r="G628"/>
      <c r="H628" s="7"/>
      <c r="I628" s="7"/>
    </row>
    <row r="629" spans="1:9" ht="16.149999999999999" customHeight="1">
      <c r="A629"/>
      <c r="B629" s="57"/>
      <c r="C629" s="57"/>
      <c r="D629" s="57"/>
      <c r="E629" s="57"/>
      <c r="F629" s="57"/>
      <c r="G629"/>
      <c r="H629" s="189"/>
      <c r="I629" s="189"/>
    </row>
    <row r="630" spans="1:9" ht="16.149999999999999" customHeight="1">
      <c r="A630"/>
      <c r="B630" s="194" t="s">
        <v>1260</v>
      </c>
      <c r="C630" s="193"/>
      <c r="D630" s="193"/>
      <c r="E630" s="195" t="str">
        <f>$B$3</f>
        <v xml:space="preserve">ESCUELA Nº </v>
      </c>
      <c r="F630" s="193"/>
      <c r="G630"/>
      <c r="H630" s="188"/>
      <c r="I630" s="188"/>
    </row>
    <row r="631" spans="1:9" ht="16.149999999999999" customHeight="1">
      <c r="A631"/>
      <c r="B631" s="195"/>
      <c r="C631" s="193"/>
      <c r="D631" s="193"/>
      <c r="E631" s="195" t="str">
        <f>$B$4</f>
        <v>ENI Nº 62 ENRIQUE MOSCONI</v>
      </c>
      <c r="F631" s="193"/>
      <c r="G631"/>
      <c r="H631" s="189"/>
      <c r="I631" s="189"/>
    </row>
    <row r="632" spans="1:9" ht="16.149999999999999" customHeight="1">
      <c r="A632"/>
      <c r="B632" s="195"/>
      <c r="C632" s="193"/>
      <c r="D632" s="193"/>
      <c r="E632" s="249" t="str">
        <f>$B$5</f>
        <v>RIVADAVIA - SAN JUAN</v>
      </c>
      <c r="F632" s="193"/>
      <c r="G632"/>
      <c r="H632" s="189"/>
      <c r="I632" s="189"/>
    </row>
    <row r="633" spans="1:9" ht="16.149999999999999" customHeight="1">
      <c r="A633"/>
      <c r="B633" s="196"/>
      <c r="C633" s="196"/>
      <c r="D633" s="197"/>
      <c r="E633" s="198" t="s">
        <v>231</v>
      </c>
      <c r="F633" s="196"/>
      <c r="G633"/>
      <c r="H633" s="190"/>
      <c r="I633" s="190"/>
    </row>
    <row r="634" spans="1:9" ht="16.149999999999999" customHeight="1">
      <c r="A634"/>
      <c r="B634" s="199" t="s">
        <v>246</v>
      </c>
      <c r="C634" s="193"/>
      <c r="D634" s="199"/>
      <c r="E634" s="199"/>
      <c r="F634" s="199"/>
      <c r="G634"/>
      <c r="H634" s="189"/>
      <c r="I634" s="189"/>
    </row>
    <row r="635" spans="1:9" ht="16.149999999999999" customHeight="1">
      <c r="A635"/>
      <c r="B635"/>
      <c r="C635" s="200"/>
      <c r="D635" s="101"/>
      <c r="E635" s="200"/>
      <c r="F635" s="200"/>
      <c r="G635"/>
      <c r="H635" s="191"/>
      <c r="I635" s="191"/>
    </row>
    <row r="636" spans="1:9" ht="16.149999999999999" customHeight="1" thickBot="1">
      <c r="A636"/>
      <c r="B636"/>
      <c r="C636" s="200"/>
      <c r="D636" s="101"/>
      <c r="E636" s="200"/>
      <c r="F636" s="200"/>
      <c r="G636"/>
      <c r="H636" s="191"/>
      <c r="I636" s="191"/>
    </row>
    <row r="637" spans="1:9" ht="16.149999999999999" customHeight="1">
      <c r="A637"/>
      <c r="B637" s="201" t="s">
        <v>232</v>
      </c>
      <c r="C637" s="202" t="s">
        <v>250</v>
      </c>
      <c r="D637" s="203" t="s">
        <v>420</v>
      </c>
      <c r="E637" s="204"/>
      <c r="F637" s="205"/>
      <c r="G637"/>
      <c r="H637" s="191"/>
      <c r="I637" s="191"/>
    </row>
    <row r="638" spans="1:9" ht="16.149999999999999" customHeight="1">
      <c r="A638"/>
      <c r="B638" s="206" t="s">
        <v>233</v>
      </c>
      <c r="C638" s="207" t="s">
        <v>336</v>
      </c>
      <c r="D638" s="265" t="s">
        <v>421</v>
      </c>
      <c r="E638" s="209"/>
      <c r="F638" s="210"/>
      <c r="G638"/>
      <c r="H638" s="188"/>
      <c r="I638" s="188"/>
    </row>
    <row r="639" spans="1:9" ht="16.149999999999999" customHeight="1" thickBot="1">
      <c r="A639"/>
      <c r="B639" s="206" t="s">
        <v>234</v>
      </c>
      <c r="C639" s="211" t="s">
        <v>22</v>
      </c>
      <c r="D639" s="212"/>
      <c r="E639" s="209"/>
      <c r="F639" s="210"/>
      <c r="G639"/>
      <c r="H639" s="189"/>
      <c r="I639" s="189"/>
    </row>
    <row r="640" spans="1:9" ht="16.149999999999999" customHeight="1" thickBot="1">
      <c r="A640"/>
      <c r="B640" s="213" t="s">
        <v>235</v>
      </c>
      <c r="C640" s="214" t="s">
        <v>236</v>
      </c>
      <c r="D640" s="214" t="s">
        <v>237</v>
      </c>
      <c r="E640" s="214" t="s">
        <v>238</v>
      </c>
      <c r="F640" s="215" t="s">
        <v>239</v>
      </c>
      <c r="G640"/>
      <c r="H640" s="192"/>
      <c r="I640" s="192"/>
    </row>
    <row r="641" spans="1:9" ht="16.149999999999999" customHeight="1" thickBot="1">
      <c r="A641" s="51"/>
      <c r="B641" s="216" t="s">
        <v>240</v>
      </c>
      <c r="C641" s="217"/>
      <c r="D641" s="218"/>
      <c r="E641" s="217"/>
      <c r="F641" s="219">
        <f>SUM(F642:F654)</f>
        <v>0</v>
      </c>
      <c r="G641"/>
      <c r="H641" s="54"/>
      <c r="I641" s="54"/>
    </row>
    <row r="642" spans="1:9" ht="16.149999999999999" customHeight="1">
      <c r="A642" s="57"/>
      <c r="B642" s="259"/>
      <c r="C642" s="221"/>
      <c r="D642" s="222"/>
      <c r="E642" s="222"/>
      <c r="F642" s="223"/>
      <c r="G642"/>
    </row>
    <row r="643" spans="1:9" ht="16.149999999999999" customHeight="1">
      <c r="A643" s="193"/>
      <c r="B643" s="220"/>
      <c r="C643" s="221"/>
      <c r="D643" s="222"/>
      <c r="E643" s="222"/>
      <c r="F643" s="223"/>
      <c r="G643"/>
    </row>
    <row r="644" spans="1:9" ht="16.149999999999999" customHeight="1">
      <c r="A644" s="193"/>
      <c r="B644" s="220"/>
      <c r="C644" s="221"/>
      <c r="D644" s="222"/>
      <c r="E644" s="222"/>
      <c r="F644" s="223"/>
      <c r="G644" s="51"/>
    </row>
    <row r="645" spans="1:9" ht="16.149999999999999" customHeight="1">
      <c r="A645" s="193"/>
      <c r="B645" s="220"/>
      <c r="C645" s="221"/>
      <c r="D645" s="222"/>
      <c r="E645" s="222"/>
      <c r="F645" s="223"/>
      <c r="G645" s="57"/>
      <c r="H645" s="60"/>
      <c r="I645" s="60"/>
    </row>
    <row r="646" spans="1:9" ht="16.149999999999999" customHeight="1">
      <c r="A646" s="196"/>
      <c r="B646" s="220"/>
      <c r="C646" s="221"/>
      <c r="D646" s="222"/>
      <c r="E646" s="222"/>
      <c r="F646" s="223"/>
      <c r="G646" s="193"/>
      <c r="H646" s="263"/>
      <c r="I646" s="263"/>
    </row>
    <row r="647" spans="1:9" ht="16.149999999999999" customHeight="1">
      <c r="A647" s="193"/>
      <c r="B647" s="220"/>
      <c r="C647" s="221"/>
      <c r="D647" s="222"/>
      <c r="E647" s="222"/>
      <c r="F647" s="223"/>
      <c r="G647" s="193"/>
      <c r="H647" s="3"/>
      <c r="I647" s="3"/>
    </row>
    <row r="648" spans="1:9" ht="16.149999999999999" customHeight="1">
      <c r="A648"/>
      <c r="B648" s="220"/>
      <c r="C648" s="221"/>
      <c r="D648" s="222"/>
      <c r="E648" s="222"/>
      <c r="F648" s="223"/>
      <c r="G648" s="193"/>
      <c r="H648" s="3"/>
      <c r="I648" s="3"/>
    </row>
    <row r="649" spans="1:9" ht="16.149999999999999" customHeight="1">
      <c r="A649"/>
      <c r="B649" s="220"/>
      <c r="C649" s="221"/>
      <c r="D649" s="222"/>
      <c r="E649" s="222"/>
      <c r="F649" s="223"/>
      <c r="G649" s="196"/>
      <c r="H649" s="3"/>
      <c r="I649" s="3"/>
    </row>
    <row r="650" spans="1:9" ht="16.149999999999999" customHeight="1">
      <c r="A650"/>
      <c r="B650" s="220"/>
      <c r="C650" s="221"/>
      <c r="D650" s="222"/>
      <c r="E650" s="222"/>
      <c r="F650" s="223"/>
      <c r="G650" s="199"/>
      <c r="H650" s="7"/>
      <c r="I650" s="7"/>
    </row>
    <row r="651" spans="1:9" ht="16.149999999999999" customHeight="1">
      <c r="A651"/>
      <c r="B651" s="220"/>
      <c r="C651" s="221"/>
      <c r="D651" s="222"/>
      <c r="E651" s="222"/>
      <c r="F651" s="223"/>
      <c r="G651"/>
      <c r="H651" s="7"/>
      <c r="I651" s="7"/>
    </row>
    <row r="652" spans="1:9" ht="16.149999999999999" customHeight="1">
      <c r="A652"/>
      <c r="B652" s="224"/>
      <c r="C652" s="225"/>
      <c r="D652" s="226"/>
      <c r="E652" s="226"/>
      <c r="F652" s="223"/>
      <c r="G652"/>
      <c r="H652" s="7"/>
      <c r="I652" s="7"/>
    </row>
    <row r="653" spans="1:9" ht="16.149999999999999" customHeight="1">
      <c r="A653"/>
      <c r="B653" s="228"/>
      <c r="C653" s="225"/>
      <c r="D653" s="225"/>
      <c r="E653" s="225"/>
      <c r="F653" s="223"/>
      <c r="G653"/>
      <c r="H653" s="7"/>
      <c r="I653" s="7"/>
    </row>
    <row r="654" spans="1:9" ht="16.149999999999999" customHeight="1" thickBot="1">
      <c r="A654"/>
      <c r="B654" s="230"/>
      <c r="C654" s="231"/>
      <c r="D654" s="231"/>
      <c r="E654" s="231"/>
      <c r="F654" s="223"/>
      <c r="G654"/>
      <c r="H654" s="7"/>
      <c r="I654" s="7"/>
    </row>
    <row r="655" spans="1:9" ht="16.149999999999999" customHeight="1" thickBot="1">
      <c r="A655"/>
      <c r="B655" s="216" t="s">
        <v>241</v>
      </c>
      <c r="C655" s="217"/>
      <c r="D655" s="218"/>
      <c r="E655" s="217"/>
      <c r="F655" s="219">
        <f>SUM(F656:F658)</f>
        <v>0</v>
      </c>
      <c r="G655"/>
      <c r="H655" s="187"/>
      <c r="I655" s="187"/>
    </row>
    <row r="656" spans="1:9" ht="16.149999999999999" customHeight="1">
      <c r="A656"/>
      <c r="B656" s="262"/>
      <c r="C656" s="221"/>
      <c r="D656" s="260"/>
      <c r="E656" s="222"/>
      <c r="F656" s="223"/>
      <c r="G656"/>
      <c r="H656" s="188"/>
      <c r="I656" s="188"/>
    </row>
    <row r="657" spans="1:9" ht="16.149999999999999" customHeight="1">
      <c r="A657"/>
      <c r="B657" s="259"/>
      <c r="C657" s="225"/>
      <c r="D657" s="261"/>
      <c r="E657" s="225"/>
      <c r="F657" s="223"/>
      <c r="G657"/>
      <c r="H657" s="189"/>
      <c r="I657" s="189"/>
    </row>
    <row r="658" spans="1:9" ht="16.149999999999999" customHeight="1" thickBot="1">
      <c r="A658"/>
      <c r="B658" s="230"/>
      <c r="C658" s="231"/>
      <c r="D658" s="231"/>
      <c r="E658" s="231"/>
      <c r="F658" s="223">
        <f>D658*E658</f>
        <v>0</v>
      </c>
      <c r="G658"/>
      <c r="H658" s="189"/>
      <c r="I658" s="189"/>
    </row>
    <row r="659" spans="1:9" ht="30.75" customHeight="1" thickBot="1">
      <c r="A659"/>
      <c r="B659" s="216" t="s">
        <v>242</v>
      </c>
      <c r="C659" s="217"/>
      <c r="D659" s="218"/>
      <c r="E659" s="217"/>
      <c r="F659" s="219">
        <f>SUM(F660:F662)</f>
        <v>0</v>
      </c>
      <c r="G659"/>
      <c r="H659" s="189"/>
      <c r="I659" s="189"/>
    </row>
    <row r="660" spans="1:9" ht="16.149999999999999" customHeight="1">
      <c r="A660"/>
      <c r="B660" s="220"/>
      <c r="C660" s="221"/>
      <c r="D660" s="233"/>
      <c r="E660" s="221"/>
      <c r="F660" s="223"/>
      <c r="G660"/>
      <c r="H660" s="189"/>
      <c r="I660" s="189"/>
    </row>
    <row r="661" spans="1:9" ht="16.149999999999999" customHeight="1">
      <c r="A661"/>
      <c r="B661" s="224"/>
      <c r="C661" s="225"/>
      <c r="D661" s="229"/>
      <c r="E661" s="225"/>
      <c r="F661" s="227"/>
      <c r="G661"/>
      <c r="H661" s="189"/>
      <c r="I661" s="189"/>
    </row>
    <row r="662" spans="1:9" ht="16.149999999999999" customHeight="1" thickBot="1">
      <c r="A662"/>
      <c r="B662" s="234"/>
      <c r="C662" s="231"/>
      <c r="D662" s="232"/>
      <c r="E662" s="231"/>
      <c r="F662" s="235"/>
      <c r="G662"/>
      <c r="H662" s="189"/>
      <c r="I662" s="189"/>
    </row>
    <row r="663" spans="1:9" ht="16.149999999999999" customHeight="1" thickTop="1" thickBot="1">
      <c r="A663"/>
      <c r="B663"/>
      <c r="C663" s="236"/>
      <c r="D663" s="237"/>
      <c r="E663" s="238" t="s">
        <v>243</v>
      </c>
      <c r="F663" s="239">
        <f>SUM(F641,F655,F659)</f>
        <v>0</v>
      </c>
      <c r="G663"/>
      <c r="H663" s="189"/>
      <c r="I663" s="189"/>
    </row>
    <row r="664" spans="1:9" ht="16.149999999999999" customHeight="1" thickTop="1" thickBot="1">
      <c r="A664"/>
      <c r="B664"/>
      <c r="C664" s="240"/>
      <c r="D664" s="241"/>
      <c r="E664" s="242" t="s">
        <v>244</v>
      </c>
      <c r="F664" s="239">
        <f>$H$27</f>
        <v>1.5610099999999998</v>
      </c>
      <c r="G664"/>
      <c r="H664" s="189"/>
      <c r="I664" s="189"/>
    </row>
    <row r="665" spans="1:9" ht="16.149999999999999" customHeight="1" thickTop="1" thickBot="1">
      <c r="A665"/>
      <c r="B665"/>
      <c r="C665" s="243"/>
      <c r="D665" s="244"/>
      <c r="E665" s="245" t="s">
        <v>245</v>
      </c>
      <c r="F665" s="461">
        <f>+F664*F663</f>
        <v>0</v>
      </c>
      <c r="G665"/>
      <c r="H665" s="7"/>
      <c r="I665" s="7"/>
    </row>
    <row r="666" spans="1:9" ht="16.149999999999999" customHeight="1">
      <c r="A666"/>
      <c r="B666" s="57"/>
      <c r="C666" s="57"/>
      <c r="D666" s="57"/>
      <c r="E666" s="57"/>
      <c r="F666" s="57"/>
      <c r="G666"/>
      <c r="H666" s="7"/>
      <c r="I666" s="7"/>
    </row>
    <row r="667" spans="1:9" ht="16.149999999999999" customHeight="1">
      <c r="A667"/>
      <c r="B667" s="194" t="s">
        <v>1260</v>
      </c>
      <c r="C667" s="193"/>
      <c r="D667" s="193"/>
      <c r="E667" s="195" t="str">
        <f>$B$3</f>
        <v xml:space="preserve">ESCUELA Nº </v>
      </c>
      <c r="F667" s="193"/>
      <c r="G667"/>
      <c r="H667" s="189"/>
      <c r="I667" s="189"/>
    </row>
    <row r="668" spans="1:9" ht="16.149999999999999" customHeight="1">
      <c r="A668"/>
      <c r="B668" s="195"/>
      <c r="C668" s="193"/>
      <c r="D668" s="193"/>
      <c r="E668" s="195" t="str">
        <f>$B$4</f>
        <v>ENI Nº 62 ENRIQUE MOSCONI</v>
      </c>
      <c r="F668" s="193"/>
      <c r="G668"/>
      <c r="H668" s="188"/>
      <c r="I668" s="188"/>
    </row>
    <row r="669" spans="1:9" ht="16.149999999999999" customHeight="1">
      <c r="A669"/>
      <c r="B669" s="195"/>
      <c r="C669" s="193"/>
      <c r="D669" s="193"/>
      <c r="E669" s="249" t="str">
        <f>$B$5</f>
        <v>RIVADAVIA - SAN JUAN</v>
      </c>
      <c r="F669" s="193"/>
      <c r="G669"/>
      <c r="H669" s="189"/>
      <c r="I669" s="189"/>
    </row>
    <row r="670" spans="1:9" ht="16.149999999999999" customHeight="1">
      <c r="A670"/>
      <c r="B670" s="196"/>
      <c r="C670" s="196"/>
      <c r="D670" s="197"/>
      <c r="E670" s="198" t="s">
        <v>231</v>
      </c>
      <c r="F670" s="196"/>
      <c r="G670"/>
      <c r="H670" s="189"/>
      <c r="I670" s="189"/>
    </row>
    <row r="671" spans="1:9" ht="16.149999999999999" customHeight="1">
      <c r="A671"/>
      <c r="B671" s="199" t="s">
        <v>246</v>
      </c>
      <c r="C671" s="193"/>
      <c r="D671" s="199"/>
      <c r="E671" s="199"/>
      <c r="F671" s="199"/>
      <c r="G671"/>
      <c r="H671" s="190"/>
      <c r="I671" s="190"/>
    </row>
    <row r="672" spans="1:9" ht="16.149999999999999" customHeight="1">
      <c r="A672"/>
      <c r="B672"/>
      <c r="C672" s="200"/>
      <c r="D672" s="101"/>
      <c r="E672" s="200"/>
      <c r="F672" s="200"/>
      <c r="G672"/>
      <c r="H672" s="189"/>
      <c r="I672" s="189"/>
    </row>
    <row r="673" spans="1:9" ht="16.149999999999999" customHeight="1" thickBot="1">
      <c r="A673"/>
      <c r="B673"/>
      <c r="C673" s="200"/>
      <c r="D673" s="101"/>
      <c r="E673" s="200"/>
      <c r="F673" s="200"/>
      <c r="G673"/>
      <c r="H673" s="191"/>
      <c r="I673" s="191"/>
    </row>
    <row r="674" spans="1:9" ht="16.149999999999999" customHeight="1">
      <c r="A674"/>
      <c r="B674" s="201" t="s">
        <v>232</v>
      </c>
      <c r="C674" s="202" t="s">
        <v>251</v>
      </c>
      <c r="D674" s="203" t="s">
        <v>422</v>
      </c>
      <c r="E674" s="204"/>
      <c r="F674" s="205"/>
      <c r="G674"/>
      <c r="H674" s="191"/>
      <c r="I674" s="191"/>
    </row>
    <row r="675" spans="1:9" ht="16.149999999999999" customHeight="1">
      <c r="A675"/>
      <c r="B675" s="206" t="s">
        <v>233</v>
      </c>
      <c r="C675" s="207" t="s">
        <v>337</v>
      </c>
      <c r="D675" s="265" t="s">
        <v>1291</v>
      </c>
      <c r="E675" s="209"/>
      <c r="F675" s="210"/>
      <c r="G675"/>
      <c r="H675" s="191"/>
      <c r="I675" s="191"/>
    </row>
    <row r="676" spans="1:9" ht="16.149999999999999" customHeight="1" thickBot="1">
      <c r="A676"/>
      <c r="B676" s="206" t="s">
        <v>234</v>
      </c>
      <c r="C676" s="211" t="s">
        <v>23</v>
      </c>
      <c r="D676" s="212"/>
      <c r="E676" s="209"/>
      <c r="F676" s="210"/>
      <c r="G676"/>
      <c r="H676" s="188"/>
      <c r="I676" s="188"/>
    </row>
    <row r="677" spans="1:9" ht="16.149999999999999" customHeight="1" thickBot="1">
      <c r="A677"/>
      <c r="B677" s="213" t="s">
        <v>235</v>
      </c>
      <c r="C677" s="214" t="s">
        <v>236</v>
      </c>
      <c r="D677" s="214" t="s">
        <v>237</v>
      </c>
      <c r="E677" s="214" t="s">
        <v>238</v>
      </c>
      <c r="F677" s="215" t="s">
        <v>239</v>
      </c>
      <c r="G677"/>
      <c r="H677" s="189"/>
      <c r="I677" s="189"/>
    </row>
    <row r="678" spans="1:9" ht="16.149999999999999" customHeight="1" thickBot="1">
      <c r="A678"/>
      <c r="B678" s="216" t="s">
        <v>240</v>
      </c>
      <c r="C678" s="217"/>
      <c r="D678" s="218"/>
      <c r="E678" s="217"/>
      <c r="F678" s="219">
        <f>SUM(F679:F691)</f>
        <v>0</v>
      </c>
      <c r="G678"/>
      <c r="H678" s="192"/>
      <c r="I678" s="192"/>
    </row>
    <row r="679" spans="1:9" ht="16.149999999999999" customHeight="1">
      <c r="A679"/>
      <c r="B679" s="275"/>
      <c r="C679" s="4"/>
      <c r="D679" s="222"/>
      <c r="E679" s="268"/>
      <c r="F679" s="223"/>
      <c r="G679"/>
      <c r="H679" s="54"/>
      <c r="I679" s="54"/>
    </row>
    <row r="680" spans="1:9" ht="16.149999999999999" customHeight="1">
      <c r="A680" s="51"/>
      <c r="B680" s="276"/>
      <c r="C680" s="4"/>
      <c r="D680" s="222"/>
      <c r="E680" s="268"/>
      <c r="F680" s="223"/>
      <c r="G680"/>
    </row>
    <row r="681" spans="1:9" ht="16.149999999999999" customHeight="1">
      <c r="A681" s="57"/>
      <c r="B681" s="276"/>
      <c r="C681" s="4"/>
      <c r="D681" s="222"/>
      <c r="E681" s="268"/>
      <c r="F681" s="223"/>
      <c r="G681"/>
    </row>
    <row r="682" spans="1:9" ht="16.149999999999999" customHeight="1">
      <c r="A682" s="193"/>
      <c r="B682" s="276"/>
      <c r="C682" s="4"/>
      <c r="D682" s="222"/>
      <c r="E682" s="271"/>
      <c r="F682" s="223"/>
      <c r="G682"/>
    </row>
    <row r="683" spans="1:9" ht="16.149999999999999" customHeight="1">
      <c r="A683" s="193"/>
      <c r="B683" s="220"/>
      <c r="C683" s="221"/>
      <c r="D683" s="222"/>
      <c r="E683" s="222"/>
      <c r="F683" s="223"/>
      <c r="G683" s="51"/>
    </row>
    <row r="684" spans="1:9" ht="16.149999999999999" customHeight="1">
      <c r="A684" s="193"/>
      <c r="B684" s="220"/>
      <c r="C684" s="221"/>
      <c r="D684" s="222"/>
      <c r="E684" s="222"/>
      <c r="F684" s="223"/>
      <c r="G684" s="57"/>
    </row>
    <row r="685" spans="1:9" ht="16.149999999999999" hidden="1" customHeight="1">
      <c r="A685" s="196"/>
      <c r="B685" s="220"/>
      <c r="C685" s="221"/>
      <c r="D685" s="222"/>
      <c r="E685" s="222"/>
      <c r="F685" s="223"/>
      <c r="G685" s="193"/>
      <c r="H685" s="263"/>
      <c r="I685" s="263"/>
    </row>
    <row r="686" spans="1:9" ht="16.149999999999999" customHeight="1">
      <c r="A686" s="193"/>
      <c r="B686" s="220"/>
      <c r="C686" s="221"/>
      <c r="D686" s="222"/>
      <c r="E686" s="222"/>
      <c r="F686" s="223"/>
      <c r="G686" s="193"/>
      <c r="H686" s="3"/>
      <c r="I686" s="3"/>
    </row>
    <row r="687" spans="1:9" ht="16.149999999999999" customHeight="1">
      <c r="A687"/>
      <c r="B687" s="220"/>
      <c r="C687" s="221"/>
      <c r="D687" s="222"/>
      <c r="E687" s="222"/>
      <c r="F687" s="223"/>
      <c r="G687" s="193"/>
      <c r="H687" s="3"/>
      <c r="I687" s="3"/>
    </row>
    <row r="688" spans="1:9" ht="16.149999999999999" customHeight="1">
      <c r="A688"/>
      <c r="B688" s="220"/>
      <c r="C688" s="221"/>
      <c r="D688" s="222"/>
      <c r="E688" s="222"/>
      <c r="F688" s="223"/>
      <c r="G688" s="196"/>
      <c r="H688" s="3"/>
      <c r="I688" s="3"/>
    </row>
    <row r="689" spans="1:9" ht="16.149999999999999" customHeight="1">
      <c r="A689"/>
      <c r="B689" s="224"/>
      <c r="C689" s="225"/>
      <c r="D689" s="226"/>
      <c r="E689" s="226"/>
      <c r="F689" s="223"/>
      <c r="G689" s="199"/>
      <c r="H689" s="7"/>
      <c r="I689" s="7"/>
    </row>
    <row r="690" spans="1:9" ht="16.149999999999999" customHeight="1">
      <c r="A690"/>
      <c r="B690" s="228"/>
      <c r="C690" s="225"/>
      <c r="D690" s="225"/>
      <c r="E690" s="225"/>
      <c r="F690" s="223"/>
      <c r="G690"/>
      <c r="H690" s="7"/>
      <c r="I690" s="7"/>
    </row>
    <row r="691" spans="1:9" ht="16.149999999999999" customHeight="1" thickBot="1">
      <c r="A691"/>
      <c r="B691" s="230"/>
      <c r="C691" s="231"/>
      <c r="D691" s="231"/>
      <c r="E691" s="231"/>
      <c r="F691" s="223">
        <f t="shared" ref="F691" si="0">D691*E691</f>
        <v>0</v>
      </c>
      <c r="G691"/>
      <c r="H691" s="7"/>
      <c r="I691" s="7"/>
    </row>
    <row r="692" spans="1:9" ht="16.149999999999999" customHeight="1" thickBot="1">
      <c r="A692"/>
      <c r="B692" s="216" t="s">
        <v>241</v>
      </c>
      <c r="C692" s="217"/>
      <c r="D692" s="218"/>
      <c r="E692" s="217"/>
      <c r="F692" s="219">
        <f>SUM(F693:F695)</f>
        <v>0</v>
      </c>
      <c r="G692"/>
      <c r="H692" s="7"/>
      <c r="I692" s="7"/>
    </row>
    <row r="693" spans="1:9" ht="16.149999999999999" customHeight="1">
      <c r="A693"/>
      <c r="B693" s="275"/>
      <c r="C693" s="221"/>
      <c r="D693" s="260"/>
      <c r="E693" s="268"/>
      <c r="F693" s="223"/>
      <c r="G693"/>
      <c r="H693" s="7"/>
      <c r="I693" s="7"/>
    </row>
    <row r="694" spans="1:9" ht="16.149999999999999" customHeight="1">
      <c r="A694"/>
      <c r="B694" s="276"/>
      <c r="C694" s="225"/>
      <c r="D694" s="261"/>
      <c r="E694" s="268"/>
      <c r="F694" s="223"/>
      <c r="G694"/>
      <c r="H694" s="187"/>
      <c r="I694" s="187"/>
    </row>
    <row r="695" spans="1:9" ht="16.149999999999999" customHeight="1" thickBot="1">
      <c r="A695"/>
      <c r="B695" s="230"/>
      <c r="C695" s="231"/>
      <c r="D695" s="231"/>
      <c r="E695" s="231"/>
      <c r="F695" s="223"/>
      <c r="G695"/>
      <c r="H695" s="188"/>
      <c r="I695" s="188"/>
    </row>
    <row r="696" spans="1:9" ht="16.149999999999999" customHeight="1" thickBot="1">
      <c r="A696"/>
      <c r="B696" s="216" t="s">
        <v>242</v>
      </c>
      <c r="C696" s="217"/>
      <c r="D696" s="218"/>
      <c r="E696" s="217"/>
      <c r="F696" s="219">
        <f>SUM(F697:F699)</f>
        <v>0</v>
      </c>
      <c r="G696"/>
      <c r="H696" s="189"/>
      <c r="I696" s="189"/>
    </row>
    <row r="697" spans="1:9" ht="31.5" customHeight="1">
      <c r="A697"/>
      <c r="B697" s="220"/>
      <c r="C697" s="221"/>
      <c r="D697" s="233"/>
      <c r="E697" s="221"/>
      <c r="F697" s="223"/>
      <c r="G697"/>
      <c r="H697" s="189"/>
      <c r="I697" s="189"/>
    </row>
    <row r="698" spans="1:9" ht="16.149999999999999" customHeight="1">
      <c r="A698"/>
      <c r="B698" s="224"/>
      <c r="C698" s="225"/>
      <c r="D698" s="229"/>
      <c r="E698" s="225"/>
      <c r="F698" s="227"/>
      <c r="G698"/>
      <c r="H698" s="189"/>
      <c r="I698" s="189"/>
    </row>
    <row r="699" spans="1:9" ht="16.149999999999999" customHeight="1" thickBot="1">
      <c r="A699"/>
      <c r="B699" s="234"/>
      <c r="C699" s="231"/>
      <c r="D699" s="232"/>
      <c r="E699" s="231"/>
      <c r="F699" s="235"/>
      <c r="G699"/>
      <c r="H699" s="189"/>
      <c r="I699" s="189"/>
    </row>
    <row r="700" spans="1:9" ht="16.149999999999999" customHeight="1" thickTop="1" thickBot="1">
      <c r="A700"/>
      <c r="B700"/>
      <c r="C700" s="236"/>
      <c r="D700" s="237"/>
      <c r="E700" s="238" t="s">
        <v>243</v>
      </c>
      <c r="F700" s="239">
        <f>SUM(F678,F692,F696)</f>
        <v>0</v>
      </c>
      <c r="G700"/>
      <c r="H700" s="189"/>
      <c r="I700" s="189"/>
    </row>
    <row r="701" spans="1:9" ht="16.149999999999999" customHeight="1" thickTop="1" thickBot="1">
      <c r="A701"/>
      <c r="B701"/>
      <c r="C701" s="240"/>
      <c r="D701" s="241"/>
      <c r="E701" s="242" t="s">
        <v>244</v>
      </c>
      <c r="F701" s="239">
        <f>$H$27</f>
        <v>1.5610099999999998</v>
      </c>
      <c r="G701"/>
      <c r="H701" s="189"/>
      <c r="I701" s="189"/>
    </row>
    <row r="702" spans="1:9" ht="16.149999999999999" customHeight="1" thickTop="1" thickBot="1">
      <c r="A702"/>
      <c r="B702"/>
      <c r="C702" s="243"/>
      <c r="D702" s="244"/>
      <c r="E702" s="245" t="s">
        <v>245</v>
      </c>
      <c r="F702" s="461">
        <f>+F701*F700</f>
        <v>0</v>
      </c>
      <c r="G702"/>
      <c r="H702" s="189"/>
      <c r="I702" s="189"/>
    </row>
    <row r="703" spans="1:9" ht="16.149999999999999" customHeight="1">
      <c r="A703"/>
      <c r="B703" s="57"/>
      <c r="C703" s="57"/>
      <c r="D703" s="57"/>
      <c r="E703" s="57"/>
      <c r="F703" s="57"/>
      <c r="G703"/>
      <c r="H703" s="189"/>
      <c r="I703" s="189"/>
    </row>
    <row r="704" spans="1:9" ht="16.149999999999999" customHeight="1">
      <c r="A704"/>
      <c r="B704" s="194" t="s">
        <v>1260</v>
      </c>
      <c r="C704" s="193"/>
      <c r="D704" s="193"/>
      <c r="E704" s="195" t="str">
        <f>$B$3</f>
        <v xml:space="preserve">ESCUELA Nº </v>
      </c>
      <c r="F704" s="193"/>
      <c r="G704"/>
      <c r="H704" s="7"/>
      <c r="I704" s="7"/>
    </row>
    <row r="705" spans="1:9" ht="16.149999999999999" customHeight="1">
      <c r="A705"/>
      <c r="B705" s="195"/>
      <c r="C705" s="193"/>
      <c r="D705" s="193"/>
      <c r="E705" s="195" t="str">
        <f>$B$4</f>
        <v>ENI Nº 62 ENRIQUE MOSCONI</v>
      </c>
      <c r="F705" s="193"/>
      <c r="G705"/>
      <c r="H705" s="189"/>
      <c r="I705" s="189"/>
    </row>
    <row r="706" spans="1:9" ht="16.149999999999999" customHeight="1">
      <c r="A706"/>
      <c r="B706" s="195"/>
      <c r="C706" s="193"/>
      <c r="D706" s="193"/>
      <c r="E706" s="249" t="str">
        <f>$B$5</f>
        <v>RIVADAVIA - SAN JUAN</v>
      </c>
      <c r="F706" s="193"/>
      <c r="G706"/>
      <c r="H706" s="188"/>
      <c r="I706" s="188"/>
    </row>
    <row r="707" spans="1:9" ht="16.149999999999999" customHeight="1">
      <c r="A707"/>
      <c r="B707" s="196"/>
      <c r="C707" s="196"/>
      <c r="D707" s="197"/>
      <c r="E707" s="198" t="s">
        <v>231</v>
      </c>
      <c r="F707" s="196"/>
      <c r="G707"/>
      <c r="H707" s="189"/>
      <c r="I707" s="189"/>
    </row>
    <row r="708" spans="1:9" ht="16.149999999999999" customHeight="1">
      <c r="A708"/>
      <c r="B708" s="199" t="s">
        <v>246</v>
      </c>
      <c r="C708" s="193"/>
      <c r="D708" s="199"/>
      <c r="E708" s="199"/>
      <c r="F708" s="199"/>
      <c r="G708"/>
      <c r="H708" s="189"/>
      <c r="I708" s="189"/>
    </row>
    <row r="709" spans="1:9" ht="16.149999999999999" customHeight="1">
      <c r="A709"/>
      <c r="B709"/>
      <c r="C709" s="200"/>
      <c r="D709" s="101"/>
      <c r="E709" s="200"/>
      <c r="F709" s="200"/>
      <c r="G709"/>
      <c r="H709" s="190"/>
      <c r="I709" s="190"/>
    </row>
    <row r="710" spans="1:9" ht="16.149999999999999" customHeight="1" thickBot="1">
      <c r="A710"/>
      <c r="B710"/>
      <c r="C710" s="200"/>
      <c r="D710" s="101"/>
      <c r="E710" s="200"/>
      <c r="F710" s="200"/>
      <c r="G710"/>
      <c r="H710" s="189"/>
      <c r="I710" s="189"/>
    </row>
    <row r="711" spans="1:9" ht="16.149999999999999" customHeight="1">
      <c r="A711"/>
      <c r="B711" s="201" t="s">
        <v>232</v>
      </c>
      <c r="C711" s="202" t="s">
        <v>251</v>
      </c>
      <c r="D711" s="203" t="s">
        <v>422</v>
      </c>
      <c r="E711" s="204"/>
      <c r="F711" s="205"/>
      <c r="G711"/>
      <c r="H711" s="191"/>
      <c r="I711" s="191"/>
    </row>
    <row r="712" spans="1:9" ht="16.149999999999999" customHeight="1">
      <c r="A712"/>
      <c r="B712" s="206" t="s">
        <v>233</v>
      </c>
      <c r="C712" s="1032" t="s">
        <v>338</v>
      </c>
      <c r="D712" s="265" t="s">
        <v>1292</v>
      </c>
      <c r="E712" s="209"/>
      <c r="F712" s="210"/>
      <c r="G712"/>
      <c r="H712" s="191"/>
      <c r="I712" s="191"/>
    </row>
    <row r="713" spans="1:9" ht="16.149999999999999" customHeight="1" thickBot="1">
      <c r="A713"/>
      <c r="B713" s="206" t="s">
        <v>234</v>
      </c>
      <c r="C713" s="211" t="s">
        <v>22</v>
      </c>
      <c r="D713" s="212"/>
      <c r="E713" s="209"/>
      <c r="F713" s="210"/>
      <c r="G713"/>
      <c r="H713" s="191"/>
      <c r="I713" s="191"/>
    </row>
    <row r="714" spans="1:9" ht="16.149999999999999" customHeight="1" thickBot="1">
      <c r="A714"/>
      <c r="B714" s="213" t="s">
        <v>235</v>
      </c>
      <c r="C714" s="214" t="s">
        <v>236</v>
      </c>
      <c r="D714" s="214" t="s">
        <v>237</v>
      </c>
      <c r="E714" s="214" t="s">
        <v>238</v>
      </c>
      <c r="F714" s="215" t="s">
        <v>239</v>
      </c>
      <c r="G714"/>
      <c r="H714" s="188"/>
      <c r="I714" s="188"/>
    </row>
    <row r="715" spans="1:9" ht="16.149999999999999" customHeight="1" thickBot="1">
      <c r="A715"/>
      <c r="B715" s="216" t="s">
        <v>240</v>
      </c>
      <c r="C715" s="217"/>
      <c r="D715" s="218"/>
      <c r="E715" s="217"/>
      <c r="F715" s="219">
        <f>SUM(F716:F723)</f>
        <v>0</v>
      </c>
      <c r="G715"/>
      <c r="H715" s="189"/>
      <c r="I715" s="189"/>
    </row>
    <row r="716" spans="1:9" ht="16.149999999999999" customHeight="1">
      <c r="A716"/>
      <c r="B716" s="276"/>
      <c r="C716" s="4"/>
      <c r="D716" s="222"/>
      <c r="E716" s="268"/>
      <c r="F716" s="223"/>
      <c r="G716"/>
      <c r="H716" s="192"/>
      <c r="I716" s="192"/>
    </row>
    <row r="717" spans="1:9" ht="16.149999999999999" customHeight="1">
      <c r="A717"/>
      <c r="B717" s="220"/>
      <c r="C717" s="4"/>
      <c r="D717" s="222"/>
      <c r="E717" s="268"/>
      <c r="F717" s="223"/>
      <c r="G717"/>
      <c r="H717" s="54"/>
      <c r="I717" s="54"/>
    </row>
    <row r="718" spans="1:9" ht="16.149999999999999" customHeight="1">
      <c r="A718" s="51"/>
      <c r="B718" s="220"/>
      <c r="C718" s="4"/>
      <c r="D718" s="222"/>
      <c r="E718" s="268"/>
      <c r="F718" s="223"/>
      <c r="G718"/>
    </row>
    <row r="719" spans="1:9" ht="16.149999999999999" customHeight="1">
      <c r="A719" s="193"/>
      <c r="B719" s="454"/>
      <c r="C719" s="4"/>
      <c r="D719" s="222"/>
      <c r="E719" s="268"/>
      <c r="F719" s="223"/>
      <c r="G719" s="193"/>
      <c r="H719" s="3"/>
      <c r="I719" s="3"/>
    </row>
    <row r="720" spans="1:9" ht="16.149999999999999" customHeight="1">
      <c r="A720"/>
      <c r="B720" s="220"/>
      <c r="C720" s="221"/>
      <c r="D720" s="222"/>
      <c r="E720" s="222"/>
      <c r="F720" s="223"/>
      <c r="G720" s="196"/>
      <c r="H720" s="3"/>
      <c r="I720" s="3"/>
    </row>
    <row r="721" spans="1:9" ht="16.149999999999999" customHeight="1">
      <c r="A721"/>
      <c r="B721" s="224"/>
      <c r="C721" s="225"/>
      <c r="D721" s="226"/>
      <c r="E721" s="226"/>
      <c r="F721" s="223"/>
      <c r="G721" s="199"/>
      <c r="H721" s="7"/>
      <c r="I721" s="7"/>
    </row>
    <row r="722" spans="1:9" ht="16.149999999999999" customHeight="1">
      <c r="A722"/>
      <c r="B722" s="228"/>
      <c r="C722" s="225"/>
      <c r="D722" s="225"/>
      <c r="E722" s="225"/>
      <c r="F722" s="223"/>
      <c r="G722"/>
      <c r="H722" s="7"/>
      <c r="I722" s="7"/>
    </row>
    <row r="723" spans="1:9" ht="16.149999999999999" customHeight="1" thickBot="1">
      <c r="A723"/>
      <c r="B723" s="230"/>
      <c r="C723" s="231"/>
      <c r="D723" s="231"/>
      <c r="E723" s="231"/>
      <c r="F723" s="223">
        <f t="shared" ref="F723" si="1">D723*E723</f>
        <v>0</v>
      </c>
      <c r="G723"/>
      <c r="H723" s="7"/>
      <c r="I723" s="7"/>
    </row>
    <row r="724" spans="1:9" ht="16.149999999999999" customHeight="1" thickBot="1">
      <c r="A724"/>
      <c r="B724" s="216" t="s">
        <v>241</v>
      </c>
      <c r="C724" s="217"/>
      <c r="D724" s="218"/>
      <c r="E724" s="217"/>
      <c r="F724" s="219">
        <f>SUM(F725:F727)</f>
        <v>0</v>
      </c>
      <c r="G724"/>
      <c r="H724" s="7"/>
      <c r="I724" s="7"/>
    </row>
    <row r="725" spans="1:9" ht="16.149999999999999" customHeight="1">
      <c r="A725"/>
      <c r="B725" s="262"/>
      <c r="C725" s="221"/>
      <c r="D725" s="260"/>
      <c r="E725" s="268"/>
      <c r="F725" s="223"/>
      <c r="G725"/>
      <c r="H725" s="7"/>
      <c r="I725" s="7"/>
    </row>
    <row r="726" spans="1:9" ht="16.149999999999999" customHeight="1">
      <c r="A726"/>
      <c r="B726" s="259"/>
      <c r="C726" s="225"/>
      <c r="D726" s="261"/>
      <c r="E726" s="268"/>
      <c r="F726" s="223"/>
      <c r="G726"/>
      <c r="H726" s="187"/>
      <c r="I726" s="187"/>
    </row>
    <row r="727" spans="1:9" ht="16.149999999999999" customHeight="1" thickBot="1">
      <c r="A727"/>
      <c r="B727" s="230"/>
      <c r="C727" s="231"/>
      <c r="D727" s="231"/>
      <c r="E727" s="231"/>
      <c r="F727" s="223">
        <f>D727*E727</f>
        <v>0</v>
      </c>
      <c r="G727"/>
      <c r="H727" s="188"/>
      <c r="I727" s="188"/>
    </row>
    <row r="728" spans="1:9" ht="31.5" customHeight="1" thickBot="1">
      <c r="A728"/>
      <c r="B728" s="216" t="s">
        <v>242</v>
      </c>
      <c r="C728" s="217"/>
      <c r="D728" s="218"/>
      <c r="E728" s="217"/>
      <c r="F728" s="219">
        <f>SUM(F729:F731)</f>
        <v>0</v>
      </c>
      <c r="G728"/>
      <c r="H728" s="189"/>
      <c r="I728" s="189"/>
    </row>
    <row r="729" spans="1:9" ht="16.149999999999999" customHeight="1">
      <c r="A729"/>
      <c r="B729" s="220"/>
      <c r="C729" s="221"/>
      <c r="D729" s="233"/>
      <c r="E729" s="221"/>
      <c r="F729" s="223"/>
      <c r="G729"/>
      <c r="H729" s="189"/>
      <c r="I729" s="189"/>
    </row>
    <row r="730" spans="1:9" ht="16.149999999999999" customHeight="1">
      <c r="A730"/>
      <c r="B730" s="224"/>
      <c r="C730" s="225"/>
      <c r="D730" s="229"/>
      <c r="E730" s="225"/>
      <c r="F730" s="227"/>
      <c r="G730"/>
      <c r="H730" s="189"/>
      <c r="I730" s="189"/>
    </row>
    <row r="731" spans="1:9" ht="16.149999999999999" customHeight="1" thickBot="1">
      <c r="A731"/>
      <c r="B731" s="234"/>
      <c r="C731" s="231"/>
      <c r="D731" s="232"/>
      <c r="E731" s="231"/>
      <c r="F731" s="235"/>
      <c r="G731"/>
      <c r="H731" s="189"/>
      <c r="I731" s="189"/>
    </row>
    <row r="732" spans="1:9" ht="16.149999999999999" customHeight="1" thickTop="1" thickBot="1">
      <c r="A732"/>
      <c r="B732"/>
      <c r="C732" s="236"/>
      <c r="D732" s="237"/>
      <c r="E732" s="238" t="s">
        <v>243</v>
      </c>
      <c r="F732" s="239">
        <f>SUM(F715,F724,F728)</f>
        <v>0</v>
      </c>
      <c r="G732"/>
      <c r="H732" s="7"/>
      <c r="I732" s="7"/>
    </row>
    <row r="733" spans="1:9" ht="16.149999999999999" customHeight="1" thickTop="1" thickBot="1">
      <c r="A733"/>
      <c r="B733"/>
      <c r="C733" s="240"/>
      <c r="D733" s="241"/>
      <c r="E733" s="242" t="s">
        <v>244</v>
      </c>
      <c r="F733" s="239">
        <f>$H$27</f>
        <v>1.5610099999999998</v>
      </c>
      <c r="G733"/>
      <c r="H733" s="7"/>
      <c r="I733" s="7"/>
    </row>
    <row r="734" spans="1:9" ht="16.149999999999999" customHeight="1" thickTop="1" thickBot="1">
      <c r="A734"/>
      <c r="B734"/>
      <c r="C734" s="243"/>
      <c r="D734" s="244"/>
      <c r="E734" s="245" t="s">
        <v>245</v>
      </c>
      <c r="F734" s="461">
        <f>+F733*F732</f>
        <v>0</v>
      </c>
      <c r="G734"/>
      <c r="H734" s="7"/>
      <c r="I734" s="7"/>
    </row>
    <row r="735" spans="1:9" ht="16.149999999999999" customHeight="1">
      <c r="A735"/>
      <c r="B735"/>
      <c r="C735" s="200"/>
      <c r="D735" s="208"/>
      <c r="E735" s="246"/>
      <c r="F735" s="247"/>
      <c r="G735"/>
      <c r="H735" s="7"/>
      <c r="I735" s="7"/>
    </row>
    <row r="736" spans="1:9" ht="16.149999999999999" customHeight="1">
      <c r="A736"/>
      <c r="B736" s="194" t="s">
        <v>1260</v>
      </c>
      <c r="C736" s="193"/>
      <c r="D736" s="193"/>
      <c r="E736" s="195" t="str">
        <f>$B$3</f>
        <v xml:space="preserve">ESCUELA Nº </v>
      </c>
      <c r="F736" s="193"/>
      <c r="G736"/>
      <c r="H736" s="7"/>
      <c r="I736" s="7"/>
    </row>
    <row r="737" spans="1:9" ht="16.149999999999999" customHeight="1">
      <c r="A737"/>
      <c r="B737" s="195"/>
      <c r="C737" s="193"/>
      <c r="D737" s="193"/>
      <c r="E737" s="195" t="str">
        <f>$B$4</f>
        <v>ENI Nº 62 ENRIQUE MOSCONI</v>
      </c>
      <c r="F737" s="193"/>
      <c r="G737"/>
      <c r="H737" s="189"/>
      <c r="I737" s="189"/>
    </row>
    <row r="738" spans="1:9" ht="16.149999999999999" customHeight="1">
      <c r="A738"/>
      <c r="B738" s="195"/>
      <c r="C738" s="193"/>
      <c r="D738" s="193"/>
      <c r="E738" s="249" t="str">
        <f>$B$5</f>
        <v>RIVADAVIA - SAN JUAN</v>
      </c>
      <c r="F738" s="193"/>
      <c r="G738"/>
      <c r="H738" s="188"/>
      <c r="I738" s="188"/>
    </row>
    <row r="739" spans="1:9" ht="16.149999999999999" customHeight="1">
      <c r="A739"/>
      <c r="B739" s="196"/>
      <c r="C739" s="196"/>
      <c r="D739" s="197"/>
      <c r="E739" s="198" t="s">
        <v>231</v>
      </c>
      <c r="F739" s="196"/>
      <c r="G739"/>
      <c r="H739" s="189"/>
      <c r="I739" s="189"/>
    </row>
    <row r="740" spans="1:9" ht="16.149999999999999" customHeight="1">
      <c r="A740"/>
      <c r="B740" s="199" t="s">
        <v>246</v>
      </c>
      <c r="C740" s="193"/>
      <c r="D740" s="199"/>
      <c r="E740" s="199"/>
      <c r="F740" s="199"/>
      <c r="G740"/>
      <c r="H740" s="189"/>
      <c r="I740" s="189"/>
    </row>
    <row r="741" spans="1:9" ht="16.149999999999999" customHeight="1">
      <c r="A741"/>
      <c r="B741"/>
      <c r="C741" s="200"/>
      <c r="D741" s="101"/>
      <c r="E741" s="200"/>
      <c r="F741" s="200"/>
      <c r="G741"/>
      <c r="H741" s="190"/>
      <c r="I741" s="190"/>
    </row>
    <row r="742" spans="1:9" ht="16.149999999999999" customHeight="1" thickBot="1">
      <c r="A742"/>
      <c r="B742"/>
      <c r="C742" s="200"/>
      <c r="D742" s="101"/>
      <c r="E742" s="200"/>
      <c r="F742" s="200"/>
      <c r="G742"/>
      <c r="H742" s="189"/>
      <c r="I742" s="189"/>
    </row>
    <row r="743" spans="1:9" ht="16.149999999999999" customHeight="1">
      <c r="A743"/>
      <c r="B743" s="201" t="s">
        <v>232</v>
      </c>
      <c r="C743" s="202" t="s">
        <v>251</v>
      </c>
      <c r="D743" s="203" t="s">
        <v>422</v>
      </c>
      <c r="E743" s="204"/>
      <c r="F743" s="205"/>
      <c r="G743"/>
      <c r="H743" s="191"/>
      <c r="I743" s="191"/>
    </row>
    <row r="744" spans="1:9" ht="16.149999999999999" customHeight="1">
      <c r="A744"/>
      <c r="B744" s="206" t="s">
        <v>233</v>
      </c>
      <c r="C744" s="207" t="s">
        <v>339</v>
      </c>
      <c r="D744" s="265" t="s">
        <v>1294</v>
      </c>
      <c r="E744" s="209"/>
      <c r="F744" s="210"/>
      <c r="G744"/>
      <c r="H744" s="191"/>
      <c r="I744" s="191"/>
    </row>
    <row r="745" spans="1:9" ht="16.149999999999999" customHeight="1" thickBot="1">
      <c r="A745"/>
      <c r="B745" s="206" t="s">
        <v>234</v>
      </c>
      <c r="C745" s="211" t="s">
        <v>22</v>
      </c>
      <c r="D745" s="212"/>
      <c r="E745" s="209"/>
      <c r="F745" s="210"/>
      <c r="G745"/>
      <c r="H745" s="191"/>
      <c r="I745" s="191"/>
    </row>
    <row r="746" spans="1:9" ht="16.149999999999999" customHeight="1" thickBot="1">
      <c r="A746"/>
      <c r="B746" s="213" t="s">
        <v>235</v>
      </c>
      <c r="C746" s="214" t="s">
        <v>236</v>
      </c>
      <c r="D746" s="214" t="s">
        <v>237</v>
      </c>
      <c r="E746" s="214" t="s">
        <v>238</v>
      </c>
      <c r="F746" s="215" t="s">
        <v>239</v>
      </c>
      <c r="G746"/>
      <c r="H746" s="188"/>
      <c r="I746" s="188"/>
    </row>
    <row r="747" spans="1:9" ht="16.149999999999999" customHeight="1" thickBot="1">
      <c r="A747"/>
      <c r="B747" s="216" t="s">
        <v>240</v>
      </c>
      <c r="C747" s="217"/>
      <c r="D747" s="218"/>
      <c r="E747" s="217"/>
      <c r="F747" s="219">
        <f>SUM(F748:F760)</f>
        <v>0</v>
      </c>
      <c r="G747"/>
      <c r="H747" s="189"/>
      <c r="I747" s="189"/>
    </row>
    <row r="748" spans="1:9" ht="16.149999999999999" customHeight="1">
      <c r="A748"/>
      <c r="B748" s="276"/>
      <c r="C748" s="4"/>
      <c r="D748" s="222"/>
      <c r="E748" s="268"/>
      <c r="F748" s="223"/>
      <c r="G748"/>
      <c r="H748" s="192"/>
      <c r="I748" s="192"/>
    </row>
    <row r="749" spans="1:9" ht="16.149999999999999" customHeight="1">
      <c r="A749"/>
      <c r="B749" s="220"/>
      <c r="C749" s="4"/>
      <c r="D749" s="222"/>
      <c r="E749" s="268"/>
      <c r="F749" s="223"/>
      <c r="G749"/>
      <c r="H749" s="54"/>
      <c r="I749" s="54"/>
    </row>
    <row r="750" spans="1:9" ht="16.149999999999999" customHeight="1">
      <c r="A750" s="51"/>
      <c r="B750" s="220"/>
      <c r="C750" s="4"/>
      <c r="D750" s="222"/>
      <c r="E750" s="268"/>
      <c r="F750" s="223"/>
      <c r="G750"/>
    </row>
    <row r="751" spans="1:9" ht="16.149999999999999" customHeight="1">
      <c r="A751" s="57"/>
      <c r="B751" s="220"/>
      <c r="C751" s="4"/>
      <c r="D751" s="222"/>
      <c r="E751" s="268"/>
      <c r="F751" s="223"/>
      <c r="G751"/>
    </row>
    <row r="752" spans="1:9" ht="16.149999999999999" customHeight="1">
      <c r="A752" s="193"/>
      <c r="B752" s="220"/>
      <c r="C752" s="4"/>
      <c r="D752" s="222"/>
      <c r="E752" s="268"/>
      <c r="F752" s="223"/>
      <c r="G752" s="57"/>
      <c r="H752" s="264"/>
      <c r="I752" s="264"/>
    </row>
    <row r="753" spans="1:9" ht="16.149999999999999" customHeight="1">
      <c r="A753" s="193"/>
      <c r="B753" s="220"/>
      <c r="C753" s="4"/>
      <c r="D753" s="222"/>
      <c r="E753" s="268"/>
      <c r="F753" s="223"/>
      <c r="G753" s="57"/>
      <c r="H753" s="60"/>
      <c r="I753" s="60"/>
    </row>
    <row r="754" spans="1:9" ht="16.149999999999999" customHeight="1">
      <c r="A754" s="193"/>
      <c r="B754" s="220"/>
      <c r="C754" s="4"/>
      <c r="D754" s="222"/>
      <c r="E754" s="268"/>
      <c r="F754" s="223"/>
      <c r="G754" s="193"/>
      <c r="H754" s="263"/>
      <c r="I754" s="263"/>
    </row>
    <row r="755" spans="1:9" ht="16.149999999999999" customHeight="1">
      <c r="A755" s="196"/>
      <c r="B755" s="220"/>
      <c r="C755" s="4"/>
      <c r="D755" s="222"/>
      <c r="E755" s="268"/>
      <c r="F755" s="223"/>
      <c r="G755" s="193"/>
      <c r="H755" s="3"/>
      <c r="I755" s="3"/>
    </row>
    <row r="756" spans="1:9" ht="16.149999999999999" customHeight="1">
      <c r="A756" s="193"/>
      <c r="B756" s="220"/>
      <c r="C756" s="221"/>
      <c r="D756" s="222"/>
      <c r="E756" s="222"/>
      <c r="F756" s="223"/>
      <c r="G756" s="193"/>
      <c r="H756" s="3"/>
      <c r="I756" s="3"/>
    </row>
    <row r="757" spans="1:9" ht="16.149999999999999" customHeight="1">
      <c r="A757"/>
      <c r="B757" s="220"/>
      <c r="C757" s="221"/>
      <c r="D757" s="222"/>
      <c r="E757" s="222"/>
      <c r="F757" s="223"/>
      <c r="G757" s="196"/>
      <c r="H757" s="3"/>
      <c r="I757" s="3"/>
    </row>
    <row r="758" spans="1:9" ht="16.149999999999999" customHeight="1">
      <c r="A758"/>
      <c r="B758" s="224"/>
      <c r="C758" s="225"/>
      <c r="D758" s="226"/>
      <c r="E758" s="226"/>
      <c r="F758" s="223"/>
      <c r="G758" s="199"/>
      <c r="H758" s="7"/>
      <c r="I758" s="7"/>
    </row>
    <row r="759" spans="1:9" ht="16.149999999999999" customHeight="1">
      <c r="A759"/>
      <c r="B759" s="228"/>
      <c r="C759" s="225"/>
      <c r="D759" s="225"/>
      <c r="E759" s="225"/>
      <c r="F759" s="223"/>
      <c r="G759"/>
      <c r="H759" s="7"/>
      <c r="I759" s="7"/>
    </row>
    <row r="760" spans="1:9" ht="16.149999999999999" customHeight="1" thickBot="1">
      <c r="A760"/>
      <c r="B760" s="230"/>
      <c r="C760" s="231"/>
      <c r="D760" s="231"/>
      <c r="E760" s="231"/>
      <c r="F760" s="223">
        <f t="shared" ref="F760" si="2">D760*E760</f>
        <v>0</v>
      </c>
      <c r="G760"/>
      <c r="H760" s="7"/>
      <c r="I760" s="7"/>
    </row>
    <row r="761" spans="1:9" ht="16.149999999999999" customHeight="1" thickBot="1">
      <c r="A761"/>
      <c r="B761" s="216" t="s">
        <v>241</v>
      </c>
      <c r="C761" s="217"/>
      <c r="D761" s="218"/>
      <c r="E761" s="217"/>
      <c r="F761" s="219">
        <f>SUM(F762:F764)</f>
        <v>0</v>
      </c>
      <c r="G761"/>
      <c r="H761" s="7"/>
      <c r="I761" s="7"/>
    </row>
    <row r="762" spans="1:9" ht="16.149999999999999" customHeight="1">
      <c r="A762"/>
      <c r="B762" s="262"/>
      <c r="C762" s="221"/>
      <c r="D762" s="260"/>
      <c r="E762" s="268"/>
      <c r="F762" s="223"/>
      <c r="G762"/>
      <c r="H762" s="7"/>
      <c r="I762" s="7"/>
    </row>
    <row r="763" spans="1:9" ht="16.149999999999999" customHeight="1">
      <c r="A763"/>
      <c r="B763" s="259"/>
      <c r="C763" s="225"/>
      <c r="D763" s="261"/>
      <c r="E763" s="268"/>
      <c r="F763" s="223"/>
      <c r="G763"/>
      <c r="H763" s="187"/>
      <c r="I763" s="187"/>
    </row>
    <row r="764" spans="1:9" ht="16.149999999999999" customHeight="1" thickBot="1">
      <c r="A764"/>
      <c r="B764" s="230"/>
      <c r="C764" s="231"/>
      <c r="D764" s="231"/>
      <c r="E764" s="231"/>
      <c r="F764" s="223"/>
      <c r="G764"/>
      <c r="H764" s="188"/>
      <c r="I764" s="188"/>
    </row>
    <row r="765" spans="1:9" ht="31.5" customHeight="1" thickBot="1">
      <c r="A765"/>
      <c r="B765" s="216" t="s">
        <v>242</v>
      </c>
      <c r="C765" s="217"/>
      <c r="D765" s="218"/>
      <c r="E765" s="217"/>
      <c r="F765" s="219">
        <f>SUM(F766:F768)</f>
        <v>0</v>
      </c>
      <c r="G765"/>
      <c r="H765" s="189"/>
      <c r="I765" s="189"/>
    </row>
    <row r="766" spans="1:9" ht="16.149999999999999" customHeight="1">
      <c r="A766"/>
      <c r="B766" s="220"/>
      <c r="C766" s="221"/>
      <c r="D766" s="233"/>
      <c r="E766" s="221"/>
      <c r="F766" s="223"/>
      <c r="G766"/>
      <c r="H766" s="189"/>
      <c r="I766" s="189"/>
    </row>
    <row r="767" spans="1:9" ht="16.149999999999999" customHeight="1">
      <c r="A767"/>
      <c r="B767" s="224"/>
      <c r="C767" s="225"/>
      <c r="D767" s="229"/>
      <c r="E767" s="225"/>
      <c r="F767" s="227"/>
      <c r="G767"/>
      <c r="H767" s="189"/>
      <c r="I767" s="189"/>
    </row>
    <row r="768" spans="1:9" ht="16.149999999999999" customHeight="1" thickBot="1">
      <c r="A768"/>
      <c r="B768" s="234"/>
      <c r="C768" s="231"/>
      <c r="D768" s="232"/>
      <c r="E768" s="231"/>
      <c r="F768" s="235"/>
      <c r="G768"/>
      <c r="H768" s="189"/>
      <c r="I768" s="189"/>
    </row>
    <row r="769" spans="1:9" ht="16.149999999999999" customHeight="1" thickTop="1" thickBot="1">
      <c r="A769"/>
      <c r="B769"/>
      <c r="C769" s="236"/>
      <c r="D769" s="237"/>
      <c r="E769" s="238" t="s">
        <v>243</v>
      </c>
      <c r="F769" s="239">
        <f>SUM(F747,F761,F765)</f>
        <v>0</v>
      </c>
      <c r="G769"/>
      <c r="H769" s="7"/>
      <c r="I769" s="7"/>
    </row>
    <row r="770" spans="1:9" ht="16.149999999999999" customHeight="1" thickTop="1" thickBot="1">
      <c r="A770"/>
      <c r="B770"/>
      <c r="C770" s="240"/>
      <c r="D770" s="241"/>
      <c r="E770" s="242" t="s">
        <v>244</v>
      </c>
      <c r="F770" s="239">
        <f>$H$27</f>
        <v>1.5610099999999998</v>
      </c>
      <c r="G770"/>
      <c r="H770" s="7"/>
      <c r="I770" s="7"/>
    </row>
    <row r="771" spans="1:9" ht="16.149999999999999" customHeight="1" thickTop="1" thickBot="1">
      <c r="A771"/>
      <c r="B771"/>
      <c r="C771" s="243"/>
      <c r="D771" s="244"/>
      <c r="E771" s="245" t="s">
        <v>245</v>
      </c>
      <c r="F771" s="461">
        <f>+F770*F769</f>
        <v>0</v>
      </c>
      <c r="G771"/>
      <c r="H771" s="7"/>
      <c r="I771" s="7"/>
    </row>
    <row r="772" spans="1:9" ht="16.149999999999999" customHeight="1">
      <c r="A772"/>
      <c r="B772" s="57"/>
      <c r="C772" s="57"/>
      <c r="D772" s="57"/>
      <c r="E772" s="57"/>
      <c r="F772" s="57"/>
      <c r="G772"/>
      <c r="H772" s="189"/>
      <c r="I772" s="189"/>
    </row>
    <row r="773" spans="1:9" ht="16.149999999999999" customHeight="1">
      <c r="A773"/>
      <c r="B773" s="194" t="s">
        <v>1260</v>
      </c>
      <c r="C773" s="193"/>
      <c r="D773" s="193"/>
      <c r="E773" s="195" t="str">
        <f>$B$3</f>
        <v xml:space="preserve">ESCUELA Nº </v>
      </c>
      <c r="F773" s="193"/>
      <c r="G773"/>
      <c r="H773" s="188"/>
      <c r="I773" s="188"/>
    </row>
    <row r="774" spans="1:9" ht="16.149999999999999" customHeight="1">
      <c r="A774"/>
      <c r="B774" s="195"/>
      <c r="C774" s="193"/>
      <c r="D774" s="193"/>
      <c r="E774" s="195" t="str">
        <f>$B$4</f>
        <v>ENI Nº 62 ENRIQUE MOSCONI</v>
      </c>
      <c r="F774" s="193"/>
      <c r="G774"/>
      <c r="H774" s="189"/>
      <c r="I774" s="189"/>
    </row>
    <row r="775" spans="1:9" ht="16.149999999999999" customHeight="1">
      <c r="A775"/>
      <c r="B775" s="195"/>
      <c r="C775" s="193"/>
      <c r="D775" s="193"/>
      <c r="E775" s="249" t="str">
        <f>$B$5</f>
        <v>RIVADAVIA - SAN JUAN</v>
      </c>
      <c r="F775" s="193"/>
      <c r="G775"/>
      <c r="H775" s="189"/>
      <c r="I775" s="189"/>
    </row>
    <row r="776" spans="1:9" ht="16.149999999999999" customHeight="1">
      <c r="A776"/>
      <c r="B776" s="196"/>
      <c r="C776" s="196"/>
      <c r="D776" s="197"/>
      <c r="E776" s="198" t="s">
        <v>231</v>
      </c>
      <c r="F776" s="196"/>
      <c r="G776"/>
      <c r="H776" s="190"/>
      <c r="I776" s="190"/>
    </row>
    <row r="777" spans="1:9" ht="16.149999999999999" customHeight="1">
      <c r="A777"/>
      <c r="B777" s="199" t="s">
        <v>246</v>
      </c>
      <c r="C777" s="193"/>
      <c r="D777" s="199"/>
      <c r="E777" s="199"/>
      <c r="F777" s="199"/>
      <c r="G777"/>
      <c r="H777" s="189"/>
      <c r="I777" s="189"/>
    </row>
    <row r="778" spans="1:9" ht="16.149999999999999" customHeight="1">
      <c r="A778"/>
      <c r="B778"/>
      <c r="C778" s="200"/>
      <c r="D778" s="101"/>
      <c r="E778" s="200"/>
      <c r="F778" s="200"/>
      <c r="G778"/>
      <c r="H778" s="191"/>
      <c r="I778" s="191"/>
    </row>
    <row r="779" spans="1:9" ht="16.149999999999999" customHeight="1" thickBot="1">
      <c r="A779"/>
      <c r="B779"/>
      <c r="C779" s="200"/>
      <c r="D779" s="101"/>
      <c r="E779" s="200"/>
      <c r="F779" s="200"/>
      <c r="G779"/>
      <c r="H779" s="191"/>
      <c r="I779" s="191"/>
    </row>
    <row r="780" spans="1:9" ht="16.149999999999999" customHeight="1">
      <c r="A780"/>
      <c r="B780" s="201" t="s">
        <v>232</v>
      </c>
      <c r="C780" s="202" t="s">
        <v>251</v>
      </c>
      <c r="D780" s="203" t="s">
        <v>422</v>
      </c>
      <c r="E780" s="204"/>
      <c r="F780" s="205"/>
      <c r="G780"/>
      <c r="H780" s="191"/>
      <c r="I780" s="191"/>
    </row>
    <row r="781" spans="1:9" ht="16.149999999999999" customHeight="1">
      <c r="A781"/>
      <c r="B781" s="206" t="s">
        <v>233</v>
      </c>
      <c r="C781" s="207" t="s">
        <v>340</v>
      </c>
      <c r="D781" s="274" t="s">
        <v>429</v>
      </c>
      <c r="E781" s="209"/>
      <c r="F781" s="210"/>
      <c r="G781"/>
      <c r="H781" s="188"/>
      <c r="I781" s="188"/>
    </row>
    <row r="782" spans="1:9" ht="16.149999999999999" customHeight="1" thickBot="1">
      <c r="A782"/>
      <c r="B782" s="206" t="s">
        <v>234</v>
      </c>
      <c r="C782" s="211" t="s">
        <v>22</v>
      </c>
      <c r="D782" s="212"/>
      <c r="E782" s="209"/>
      <c r="F782" s="210"/>
      <c r="G782"/>
      <c r="H782" s="189"/>
      <c r="I782" s="189"/>
    </row>
    <row r="783" spans="1:9" ht="16.149999999999999" customHeight="1" thickBot="1">
      <c r="A783"/>
      <c r="B783" s="213" t="s">
        <v>235</v>
      </c>
      <c r="C783" s="214" t="s">
        <v>236</v>
      </c>
      <c r="D783" s="214" t="s">
        <v>237</v>
      </c>
      <c r="E783" s="214" t="s">
        <v>238</v>
      </c>
      <c r="F783" s="215" t="s">
        <v>239</v>
      </c>
      <c r="G783"/>
      <c r="H783" s="192"/>
      <c r="I783" s="192"/>
    </row>
    <row r="784" spans="1:9" ht="16.149999999999999" customHeight="1" thickBot="1">
      <c r="A784"/>
      <c r="B784" s="216" t="s">
        <v>240</v>
      </c>
      <c r="C784" s="217"/>
      <c r="D784" s="218"/>
      <c r="E784" s="217"/>
      <c r="F784" s="219">
        <f>SUM(F785:F797)</f>
        <v>0</v>
      </c>
      <c r="G784"/>
      <c r="H784" s="54"/>
      <c r="I784" s="54"/>
    </row>
    <row r="785" spans="1:9" ht="16.149999999999999" customHeight="1">
      <c r="A785" s="57"/>
      <c r="B785" s="276"/>
      <c r="C785" s="4"/>
      <c r="D785" s="222"/>
      <c r="E785" s="268"/>
      <c r="F785" s="223"/>
      <c r="G785"/>
    </row>
    <row r="786" spans="1:9" ht="16.149999999999999" customHeight="1">
      <c r="A786" s="57"/>
      <c r="B786" s="220"/>
      <c r="C786" s="4"/>
      <c r="D786" s="222"/>
      <c r="E786" s="268"/>
      <c r="F786" s="223"/>
      <c r="G786"/>
    </row>
    <row r="787" spans="1:9" ht="16.149999999999999" customHeight="1">
      <c r="A787" s="193"/>
      <c r="B787" s="220"/>
      <c r="C787" s="4"/>
      <c r="D787" s="222"/>
      <c r="E787" s="268"/>
      <c r="F787" s="223"/>
      <c r="G787"/>
    </row>
    <row r="788" spans="1:9" ht="16.149999999999999" customHeight="1">
      <c r="A788" s="193"/>
      <c r="B788" s="220"/>
      <c r="C788" s="4"/>
      <c r="D788" s="222"/>
      <c r="E788" s="268"/>
      <c r="F788" s="223"/>
      <c r="G788" s="193"/>
      <c r="H788" s="263"/>
      <c r="I788" s="263"/>
    </row>
    <row r="789" spans="1:9" ht="16.149999999999999" customHeight="1">
      <c r="A789" s="193"/>
      <c r="B789" s="220"/>
      <c r="C789" s="4"/>
      <c r="D789" s="222"/>
      <c r="E789" s="268"/>
      <c r="F789" s="223"/>
      <c r="G789" s="193"/>
      <c r="H789" s="3"/>
      <c r="I789" s="3"/>
    </row>
    <row r="790" spans="1:9" ht="16.149999999999999" customHeight="1">
      <c r="A790" s="196"/>
      <c r="B790" s="220"/>
      <c r="C790" s="4"/>
      <c r="D790" s="222"/>
      <c r="E790" s="268"/>
      <c r="F790" s="223"/>
      <c r="G790" s="193"/>
      <c r="H790" s="3"/>
      <c r="I790" s="3"/>
    </row>
    <row r="791" spans="1:9" ht="16.149999999999999" customHeight="1">
      <c r="A791" s="193"/>
      <c r="B791" s="220"/>
      <c r="C791" s="4"/>
      <c r="D791" s="222"/>
      <c r="E791" s="268"/>
      <c r="F791" s="223"/>
      <c r="G791" s="196"/>
      <c r="H791" s="3"/>
      <c r="I791" s="3"/>
    </row>
    <row r="792" spans="1:9" ht="16.149999999999999" customHeight="1">
      <c r="A792"/>
      <c r="B792" s="220"/>
      <c r="C792" s="4"/>
      <c r="D792" s="222"/>
      <c r="E792" s="268"/>
      <c r="F792" s="223"/>
      <c r="G792" s="199"/>
      <c r="H792" s="7"/>
      <c r="I792" s="7"/>
    </row>
    <row r="793" spans="1:9" ht="16.149999999999999" customHeight="1">
      <c r="A793"/>
      <c r="B793" s="220"/>
      <c r="C793" s="221"/>
      <c r="D793" s="222"/>
      <c r="E793" s="222"/>
      <c r="F793" s="223"/>
      <c r="G793"/>
      <c r="H793" s="7"/>
      <c r="I793" s="7"/>
    </row>
    <row r="794" spans="1:9" ht="16.149999999999999" customHeight="1">
      <c r="A794"/>
      <c r="B794" s="220"/>
      <c r="C794" s="221"/>
      <c r="D794" s="222"/>
      <c r="E794" s="222"/>
      <c r="F794" s="223"/>
      <c r="G794"/>
      <c r="H794" s="7"/>
      <c r="I794" s="7"/>
    </row>
    <row r="795" spans="1:9" ht="16.149999999999999" customHeight="1">
      <c r="A795"/>
      <c r="B795" s="224"/>
      <c r="C795" s="225"/>
      <c r="D795" s="226"/>
      <c r="E795" s="226"/>
      <c r="F795" s="223"/>
      <c r="G795"/>
      <c r="H795" s="7"/>
      <c r="I795" s="7"/>
    </row>
    <row r="796" spans="1:9" ht="16.149999999999999" customHeight="1">
      <c r="A796"/>
      <c r="B796" s="228"/>
      <c r="C796" s="225"/>
      <c r="D796" s="225"/>
      <c r="E796" s="225"/>
      <c r="F796" s="223"/>
      <c r="G796"/>
      <c r="H796" s="7"/>
      <c r="I796" s="7"/>
    </row>
    <row r="797" spans="1:9" ht="16.149999999999999" customHeight="1" thickBot="1">
      <c r="A797"/>
      <c r="B797" s="230"/>
      <c r="C797" s="231"/>
      <c r="D797" s="231"/>
      <c r="E797" s="231"/>
      <c r="F797" s="223"/>
      <c r="G797"/>
      <c r="H797" s="187"/>
      <c r="I797" s="187"/>
    </row>
    <row r="798" spans="1:9" ht="16.149999999999999" customHeight="1" thickBot="1">
      <c r="A798"/>
      <c r="B798" s="216" t="s">
        <v>241</v>
      </c>
      <c r="C798" s="217"/>
      <c r="D798" s="218"/>
      <c r="E798" s="217"/>
      <c r="F798" s="219">
        <f>SUM(F799:F801)</f>
        <v>0</v>
      </c>
      <c r="G798"/>
      <c r="H798" s="188"/>
      <c r="I798" s="188"/>
    </row>
    <row r="799" spans="1:9" ht="30.75" customHeight="1">
      <c r="A799"/>
      <c r="B799" s="275"/>
      <c r="C799" s="221"/>
      <c r="D799" s="260"/>
      <c r="E799" s="268"/>
      <c r="F799" s="223"/>
      <c r="G799"/>
      <c r="H799" s="189"/>
      <c r="I799" s="189"/>
    </row>
    <row r="800" spans="1:9" ht="16.149999999999999" customHeight="1">
      <c r="A800"/>
      <c r="B800" s="276"/>
      <c r="C800" s="225"/>
      <c r="D800" s="261"/>
      <c r="E800" s="268"/>
      <c r="F800" s="223"/>
      <c r="G800"/>
      <c r="H800" s="189"/>
      <c r="I800" s="189"/>
    </row>
    <row r="801" spans="1:9" ht="16.149999999999999" customHeight="1" thickBot="1">
      <c r="A801"/>
      <c r="B801" s="230"/>
      <c r="C801" s="231"/>
      <c r="D801" s="231"/>
      <c r="E801" s="231"/>
      <c r="F801" s="223">
        <f>D801*E801</f>
        <v>0</v>
      </c>
      <c r="G801"/>
      <c r="H801" s="189"/>
      <c r="I801" s="189"/>
    </row>
    <row r="802" spans="1:9" ht="16.149999999999999" customHeight="1" thickBot="1">
      <c r="A802"/>
      <c r="B802" s="216" t="s">
        <v>242</v>
      </c>
      <c r="C802" s="217"/>
      <c r="D802" s="218"/>
      <c r="E802" s="217"/>
      <c r="F802" s="219">
        <f>SUM(F803:F805)</f>
        <v>0</v>
      </c>
      <c r="G802"/>
      <c r="H802" s="189"/>
      <c r="I802" s="189"/>
    </row>
    <row r="803" spans="1:9" ht="16.149999999999999" customHeight="1">
      <c r="A803"/>
      <c r="B803" s="220"/>
      <c r="C803" s="221"/>
      <c r="D803" s="233"/>
      <c r="E803" s="221"/>
      <c r="F803" s="223"/>
      <c r="G803"/>
      <c r="H803" s="7"/>
      <c r="I803" s="7"/>
    </row>
    <row r="804" spans="1:9" ht="16.149999999999999" customHeight="1">
      <c r="A804"/>
      <c r="B804" s="224"/>
      <c r="C804" s="225"/>
      <c r="D804" s="229"/>
      <c r="E804" s="225"/>
      <c r="F804" s="227"/>
      <c r="G804"/>
      <c r="H804" s="7"/>
      <c r="I804" s="7"/>
    </row>
    <row r="805" spans="1:9" ht="16.149999999999999" customHeight="1" thickBot="1">
      <c r="A805"/>
      <c r="B805" s="234"/>
      <c r="C805" s="231"/>
      <c r="D805" s="232"/>
      <c r="E805" s="231"/>
      <c r="F805" s="235"/>
      <c r="G805"/>
      <c r="H805" s="7"/>
      <c r="I805" s="7"/>
    </row>
    <row r="806" spans="1:9" ht="16.149999999999999" customHeight="1" thickTop="1" thickBot="1">
      <c r="A806"/>
      <c r="B806"/>
      <c r="C806" s="236"/>
      <c r="D806" s="237"/>
      <c r="E806" s="238" t="s">
        <v>243</v>
      </c>
      <c r="F806" s="239">
        <f>SUM(F784,F798,F802)</f>
        <v>0</v>
      </c>
      <c r="G806"/>
      <c r="H806" s="7"/>
      <c r="I806" s="7"/>
    </row>
    <row r="807" spans="1:9" ht="16.149999999999999" customHeight="1" thickTop="1" thickBot="1">
      <c r="A807"/>
      <c r="B807"/>
      <c r="C807" s="240"/>
      <c r="D807" s="241"/>
      <c r="E807" s="242" t="s">
        <v>244</v>
      </c>
      <c r="F807" s="239">
        <f>$H$27</f>
        <v>1.5610099999999998</v>
      </c>
      <c r="G807"/>
      <c r="H807" s="7"/>
      <c r="I807" s="7"/>
    </row>
    <row r="808" spans="1:9" ht="16.149999999999999" customHeight="1" thickTop="1" thickBot="1">
      <c r="A808"/>
      <c r="B808"/>
      <c r="C808" s="243"/>
      <c r="D808" s="244"/>
      <c r="E808" s="245" t="s">
        <v>245</v>
      </c>
      <c r="F808" s="461">
        <f>+F807*F806</f>
        <v>0</v>
      </c>
      <c r="G808"/>
      <c r="H808" s="7"/>
      <c r="I808" s="7"/>
    </row>
    <row r="809" spans="1:9" ht="16.149999999999999" customHeight="1">
      <c r="A809"/>
      <c r="B809" s="57"/>
      <c r="C809" s="57"/>
      <c r="D809" s="57"/>
      <c r="E809" s="57"/>
      <c r="F809" s="57"/>
      <c r="G809"/>
      <c r="H809" s="191"/>
      <c r="I809" s="191"/>
    </row>
    <row r="810" spans="1:9" ht="16.149999999999999" customHeight="1">
      <c r="A810"/>
      <c r="B810" s="194" t="s">
        <v>1260</v>
      </c>
      <c r="C810" s="193"/>
      <c r="D810" s="193"/>
      <c r="E810" s="195" t="str">
        <f>$B$3</f>
        <v xml:space="preserve">ESCUELA Nº </v>
      </c>
      <c r="F810" s="193"/>
      <c r="G810"/>
      <c r="H810" s="189"/>
      <c r="I810" s="191"/>
    </row>
    <row r="811" spans="1:9" ht="16.149999999999999" customHeight="1">
      <c r="A811"/>
      <c r="B811" s="195"/>
      <c r="C811" s="193"/>
      <c r="D811" s="193"/>
      <c r="E811" s="195" t="str">
        <f>$B$4</f>
        <v>ENI Nº 62 ENRIQUE MOSCONI</v>
      </c>
      <c r="F811" s="193"/>
      <c r="G811"/>
      <c r="H811" s="191"/>
      <c r="I811" s="191"/>
    </row>
    <row r="812" spans="1:9" ht="16.149999999999999" customHeight="1">
      <c r="A812"/>
      <c r="B812" s="195"/>
      <c r="C812" s="193"/>
      <c r="D812" s="193"/>
      <c r="E812" s="249" t="str">
        <f>$B$5</f>
        <v>RIVADAVIA - SAN JUAN</v>
      </c>
      <c r="F812" s="193"/>
      <c r="G812"/>
      <c r="H812" s="188"/>
      <c r="I812" s="188"/>
    </row>
    <row r="813" spans="1:9" ht="16.149999999999999" customHeight="1">
      <c r="A813"/>
      <c r="B813" s="196"/>
      <c r="C813" s="196"/>
      <c r="D813" s="197"/>
      <c r="E813" s="198" t="s">
        <v>231</v>
      </c>
      <c r="F813" s="196"/>
      <c r="G813"/>
      <c r="H813" s="189"/>
      <c r="I813" s="189"/>
    </row>
    <row r="814" spans="1:9" ht="16.149999999999999" customHeight="1">
      <c r="A814"/>
      <c r="B814" s="199" t="s">
        <v>246</v>
      </c>
      <c r="C814" s="193"/>
      <c r="D814" s="199"/>
      <c r="E814" s="199"/>
      <c r="F814" s="199"/>
      <c r="G814"/>
      <c r="H814" s="192"/>
      <c r="I814" s="192"/>
    </row>
    <row r="815" spans="1:9" ht="16.149999999999999" customHeight="1">
      <c r="A815"/>
      <c r="B815"/>
      <c r="C815" s="200"/>
      <c r="D815" s="101"/>
      <c r="E815" s="200"/>
      <c r="F815" s="200"/>
      <c r="G815"/>
      <c r="H815" s="54"/>
      <c r="I815" s="54"/>
    </row>
    <row r="816" spans="1:9" ht="16.149999999999999" customHeight="1" thickBot="1">
      <c r="A816"/>
      <c r="B816"/>
      <c r="C816" s="200"/>
      <c r="D816" s="101"/>
      <c r="E816" s="200"/>
      <c r="F816" s="200"/>
      <c r="G816"/>
    </row>
    <row r="817" spans="1:9" ht="16.149999999999999" customHeight="1">
      <c r="A817"/>
      <c r="B817" s="201" t="s">
        <v>232</v>
      </c>
      <c r="C817" s="202" t="s">
        <v>251</v>
      </c>
      <c r="D817" s="203" t="s">
        <v>422</v>
      </c>
      <c r="E817" s="204"/>
      <c r="F817" s="205"/>
      <c r="G817"/>
    </row>
    <row r="818" spans="1:9" ht="16.149999999999999" customHeight="1">
      <c r="A818" s="193"/>
      <c r="B818" s="206" t="s">
        <v>233</v>
      </c>
      <c r="C818" s="207" t="s">
        <v>341</v>
      </c>
      <c r="D818" s="265" t="s">
        <v>428</v>
      </c>
      <c r="E818" s="209"/>
      <c r="F818" s="210"/>
      <c r="G818" s="57"/>
      <c r="H818" s="58"/>
      <c r="I818" s="58"/>
    </row>
    <row r="819" spans="1:9" ht="16.149999999999999" customHeight="1" thickBot="1">
      <c r="A819" s="193"/>
      <c r="B819" s="206" t="s">
        <v>234</v>
      </c>
      <c r="C819" s="211" t="s">
        <v>22</v>
      </c>
      <c r="D819" s="212"/>
      <c r="E819" s="209"/>
      <c r="F819" s="210"/>
      <c r="G819" s="193"/>
      <c r="H819" s="263"/>
      <c r="I819" s="263"/>
    </row>
    <row r="820" spans="1:9" ht="16.149999999999999" customHeight="1" thickBot="1">
      <c r="A820" s="193"/>
      <c r="B820" s="213" t="s">
        <v>235</v>
      </c>
      <c r="C820" s="214" t="s">
        <v>236</v>
      </c>
      <c r="D820" s="214" t="s">
        <v>237</v>
      </c>
      <c r="E820" s="214" t="s">
        <v>238</v>
      </c>
      <c r="F820" s="215" t="s">
        <v>239</v>
      </c>
      <c r="G820" s="193"/>
      <c r="H820" s="3"/>
      <c r="I820" s="3"/>
    </row>
    <row r="821" spans="1:9" ht="16.149999999999999" customHeight="1" thickBot="1">
      <c r="A821" s="196"/>
      <c r="B821" s="216" t="s">
        <v>240</v>
      </c>
      <c r="C821" s="217"/>
      <c r="D821" s="218"/>
      <c r="E821" s="217"/>
      <c r="F821" s="219">
        <f>SUM(F822:F834)</f>
        <v>0</v>
      </c>
      <c r="G821" s="193"/>
      <c r="H821" s="3"/>
      <c r="I821" s="3"/>
    </row>
    <row r="822" spans="1:9" ht="16.149999999999999" customHeight="1">
      <c r="A822" s="193"/>
      <c r="B822" s="276"/>
      <c r="C822" s="4"/>
      <c r="D822" s="222"/>
      <c r="E822" s="268"/>
      <c r="F822" s="223"/>
      <c r="G822" s="196"/>
      <c r="H822" s="3"/>
      <c r="I822" s="3"/>
    </row>
    <row r="823" spans="1:9" ht="16.149999999999999" customHeight="1">
      <c r="A823"/>
      <c r="B823" s="220"/>
      <c r="C823" s="4"/>
      <c r="D823" s="222"/>
      <c r="E823" s="268"/>
      <c r="F823" s="223"/>
      <c r="G823" s="199"/>
      <c r="H823" s="7"/>
      <c r="I823" s="7"/>
    </row>
    <row r="824" spans="1:9" ht="16.149999999999999" customHeight="1">
      <c r="A824"/>
      <c r="B824" s="220"/>
      <c r="C824" s="4"/>
      <c r="D824" s="222"/>
      <c r="E824" s="268"/>
      <c r="F824" s="223"/>
      <c r="G824"/>
      <c r="H824" s="7"/>
      <c r="I824" s="7"/>
    </row>
    <row r="825" spans="1:9" ht="16.149999999999999" customHeight="1">
      <c r="A825"/>
      <c r="B825" s="220"/>
      <c r="C825" s="4"/>
      <c r="D825" s="222"/>
      <c r="E825" s="268"/>
      <c r="F825" s="223"/>
      <c r="G825"/>
      <c r="H825" s="7"/>
      <c r="I825" s="7"/>
    </row>
    <row r="826" spans="1:9" ht="16.149999999999999" customHeight="1">
      <c r="A826"/>
      <c r="B826" s="220"/>
      <c r="C826" s="4"/>
      <c r="D826" s="222"/>
      <c r="E826" s="268"/>
      <c r="F826" s="223"/>
      <c r="G826"/>
      <c r="H826" s="7"/>
      <c r="I826" s="7"/>
    </row>
    <row r="827" spans="1:9" ht="16.149999999999999" customHeight="1">
      <c r="A827"/>
      <c r="B827" s="220"/>
      <c r="C827" s="4"/>
      <c r="D827" s="222"/>
      <c r="E827" s="268"/>
      <c r="F827" s="223"/>
      <c r="G827"/>
      <c r="H827" s="7"/>
      <c r="I827" s="7"/>
    </row>
    <row r="828" spans="1:9" ht="16.149999999999999" customHeight="1">
      <c r="A828"/>
      <c r="B828" s="220"/>
      <c r="C828" s="4"/>
      <c r="D828" s="222"/>
      <c r="E828" s="268"/>
      <c r="F828" s="223"/>
      <c r="G828"/>
      <c r="H828" s="187"/>
      <c r="I828" s="187"/>
    </row>
    <row r="829" spans="1:9" ht="16.149999999999999" customHeight="1">
      <c r="A829"/>
      <c r="B829" s="220"/>
      <c r="C829" s="4"/>
      <c r="D829" s="222"/>
      <c r="E829" s="268"/>
      <c r="F829" s="223"/>
      <c r="G829"/>
      <c r="H829" s="188"/>
      <c r="I829" s="188"/>
    </row>
    <row r="830" spans="1:9" ht="16.149999999999999" customHeight="1">
      <c r="A830"/>
      <c r="B830" s="220"/>
      <c r="C830" s="221"/>
      <c r="D830" s="222"/>
      <c r="E830" s="222"/>
      <c r="F830" s="223"/>
      <c r="G830"/>
      <c r="H830" s="189"/>
      <c r="I830" s="189"/>
    </row>
    <row r="831" spans="1:9" ht="30.75" customHeight="1">
      <c r="A831"/>
      <c r="B831" s="220"/>
      <c r="C831" s="221"/>
      <c r="D831" s="222"/>
      <c r="E831" s="222"/>
      <c r="F831" s="223"/>
      <c r="G831"/>
      <c r="H831" s="189"/>
      <c r="I831" s="189"/>
    </row>
    <row r="832" spans="1:9" ht="16.149999999999999" customHeight="1">
      <c r="A832"/>
      <c r="B832" s="224"/>
      <c r="C832" s="225"/>
      <c r="D832" s="226"/>
      <c r="E832" s="226"/>
      <c r="F832" s="223">
        <f t="shared" ref="F832:F834" si="3">D832*E832</f>
        <v>0</v>
      </c>
      <c r="G832"/>
      <c r="H832" s="189"/>
      <c r="I832" s="189"/>
    </row>
    <row r="833" spans="1:9" ht="16.149999999999999" customHeight="1">
      <c r="A833"/>
      <c r="B833" s="228"/>
      <c r="C833" s="225"/>
      <c r="D833" s="225"/>
      <c r="E833" s="225"/>
      <c r="F833" s="223">
        <f t="shared" si="3"/>
        <v>0</v>
      </c>
      <c r="G833"/>
      <c r="H833" s="189"/>
      <c r="I833" s="189"/>
    </row>
    <row r="834" spans="1:9" ht="16.149999999999999" customHeight="1" thickBot="1">
      <c r="A834"/>
      <c r="B834" s="230"/>
      <c r="C834" s="231"/>
      <c r="D834" s="231"/>
      <c r="E834" s="231"/>
      <c r="F834" s="223">
        <f t="shared" si="3"/>
        <v>0</v>
      </c>
      <c r="G834"/>
      <c r="H834" s="7"/>
      <c r="I834" s="7"/>
    </row>
    <row r="835" spans="1:9" ht="16.149999999999999" customHeight="1" thickBot="1">
      <c r="A835"/>
      <c r="B835" s="216" t="s">
        <v>241</v>
      </c>
      <c r="C835" s="217"/>
      <c r="D835" s="218"/>
      <c r="E835" s="217"/>
      <c r="F835" s="219">
        <f>SUM(F836:F838)</f>
        <v>0</v>
      </c>
      <c r="G835"/>
      <c r="H835" s="7"/>
      <c r="I835" s="7"/>
    </row>
    <row r="836" spans="1:9" ht="16.149999999999999" customHeight="1">
      <c r="A836"/>
      <c r="B836" s="262"/>
      <c r="C836" s="221"/>
      <c r="D836" s="260"/>
      <c r="E836" s="268"/>
      <c r="F836" s="223"/>
      <c r="G836"/>
      <c r="H836" s="7"/>
      <c r="I836" s="7"/>
    </row>
    <row r="837" spans="1:9" ht="16.149999999999999" customHeight="1">
      <c r="A837"/>
      <c r="B837" s="259"/>
      <c r="C837" s="225"/>
      <c r="D837" s="261"/>
      <c r="E837" s="268"/>
      <c r="F837" s="223"/>
      <c r="G837"/>
      <c r="H837" s="7"/>
      <c r="I837" s="7"/>
    </row>
    <row r="838" spans="1:9" ht="16.149999999999999" customHeight="1" thickBot="1">
      <c r="A838"/>
      <c r="B838" s="230"/>
      <c r="C838" s="231"/>
      <c r="D838" s="231"/>
      <c r="E838" s="231"/>
      <c r="F838" s="223"/>
      <c r="G838"/>
      <c r="H838" s="7"/>
      <c r="I838" s="7"/>
    </row>
    <row r="839" spans="1:9" ht="16.149999999999999" customHeight="1" thickBot="1">
      <c r="A839"/>
      <c r="B839" s="216" t="s">
        <v>242</v>
      </c>
      <c r="C839" s="217"/>
      <c r="D839" s="218"/>
      <c r="E839" s="217"/>
      <c r="F839" s="219">
        <f>SUM(F840:F842)</f>
        <v>0</v>
      </c>
      <c r="G839"/>
      <c r="H839" s="7"/>
      <c r="I839" s="7"/>
    </row>
    <row r="840" spans="1:9" ht="16.149999999999999" customHeight="1">
      <c r="A840"/>
      <c r="B840" s="220"/>
      <c r="C840" s="221"/>
      <c r="D840" s="233"/>
      <c r="E840" s="221"/>
      <c r="F840" s="223"/>
      <c r="G840"/>
      <c r="H840" s="189"/>
      <c r="I840" s="189"/>
    </row>
    <row r="841" spans="1:9" ht="16.149999999999999" customHeight="1">
      <c r="A841"/>
      <c r="B841" s="224"/>
      <c r="C841" s="225"/>
      <c r="D841" s="229"/>
      <c r="E841" s="225"/>
      <c r="F841" s="227"/>
      <c r="G841"/>
      <c r="H841" s="188"/>
      <c r="I841" s="188"/>
    </row>
    <row r="842" spans="1:9" ht="16.149999999999999" customHeight="1" thickBot="1">
      <c r="A842"/>
      <c r="B842" s="234"/>
      <c r="C842" s="231"/>
      <c r="D842" s="232"/>
      <c r="E842" s="231"/>
      <c r="F842" s="235"/>
      <c r="G842"/>
      <c r="H842" s="189"/>
      <c r="I842" s="189"/>
    </row>
    <row r="843" spans="1:9" ht="16.149999999999999" customHeight="1" thickTop="1" thickBot="1">
      <c r="A843"/>
      <c r="B843"/>
      <c r="C843" s="236"/>
      <c r="D843" s="237"/>
      <c r="E843" s="238" t="s">
        <v>243</v>
      </c>
      <c r="F843" s="239">
        <f>SUM(F821,F835,F839)</f>
        <v>0</v>
      </c>
      <c r="G843"/>
      <c r="H843" s="189"/>
      <c r="I843" s="189"/>
    </row>
    <row r="844" spans="1:9" ht="16.149999999999999" customHeight="1" thickTop="1" thickBot="1">
      <c r="A844"/>
      <c r="B844"/>
      <c r="C844" s="240"/>
      <c r="D844" s="241"/>
      <c r="E844" s="242" t="s">
        <v>244</v>
      </c>
      <c r="F844" s="239">
        <f>$H$27</f>
        <v>1.5610099999999998</v>
      </c>
      <c r="G844"/>
      <c r="H844" s="190"/>
      <c r="I844" s="190"/>
    </row>
    <row r="845" spans="1:9" ht="16.149999999999999" customHeight="1" thickTop="1" thickBot="1">
      <c r="A845"/>
      <c r="B845"/>
      <c r="C845" s="243"/>
      <c r="D845" s="244"/>
      <c r="E845" s="245" t="s">
        <v>245</v>
      </c>
      <c r="F845" s="461">
        <f>+F844*F843</f>
        <v>0</v>
      </c>
      <c r="G845"/>
      <c r="H845" s="189"/>
      <c r="I845" s="189"/>
    </row>
    <row r="846" spans="1:9" ht="16.149999999999999" customHeight="1">
      <c r="A846"/>
      <c r="B846" s="57"/>
      <c r="C846" s="57"/>
      <c r="D846" s="57"/>
      <c r="E846" s="57"/>
      <c r="F846" s="57"/>
      <c r="G846"/>
      <c r="H846" s="191"/>
      <c r="I846" s="191"/>
    </row>
    <row r="847" spans="1:9" ht="16.149999999999999" customHeight="1">
      <c r="A847"/>
      <c r="B847" s="194" t="s">
        <v>1260</v>
      </c>
      <c r="C847" s="193"/>
      <c r="D847" s="193"/>
      <c r="E847" s="195" t="str">
        <f>$B$3</f>
        <v xml:space="preserve">ESCUELA Nº </v>
      </c>
      <c r="F847" s="193"/>
      <c r="G847"/>
      <c r="H847" s="188"/>
      <c r="I847" s="188"/>
    </row>
    <row r="848" spans="1:9" ht="16.149999999999999" customHeight="1">
      <c r="A848"/>
      <c r="B848" s="195"/>
      <c r="C848" s="193"/>
      <c r="D848" s="193"/>
      <c r="E848" s="195" t="str">
        <f>$B$4</f>
        <v>ENI Nº 62 ENRIQUE MOSCONI</v>
      </c>
      <c r="F848" s="193"/>
      <c r="G848"/>
      <c r="H848" s="189"/>
      <c r="I848" s="189"/>
    </row>
    <row r="849" spans="1:9" ht="16.149999999999999" customHeight="1">
      <c r="A849"/>
      <c r="B849" s="195"/>
      <c r="C849" s="193"/>
      <c r="D849" s="193"/>
      <c r="E849" s="249" t="str">
        <f>$B$5</f>
        <v>RIVADAVIA - SAN JUAN</v>
      </c>
      <c r="F849" s="193"/>
      <c r="G849"/>
      <c r="H849" s="192"/>
      <c r="I849" s="192"/>
    </row>
    <row r="850" spans="1:9" ht="16.149999999999999" customHeight="1">
      <c r="A850"/>
      <c r="B850" s="196"/>
      <c r="C850" s="196"/>
      <c r="D850" s="197"/>
      <c r="E850" s="198" t="s">
        <v>231</v>
      </c>
      <c r="F850" s="196"/>
      <c r="G850"/>
      <c r="H850" s="54"/>
      <c r="I850" s="54"/>
    </row>
    <row r="851" spans="1:9" ht="16.149999999999999" customHeight="1">
      <c r="A851"/>
      <c r="B851" s="199" t="s">
        <v>246</v>
      </c>
      <c r="C851" s="193"/>
      <c r="D851" s="199"/>
      <c r="E851" s="199"/>
      <c r="F851" s="199"/>
      <c r="G851"/>
    </row>
    <row r="852" spans="1:9" ht="16.149999999999999" customHeight="1">
      <c r="A852" s="57"/>
      <c r="B852"/>
      <c r="C852" s="200"/>
      <c r="D852" s="101"/>
      <c r="E852" s="200"/>
      <c r="F852" s="200"/>
      <c r="G852"/>
    </row>
    <row r="853" spans="1:9" ht="16.149999999999999" customHeight="1" thickBot="1">
      <c r="A853" s="193"/>
      <c r="B853"/>
      <c r="C853" s="200"/>
      <c r="D853" s="101"/>
      <c r="E853" s="200"/>
      <c r="F853" s="200"/>
      <c r="G853" s="57"/>
      <c r="H853" s="58"/>
      <c r="I853" s="58"/>
    </row>
    <row r="854" spans="1:9" ht="16.149999999999999" customHeight="1">
      <c r="A854" s="193"/>
      <c r="B854" s="201" t="s">
        <v>232</v>
      </c>
      <c r="C854" s="202" t="s">
        <v>251</v>
      </c>
      <c r="D854" s="203" t="s">
        <v>422</v>
      </c>
      <c r="E854" s="204"/>
      <c r="F854" s="205"/>
      <c r="G854" s="57"/>
      <c r="H854" s="58"/>
      <c r="I854" s="58"/>
    </row>
    <row r="855" spans="1:9" ht="16.149999999999999" customHeight="1">
      <c r="A855" s="193"/>
      <c r="B855" s="206" t="s">
        <v>233</v>
      </c>
      <c r="C855" s="207" t="s">
        <v>342</v>
      </c>
      <c r="D855" s="265" t="s">
        <v>427</v>
      </c>
      <c r="E855" s="209"/>
      <c r="F855" s="210"/>
      <c r="G855" s="193"/>
      <c r="H855" s="58"/>
      <c r="I855" s="58"/>
    </row>
    <row r="856" spans="1:9" ht="16.149999999999999" customHeight="1" thickBot="1">
      <c r="A856" s="196"/>
      <c r="B856" s="206" t="s">
        <v>234</v>
      </c>
      <c r="C856" s="211" t="s">
        <v>22</v>
      </c>
      <c r="D856" s="212"/>
      <c r="E856" s="209"/>
      <c r="F856" s="210"/>
      <c r="G856" s="193"/>
      <c r="H856" s="58"/>
      <c r="I856" s="58"/>
    </row>
    <row r="857" spans="1:9" ht="16.149999999999999" customHeight="1" thickBot="1">
      <c r="A857" s="193"/>
      <c r="B857" s="213" t="s">
        <v>235</v>
      </c>
      <c r="C857" s="214" t="s">
        <v>236</v>
      </c>
      <c r="D857" s="214" t="s">
        <v>237</v>
      </c>
      <c r="E857" s="214" t="s">
        <v>238</v>
      </c>
      <c r="F857" s="215" t="s">
        <v>239</v>
      </c>
      <c r="G857" s="193"/>
      <c r="H857" s="58"/>
      <c r="I857" s="58"/>
    </row>
    <row r="858" spans="1:9" ht="16.149999999999999" customHeight="1" thickBot="1">
      <c r="A858"/>
      <c r="B858" s="216" t="s">
        <v>240</v>
      </c>
      <c r="C858" s="217"/>
      <c r="D858" s="218"/>
      <c r="E858" s="217"/>
      <c r="F858" s="219">
        <f>SUM(F859:F871)</f>
        <v>0</v>
      </c>
      <c r="G858" s="196"/>
      <c r="H858" s="58"/>
      <c r="I858" s="58"/>
    </row>
    <row r="859" spans="1:9" ht="16.149999999999999" customHeight="1">
      <c r="A859"/>
      <c r="B859" s="276"/>
      <c r="C859" s="4"/>
      <c r="D859" s="222"/>
      <c r="E859" s="268"/>
      <c r="F859" s="223"/>
      <c r="G859" s="199"/>
      <c r="H859" s="58"/>
      <c r="I859" s="58"/>
    </row>
    <row r="860" spans="1:9" ht="16.149999999999999" customHeight="1">
      <c r="A860"/>
      <c r="B860" s="220"/>
      <c r="C860" s="4"/>
      <c r="D860" s="222"/>
      <c r="E860" s="268"/>
      <c r="F860" s="223"/>
      <c r="G860"/>
      <c r="H860" s="58"/>
      <c r="I860" s="58"/>
    </row>
    <row r="861" spans="1:9" ht="16.149999999999999" customHeight="1">
      <c r="A861"/>
      <c r="B861" s="220"/>
      <c r="C861" s="4"/>
      <c r="D861" s="222"/>
      <c r="E861" s="268"/>
      <c r="F861" s="223"/>
      <c r="G861"/>
      <c r="H861" s="58"/>
      <c r="I861" s="58"/>
    </row>
    <row r="862" spans="1:9" ht="16.149999999999999" customHeight="1">
      <c r="A862"/>
      <c r="B862" s="220"/>
      <c r="C862" s="4"/>
      <c r="D862" s="222"/>
      <c r="E862" s="268"/>
      <c r="F862" s="223"/>
      <c r="G862"/>
      <c r="H862" s="58"/>
      <c r="I862" s="58"/>
    </row>
    <row r="863" spans="1:9" ht="16.149999999999999" customHeight="1">
      <c r="A863"/>
      <c r="B863" s="220"/>
      <c r="C863" s="4"/>
      <c r="D863" s="222"/>
      <c r="E863" s="268"/>
      <c r="F863" s="223"/>
      <c r="G863"/>
      <c r="H863" s="58"/>
      <c r="I863" s="58"/>
    </row>
    <row r="864" spans="1:9" ht="16.149999999999999" customHeight="1">
      <c r="A864"/>
      <c r="B864" s="220"/>
      <c r="C864" s="4"/>
      <c r="D864" s="222"/>
      <c r="E864" s="268"/>
      <c r="F864" s="223"/>
      <c r="G864"/>
      <c r="H864" s="58"/>
      <c r="I864" s="58"/>
    </row>
    <row r="865" spans="1:9" ht="16.149999999999999" customHeight="1">
      <c r="A865"/>
      <c r="B865" s="220"/>
      <c r="C865" s="4"/>
      <c r="D865" s="222"/>
      <c r="E865" s="268"/>
      <c r="F865" s="223"/>
      <c r="G865"/>
      <c r="H865" s="58"/>
      <c r="I865" s="58"/>
    </row>
    <row r="866" spans="1:9" ht="30.75" customHeight="1">
      <c r="A866"/>
      <c r="B866" s="220"/>
      <c r="C866" s="4"/>
      <c r="D866" s="222"/>
      <c r="E866" s="268"/>
      <c r="F866" s="223"/>
      <c r="G866"/>
      <c r="H866" s="58"/>
      <c r="I866" s="58"/>
    </row>
    <row r="867" spans="1:9" ht="16.149999999999999" customHeight="1">
      <c r="A867"/>
      <c r="B867" s="220"/>
      <c r="C867" s="221"/>
      <c r="D867" s="222"/>
      <c r="E867" s="222"/>
      <c r="F867" s="223"/>
      <c r="G867"/>
      <c r="H867" s="58"/>
      <c r="I867" s="58"/>
    </row>
    <row r="868" spans="1:9" ht="16.149999999999999" customHeight="1">
      <c r="A868"/>
      <c r="B868" s="220"/>
      <c r="C868" s="221"/>
      <c r="D868" s="222"/>
      <c r="E868" s="222"/>
      <c r="F868" s="223"/>
      <c r="G868"/>
      <c r="H868" s="58"/>
      <c r="I868" s="58"/>
    </row>
    <row r="869" spans="1:9" ht="16.149999999999999" customHeight="1">
      <c r="A869"/>
      <c r="B869" s="224"/>
      <c r="C869" s="225"/>
      <c r="D869" s="226"/>
      <c r="E869" s="226"/>
      <c r="F869" s="223"/>
      <c r="G869"/>
      <c r="H869" s="58"/>
      <c r="I869" s="58"/>
    </row>
    <row r="870" spans="1:9" ht="16.149999999999999" customHeight="1">
      <c r="A870"/>
      <c r="B870" s="228"/>
      <c r="C870" s="225"/>
      <c r="D870" s="225"/>
      <c r="E870" s="225"/>
      <c r="F870" s="223"/>
      <c r="G870"/>
      <c r="H870" s="58"/>
      <c r="I870" s="58"/>
    </row>
    <row r="871" spans="1:9" ht="16.149999999999999" customHeight="1" thickBot="1">
      <c r="A871"/>
      <c r="B871" s="230"/>
      <c r="C871" s="231"/>
      <c r="D871" s="231"/>
      <c r="E871" s="231"/>
      <c r="F871" s="223"/>
      <c r="G871"/>
      <c r="H871" s="58"/>
      <c r="I871" s="58"/>
    </row>
    <row r="872" spans="1:9" ht="16.149999999999999" customHeight="1" thickBot="1">
      <c r="A872"/>
      <c r="B872" s="216" t="s">
        <v>241</v>
      </c>
      <c r="C872" s="217"/>
      <c r="D872" s="218"/>
      <c r="E872" s="217"/>
      <c r="F872" s="219">
        <f>SUM(F873:F875)</f>
        <v>0</v>
      </c>
      <c r="G872"/>
      <c r="H872" s="58"/>
      <c r="I872" s="58"/>
    </row>
    <row r="873" spans="1:9" ht="16.149999999999999" customHeight="1">
      <c r="A873"/>
      <c r="B873" s="275"/>
      <c r="C873" s="221"/>
      <c r="D873" s="260"/>
      <c r="E873" s="268"/>
      <c r="F873" s="223"/>
      <c r="G873"/>
      <c r="H873" s="58"/>
      <c r="I873" s="58"/>
    </row>
    <row r="874" spans="1:9" ht="16.149999999999999" customHeight="1">
      <c r="A874"/>
      <c r="B874" s="276"/>
      <c r="C874" s="225"/>
      <c r="D874" s="261"/>
      <c r="E874" s="268"/>
      <c r="F874" s="223"/>
      <c r="G874"/>
      <c r="H874" s="58"/>
      <c r="I874" s="58"/>
    </row>
    <row r="875" spans="1:9" ht="16.149999999999999" customHeight="1" thickBot="1">
      <c r="A875"/>
      <c r="B875" s="230"/>
      <c r="C875" s="231"/>
      <c r="D875" s="231"/>
      <c r="E875" s="231"/>
      <c r="F875" s="223"/>
      <c r="G875"/>
      <c r="H875" s="58"/>
      <c r="I875" s="58"/>
    </row>
    <row r="876" spans="1:9" ht="16.149999999999999" customHeight="1" thickBot="1">
      <c r="A876"/>
      <c r="B876" s="216" t="s">
        <v>242</v>
      </c>
      <c r="C876" s="217"/>
      <c r="D876" s="218"/>
      <c r="E876" s="217"/>
      <c r="F876" s="219">
        <f>SUM(F877:F879)</f>
        <v>0</v>
      </c>
      <c r="G876"/>
      <c r="H876" s="58"/>
      <c r="I876" s="58"/>
    </row>
    <row r="877" spans="1:9" ht="16.149999999999999" customHeight="1">
      <c r="A877"/>
      <c r="B877" s="220"/>
      <c r="C877" s="221"/>
      <c r="D877" s="233"/>
      <c r="E877" s="221"/>
      <c r="F877" s="223"/>
      <c r="G877"/>
      <c r="H877" s="58"/>
      <c r="I877" s="58"/>
    </row>
    <row r="878" spans="1:9" ht="16.149999999999999" customHeight="1">
      <c r="A878"/>
      <c r="B878" s="224"/>
      <c r="C878" s="225"/>
      <c r="D878" s="229"/>
      <c r="E878" s="225"/>
      <c r="F878" s="227"/>
      <c r="G878"/>
      <c r="H878" s="58"/>
      <c r="I878" s="58"/>
    </row>
    <row r="879" spans="1:9" ht="16.149999999999999" customHeight="1" thickBot="1">
      <c r="A879"/>
      <c r="B879" s="234"/>
      <c r="C879" s="231"/>
      <c r="D879" s="232"/>
      <c r="E879" s="231"/>
      <c r="F879" s="235"/>
      <c r="G879"/>
      <c r="H879" s="58"/>
      <c r="I879" s="58"/>
    </row>
    <row r="880" spans="1:9" ht="16.149999999999999" customHeight="1" thickTop="1" thickBot="1">
      <c r="A880"/>
      <c r="B880"/>
      <c r="C880" s="236"/>
      <c r="D880" s="237"/>
      <c r="E880" s="238" t="s">
        <v>243</v>
      </c>
      <c r="F880" s="239">
        <f>SUM(F858,F872,F876)</f>
        <v>0</v>
      </c>
      <c r="G880"/>
      <c r="H880" s="58"/>
      <c r="I880" s="58"/>
    </row>
    <row r="881" spans="1:9" ht="16.149999999999999" customHeight="1" thickTop="1" thickBot="1">
      <c r="A881"/>
      <c r="B881"/>
      <c r="C881" s="240"/>
      <c r="D881" s="241"/>
      <c r="E881" s="242" t="s">
        <v>244</v>
      </c>
      <c r="F881" s="239">
        <f>$H$27</f>
        <v>1.5610099999999998</v>
      </c>
      <c r="G881"/>
      <c r="H881" s="58"/>
      <c r="I881" s="58"/>
    </row>
    <row r="882" spans="1:9" ht="16.149999999999999" customHeight="1" thickTop="1" thickBot="1">
      <c r="A882"/>
      <c r="B882"/>
      <c r="C882" s="243"/>
      <c r="D882" s="244"/>
      <c r="E882" s="245" t="s">
        <v>245</v>
      </c>
      <c r="F882" s="461">
        <f>+F881*F880</f>
        <v>0</v>
      </c>
      <c r="G882"/>
      <c r="H882" s="58"/>
      <c r="I882" s="58"/>
    </row>
    <row r="883" spans="1:9" ht="16.149999999999999" customHeight="1">
      <c r="A883"/>
      <c r="B883" s="57"/>
      <c r="C883" s="57"/>
      <c r="D883" s="57"/>
      <c r="E883" s="57"/>
      <c r="F883" s="57"/>
      <c r="G883"/>
      <c r="H883" s="58"/>
      <c r="I883" s="58"/>
    </row>
    <row r="884" spans="1:9" ht="16.149999999999999" customHeight="1">
      <c r="A884"/>
      <c r="B884" s="194" t="s">
        <v>1260</v>
      </c>
      <c r="C884" s="193"/>
      <c r="D884" s="193"/>
      <c r="E884" s="195" t="str">
        <f>$B$3</f>
        <v xml:space="preserve">ESCUELA Nº </v>
      </c>
      <c r="F884" s="193"/>
      <c r="G884"/>
      <c r="H884" s="58"/>
      <c r="I884" s="58"/>
    </row>
    <row r="885" spans="1:9" ht="16.149999999999999" customHeight="1">
      <c r="A885"/>
      <c r="B885" s="195"/>
      <c r="C885" s="193"/>
      <c r="D885" s="193"/>
      <c r="E885" s="195" t="str">
        <f>$B$4</f>
        <v>ENI Nº 62 ENRIQUE MOSCONI</v>
      </c>
      <c r="F885" s="193"/>
      <c r="G885"/>
      <c r="H885" s="58"/>
      <c r="I885" s="58"/>
    </row>
    <row r="886" spans="1:9" ht="16.149999999999999" customHeight="1">
      <c r="A886"/>
      <c r="B886" s="195"/>
      <c r="C886" s="193"/>
      <c r="D886" s="193"/>
      <c r="E886" s="249" t="str">
        <f>$B$5</f>
        <v>RIVADAVIA - SAN JUAN</v>
      </c>
      <c r="F886" s="193"/>
      <c r="G886"/>
      <c r="H886" s="58"/>
      <c r="I886" s="58"/>
    </row>
    <row r="887" spans="1:9" ht="16.149999999999999" customHeight="1">
      <c r="A887" s="57"/>
      <c r="B887" s="196"/>
      <c r="C887" s="196"/>
      <c r="D887" s="197"/>
      <c r="E887" s="198" t="s">
        <v>231</v>
      </c>
      <c r="F887" s="196"/>
      <c r="G887"/>
      <c r="H887" s="58"/>
      <c r="I887" s="58"/>
    </row>
    <row r="888" spans="1:9" ht="16.149999999999999" customHeight="1">
      <c r="A888" s="57"/>
      <c r="B888" s="199" t="s">
        <v>246</v>
      </c>
      <c r="C888" s="193"/>
      <c r="D888" s="199"/>
      <c r="E888" s="199"/>
      <c r="F888" s="199"/>
      <c r="G888"/>
      <c r="H888" s="58"/>
      <c r="I888" s="58"/>
    </row>
    <row r="889" spans="1:9" ht="16.149999999999999" customHeight="1">
      <c r="A889" s="193"/>
      <c r="B889"/>
      <c r="C889" s="200"/>
      <c r="D889" s="101"/>
      <c r="E889" s="200"/>
      <c r="F889" s="200"/>
      <c r="G889" s="57"/>
      <c r="H889" s="58"/>
      <c r="I889" s="58"/>
    </row>
    <row r="890" spans="1:9" ht="16.149999999999999" customHeight="1" thickBot="1">
      <c r="A890" s="193"/>
      <c r="B890"/>
      <c r="C890" s="200"/>
      <c r="D890" s="101"/>
      <c r="E890" s="200"/>
      <c r="F890" s="200"/>
      <c r="G890" s="193"/>
      <c r="I890" s="58"/>
    </row>
    <row r="891" spans="1:9" ht="16.149999999999999" customHeight="1">
      <c r="A891" s="193"/>
      <c r="B891" s="201" t="s">
        <v>232</v>
      </c>
      <c r="C891" s="202" t="s">
        <v>251</v>
      </c>
      <c r="D891" s="203" t="s">
        <v>422</v>
      </c>
      <c r="E891" s="204"/>
      <c r="F891" s="205"/>
      <c r="G891" s="193"/>
      <c r="I891" s="58"/>
    </row>
    <row r="892" spans="1:9" ht="16.149999999999999" customHeight="1">
      <c r="A892" s="196"/>
      <c r="B892" s="206" t="s">
        <v>233</v>
      </c>
      <c r="C892" s="207" t="s">
        <v>343</v>
      </c>
      <c r="D892" s="274" t="s">
        <v>426</v>
      </c>
      <c r="E892" s="209"/>
      <c r="F892" s="210"/>
      <c r="G892" s="193"/>
      <c r="I892" s="58"/>
    </row>
    <row r="893" spans="1:9" ht="16.149999999999999" customHeight="1" thickBot="1">
      <c r="A893" s="193"/>
      <c r="B893" s="206" t="s">
        <v>234</v>
      </c>
      <c r="C893" s="211" t="s">
        <v>22</v>
      </c>
      <c r="D893" s="212"/>
      <c r="E893" s="209"/>
      <c r="F893" s="210"/>
      <c r="G893" s="196"/>
      <c r="H893" s="263"/>
      <c r="I893" s="58"/>
    </row>
    <row r="894" spans="1:9" ht="16.149999999999999" customHeight="1" thickBot="1">
      <c r="A894"/>
      <c r="B894" s="213" t="s">
        <v>235</v>
      </c>
      <c r="C894" s="214" t="s">
        <v>236</v>
      </c>
      <c r="D894" s="214" t="s">
        <v>237</v>
      </c>
      <c r="E894" s="214" t="s">
        <v>238</v>
      </c>
      <c r="F894" s="215" t="s">
        <v>239</v>
      </c>
      <c r="G894" s="199"/>
      <c r="H894" s="3"/>
      <c r="I894" s="58"/>
    </row>
    <row r="895" spans="1:9" ht="16.149999999999999" customHeight="1" thickBot="1">
      <c r="A895"/>
      <c r="B895" s="216" t="s">
        <v>240</v>
      </c>
      <c r="C895" s="217"/>
      <c r="D895" s="218"/>
      <c r="E895" s="217"/>
      <c r="F895" s="219">
        <f>SUM(F896:F908)</f>
        <v>0</v>
      </c>
      <c r="G895"/>
      <c r="H895" s="3"/>
      <c r="I895" s="58"/>
    </row>
    <row r="896" spans="1:9" ht="16.149999999999999" customHeight="1">
      <c r="A896"/>
      <c r="B896" s="276"/>
      <c r="C896" s="4"/>
      <c r="D896" s="222"/>
      <c r="E896" s="268"/>
      <c r="F896" s="223"/>
      <c r="G896"/>
      <c r="H896" s="3"/>
      <c r="I896" s="58"/>
    </row>
    <row r="897" spans="1:9" ht="16.149999999999999" customHeight="1">
      <c r="A897"/>
      <c r="B897" s="220"/>
      <c r="C897" s="4"/>
      <c r="D897" s="222"/>
      <c r="E897" s="268"/>
      <c r="F897" s="223"/>
      <c r="G897"/>
      <c r="H897" s="7"/>
      <c r="I897" s="58"/>
    </row>
    <row r="898" spans="1:9" ht="16.149999999999999" customHeight="1">
      <c r="A898"/>
      <c r="B898" s="220"/>
      <c r="C898" s="4"/>
      <c r="D898" s="222"/>
      <c r="E898" s="268"/>
      <c r="F898" s="223"/>
      <c r="G898"/>
      <c r="H898" s="7"/>
      <c r="I898" s="58"/>
    </row>
    <row r="899" spans="1:9" ht="16.149999999999999" customHeight="1">
      <c r="A899"/>
      <c r="B899" s="220"/>
      <c r="C899" s="4"/>
      <c r="D899" s="222"/>
      <c r="E899" s="268"/>
      <c r="F899" s="223"/>
      <c r="G899"/>
      <c r="H899" s="7"/>
      <c r="I899" s="58"/>
    </row>
    <row r="900" spans="1:9" ht="16.149999999999999" customHeight="1">
      <c r="A900"/>
      <c r="B900" s="220"/>
      <c r="C900" s="4"/>
      <c r="D900" s="222"/>
      <c r="E900" s="268"/>
      <c r="F900" s="223"/>
      <c r="G900"/>
      <c r="H900" s="7"/>
      <c r="I900" s="58"/>
    </row>
    <row r="901" spans="1:9" ht="30.75" customHeight="1">
      <c r="A901"/>
      <c r="B901" s="220"/>
      <c r="C901" s="4"/>
      <c r="D901" s="222"/>
      <c r="E901" s="268"/>
      <c r="F901" s="223"/>
      <c r="G901"/>
      <c r="H901" s="7"/>
      <c r="I901" s="58"/>
    </row>
    <row r="902" spans="1:9" ht="16.149999999999999" customHeight="1">
      <c r="A902"/>
      <c r="B902" s="220"/>
      <c r="C902" s="4"/>
      <c r="D902" s="222"/>
      <c r="E902" s="268"/>
      <c r="F902" s="223"/>
      <c r="G902"/>
      <c r="H902" s="187"/>
      <c r="I902" s="58"/>
    </row>
    <row r="903" spans="1:9" ht="16.149999999999999" customHeight="1">
      <c r="A903"/>
      <c r="B903" s="220"/>
      <c r="C903" s="4"/>
      <c r="D903" s="222"/>
      <c r="E903" s="268"/>
      <c r="F903" s="223"/>
      <c r="G903"/>
      <c r="H903" s="188"/>
      <c r="I903" s="58"/>
    </row>
    <row r="904" spans="1:9" ht="16.149999999999999" customHeight="1">
      <c r="A904"/>
      <c r="B904" s="220"/>
      <c r="C904" s="221"/>
      <c r="D904" s="222"/>
      <c r="E904" s="222"/>
      <c r="F904" s="223"/>
      <c r="G904"/>
      <c r="H904" s="189"/>
      <c r="I904" s="58"/>
    </row>
    <row r="905" spans="1:9" ht="16.149999999999999" customHeight="1">
      <c r="A905"/>
      <c r="B905" s="220"/>
      <c r="C905" s="221"/>
      <c r="D905" s="222"/>
      <c r="E905" s="222"/>
      <c r="F905" s="223"/>
      <c r="G905"/>
      <c r="H905" s="189"/>
      <c r="I905" s="58"/>
    </row>
    <row r="906" spans="1:9" ht="16.149999999999999" customHeight="1">
      <c r="A906"/>
      <c r="B906" s="224"/>
      <c r="C906" s="225"/>
      <c r="D906" s="226"/>
      <c r="E906" s="226"/>
      <c r="F906" s="223"/>
      <c r="G906"/>
      <c r="H906" s="189"/>
      <c r="I906" s="58"/>
    </row>
    <row r="907" spans="1:9" ht="16.149999999999999" customHeight="1">
      <c r="A907"/>
      <c r="B907" s="228"/>
      <c r="C907" s="225"/>
      <c r="D907" s="225"/>
      <c r="E907" s="225"/>
      <c r="F907" s="223"/>
      <c r="G907"/>
      <c r="H907" s="189"/>
      <c r="I907" s="58"/>
    </row>
    <row r="908" spans="1:9" ht="16.149999999999999" customHeight="1" thickBot="1">
      <c r="A908"/>
      <c r="B908" s="230"/>
      <c r="C908" s="231"/>
      <c r="D908" s="231"/>
      <c r="E908" s="231"/>
      <c r="F908" s="223"/>
      <c r="G908"/>
      <c r="H908" s="189"/>
      <c r="I908" s="58"/>
    </row>
    <row r="909" spans="1:9" ht="16.149999999999999" customHeight="1" thickBot="1">
      <c r="A909"/>
      <c r="B909" s="216" t="s">
        <v>241</v>
      </c>
      <c r="C909" s="217"/>
      <c r="D909" s="218"/>
      <c r="E909" s="217"/>
      <c r="F909" s="219">
        <f>SUM(F910:F912)</f>
        <v>0</v>
      </c>
      <c r="G909"/>
      <c r="H909" s="189"/>
      <c r="I909" s="58"/>
    </row>
    <row r="910" spans="1:9" ht="16.149999999999999" customHeight="1">
      <c r="A910"/>
      <c r="B910" s="275"/>
      <c r="C910" s="221"/>
      <c r="D910" s="260"/>
      <c r="E910" s="268"/>
      <c r="F910" s="223"/>
      <c r="G910"/>
      <c r="H910" s="189"/>
      <c r="I910" s="58"/>
    </row>
    <row r="911" spans="1:9" ht="16.149999999999999" customHeight="1">
      <c r="A911"/>
      <c r="B911" s="276"/>
      <c r="C911" s="225"/>
      <c r="D911" s="261"/>
      <c r="E911" s="268"/>
      <c r="F911" s="223"/>
      <c r="G911"/>
      <c r="H911" s="7"/>
      <c r="I911" s="58"/>
    </row>
    <row r="912" spans="1:9" ht="16.149999999999999" customHeight="1" thickBot="1">
      <c r="A912"/>
      <c r="B912" s="230"/>
      <c r="C912" s="231"/>
      <c r="D912" s="231"/>
      <c r="E912" s="231"/>
      <c r="F912" s="223"/>
      <c r="G912"/>
      <c r="H912" s="7"/>
      <c r="I912" s="58"/>
    </row>
    <row r="913" spans="1:9" ht="16.149999999999999" customHeight="1" thickBot="1">
      <c r="A913"/>
      <c r="B913" s="216" t="s">
        <v>242</v>
      </c>
      <c r="C913" s="217"/>
      <c r="D913" s="218"/>
      <c r="E913" s="217"/>
      <c r="F913" s="219">
        <f>SUM(F914:F916)</f>
        <v>0</v>
      </c>
      <c r="G913"/>
      <c r="H913" s="7"/>
      <c r="I913" s="58"/>
    </row>
    <row r="914" spans="1:9" ht="16.149999999999999" customHeight="1">
      <c r="A914"/>
      <c r="B914" s="220"/>
      <c r="C914" s="221"/>
      <c r="D914" s="233"/>
      <c r="E914" s="221"/>
      <c r="F914" s="223"/>
      <c r="G914"/>
      <c r="H914" s="189"/>
      <c r="I914" s="58"/>
    </row>
    <row r="915" spans="1:9" ht="16.149999999999999" customHeight="1">
      <c r="A915"/>
      <c r="B915" s="224"/>
      <c r="C915" s="225"/>
      <c r="D915" s="229"/>
      <c r="E915" s="225"/>
      <c r="F915" s="227"/>
      <c r="G915"/>
      <c r="H915" s="188"/>
      <c r="I915" s="58"/>
    </row>
    <row r="916" spans="1:9" ht="16.149999999999999" customHeight="1" thickBot="1">
      <c r="A916"/>
      <c r="B916" s="234"/>
      <c r="C916" s="231"/>
      <c r="D916" s="232"/>
      <c r="E916" s="231"/>
      <c r="F916" s="235"/>
      <c r="G916"/>
      <c r="H916" s="189"/>
      <c r="I916" s="58"/>
    </row>
    <row r="917" spans="1:9" ht="16.149999999999999" customHeight="1" thickTop="1" thickBot="1">
      <c r="A917"/>
      <c r="B917"/>
      <c r="C917" s="236"/>
      <c r="D917" s="237"/>
      <c r="E917" s="238" t="s">
        <v>243</v>
      </c>
      <c r="F917" s="239">
        <f>SUM(F895,F909,F913)</f>
        <v>0</v>
      </c>
      <c r="G917"/>
      <c r="H917" s="189"/>
      <c r="I917" s="58"/>
    </row>
    <row r="918" spans="1:9" ht="16.149999999999999" customHeight="1" thickTop="1" thickBot="1">
      <c r="A918"/>
      <c r="B918"/>
      <c r="C918" s="240"/>
      <c r="D918" s="241"/>
      <c r="E918" s="242" t="s">
        <v>244</v>
      </c>
      <c r="F918" s="239">
        <f>$H$27</f>
        <v>1.5610099999999998</v>
      </c>
      <c r="G918"/>
      <c r="H918" s="190"/>
      <c r="I918" s="58"/>
    </row>
    <row r="919" spans="1:9" ht="16.149999999999999" customHeight="1" thickTop="1" thickBot="1">
      <c r="A919"/>
      <c r="B919"/>
      <c r="C919" s="243"/>
      <c r="D919" s="244"/>
      <c r="E919" s="245" t="s">
        <v>245</v>
      </c>
      <c r="F919" s="461">
        <f>+F918*F917</f>
        <v>0</v>
      </c>
      <c r="G919"/>
      <c r="H919" s="189"/>
      <c r="I919" s="58"/>
    </row>
    <row r="920" spans="1:9" ht="16.149999999999999" customHeight="1">
      <c r="A920"/>
      <c r="B920" s="57"/>
      <c r="C920" s="57"/>
      <c r="D920" s="57"/>
      <c r="E920" s="57"/>
      <c r="F920" s="57"/>
      <c r="G920"/>
      <c r="H920" s="191"/>
      <c r="I920" s="58"/>
    </row>
    <row r="921" spans="1:9" ht="16.149999999999999" customHeight="1">
      <c r="A921"/>
      <c r="B921" s="194" t="s">
        <v>1260</v>
      </c>
      <c r="C921" s="193"/>
      <c r="D921" s="193"/>
      <c r="E921" s="195" t="str">
        <f>$B$3</f>
        <v xml:space="preserve">ESCUELA Nº </v>
      </c>
      <c r="F921" s="193"/>
      <c r="G921"/>
      <c r="H921" s="188"/>
      <c r="I921" s="58"/>
    </row>
    <row r="922" spans="1:9" ht="16.149999999999999" customHeight="1">
      <c r="A922"/>
      <c r="B922" s="195"/>
      <c r="C922" s="193"/>
      <c r="D922" s="193"/>
      <c r="E922" s="195" t="str">
        <f>$B$4</f>
        <v>ENI Nº 62 ENRIQUE MOSCONI</v>
      </c>
      <c r="F922" s="193"/>
      <c r="G922"/>
      <c r="H922" s="189"/>
      <c r="I922" s="58"/>
    </row>
    <row r="923" spans="1:9" ht="16.149999999999999" customHeight="1">
      <c r="A923" s="57"/>
      <c r="B923" s="195"/>
      <c r="C923" s="193"/>
      <c r="D923" s="193"/>
      <c r="E923" s="249" t="str">
        <f>$B$5</f>
        <v>RIVADAVIA - SAN JUAN</v>
      </c>
      <c r="F923" s="193"/>
      <c r="G923"/>
      <c r="H923" s="192"/>
      <c r="I923" s="58"/>
    </row>
    <row r="924" spans="1:9" ht="16.149999999999999" customHeight="1">
      <c r="A924" s="193"/>
      <c r="B924" s="196"/>
      <c r="C924" s="196"/>
      <c r="D924" s="197"/>
      <c r="E924" s="198" t="s">
        <v>231</v>
      </c>
      <c r="F924" s="196"/>
      <c r="G924" s="57"/>
      <c r="H924" s="58"/>
      <c r="I924" s="58"/>
    </row>
    <row r="925" spans="1:9" ht="16.149999999999999" customHeight="1">
      <c r="A925" s="193"/>
      <c r="B925" s="199" t="s">
        <v>246</v>
      </c>
      <c r="C925" s="193"/>
      <c r="D925" s="199"/>
      <c r="E925" s="199"/>
      <c r="F925" s="199"/>
      <c r="G925" s="193"/>
      <c r="H925" s="263"/>
      <c r="I925" s="58"/>
    </row>
    <row r="926" spans="1:9" ht="16.149999999999999" customHeight="1">
      <c r="A926" s="193"/>
      <c r="B926"/>
      <c r="C926" s="200"/>
      <c r="D926" s="101"/>
      <c r="E926" s="200"/>
      <c r="F926" s="200"/>
      <c r="G926" s="193"/>
      <c r="H926" s="3"/>
      <c r="I926" s="58"/>
    </row>
    <row r="927" spans="1:9" ht="16.149999999999999" customHeight="1" thickBot="1">
      <c r="A927" s="196"/>
      <c r="B927"/>
      <c r="C927" s="200"/>
      <c r="D927" s="101"/>
      <c r="E927" s="200"/>
      <c r="F927" s="200"/>
      <c r="G927" s="193"/>
      <c r="H927" s="3"/>
      <c r="I927" s="58"/>
    </row>
    <row r="928" spans="1:9" ht="16.149999999999999" customHeight="1">
      <c r="A928" s="193"/>
      <c r="B928" s="201" t="s">
        <v>232</v>
      </c>
      <c r="C928" s="202" t="s">
        <v>251</v>
      </c>
      <c r="D928" s="203" t="s">
        <v>422</v>
      </c>
      <c r="E928" s="204"/>
      <c r="F928" s="205"/>
      <c r="G928" s="196"/>
      <c r="H928" s="3"/>
      <c r="I928" s="58"/>
    </row>
    <row r="929" spans="1:9" ht="16.149999999999999" customHeight="1">
      <c r="A929"/>
      <c r="B929" s="206" t="s">
        <v>233</v>
      </c>
      <c r="C929" s="207" t="s">
        <v>344</v>
      </c>
      <c r="D929" s="265" t="s">
        <v>430</v>
      </c>
      <c r="E929" s="209"/>
      <c r="F929" s="210"/>
      <c r="G929" s="199"/>
      <c r="H929" s="7"/>
      <c r="I929" s="58"/>
    </row>
    <row r="930" spans="1:9" ht="16.149999999999999" customHeight="1" thickBot="1">
      <c r="A930"/>
      <c r="B930" s="206" t="s">
        <v>234</v>
      </c>
      <c r="C930" s="211" t="s">
        <v>22</v>
      </c>
      <c r="D930" s="212"/>
      <c r="E930" s="209"/>
      <c r="F930" s="210"/>
      <c r="G930"/>
      <c r="H930" s="7"/>
      <c r="I930" s="58"/>
    </row>
    <row r="931" spans="1:9" ht="16.149999999999999" customHeight="1" thickBot="1">
      <c r="A931"/>
      <c r="B931" s="213" t="s">
        <v>235</v>
      </c>
      <c r="C931" s="214" t="s">
        <v>236</v>
      </c>
      <c r="D931" s="214" t="s">
        <v>237</v>
      </c>
      <c r="E931" s="214" t="s">
        <v>238</v>
      </c>
      <c r="F931" s="215" t="s">
        <v>239</v>
      </c>
      <c r="G931"/>
      <c r="H931" s="7"/>
      <c r="I931" s="58"/>
    </row>
    <row r="932" spans="1:9" ht="16.149999999999999" customHeight="1" thickBot="1">
      <c r="A932"/>
      <c r="B932" s="216" t="s">
        <v>240</v>
      </c>
      <c r="C932" s="217"/>
      <c r="D932" s="218"/>
      <c r="E932" s="217"/>
      <c r="F932" s="219">
        <f>SUM(F933:F945)</f>
        <v>0</v>
      </c>
      <c r="G932"/>
      <c r="H932" s="7"/>
      <c r="I932" s="58"/>
    </row>
    <row r="933" spans="1:9" ht="16.149999999999999" customHeight="1">
      <c r="A933"/>
      <c r="B933" s="276"/>
      <c r="C933" s="4"/>
      <c r="D933" s="222"/>
      <c r="E933" s="268"/>
      <c r="F933" s="223"/>
      <c r="G933"/>
      <c r="H933" s="7"/>
      <c r="I933" s="58"/>
    </row>
    <row r="934" spans="1:9" ht="16.149999999999999" customHeight="1">
      <c r="A934"/>
      <c r="B934" s="220"/>
      <c r="C934" s="4"/>
      <c r="D934" s="222"/>
      <c r="E934" s="268"/>
      <c r="F934" s="223"/>
      <c r="G934"/>
      <c r="H934" s="187"/>
      <c r="I934" s="58"/>
    </row>
    <row r="935" spans="1:9" ht="16.149999999999999" customHeight="1">
      <c r="A935"/>
      <c r="B935" s="220"/>
      <c r="C935" s="4"/>
      <c r="D935" s="222"/>
      <c r="E935" s="268"/>
      <c r="F935" s="223"/>
      <c r="G935"/>
      <c r="H935" s="188"/>
      <c r="I935" s="58"/>
    </row>
    <row r="936" spans="1:9" ht="30" customHeight="1">
      <c r="A936"/>
      <c r="B936" s="220"/>
      <c r="C936" s="4"/>
      <c r="D936" s="222"/>
      <c r="E936" s="268"/>
      <c r="F936" s="223"/>
      <c r="G936"/>
      <c r="H936" s="189"/>
      <c r="I936" s="58"/>
    </row>
    <row r="937" spans="1:9" ht="16.149999999999999" customHeight="1">
      <c r="A937"/>
      <c r="B937" s="220"/>
      <c r="C937" s="4"/>
      <c r="D937" s="222"/>
      <c r="E937" s="268"/>
      <c r="F937" s="223"/>
      <c r="G937"/>
      <c r="H937" s="189"/>
      <c r="I937" s="58"/>
    </row>
    <row r="938" spans="1:9" ht="16.149999999999999" customHeight="1">
      <c r="A938"/>
      <c r="B938" s="220"/>
      <c r="C938" s="4"/>
      <c r="D938" s="222"/>
      <c r="E938" s="268"/>
      <c r="F938" s="223"/>
      <c r="G938"/>
      <c r="H938" s="189"/>
      <c r="I938" s="58"/>
    </row>
    <row r="939" spans="1:9" ht="16.149999999999999" customHeight="1">
      <c r="A939"/>
      <c r="B939" s="220"/>
      <c r="C939" s="4"/>
      <c r="D939" s="222"/>
      <c r="E939" s="268"/>
      <c r="F939" s="223"/>
      <c r="G939"/>
      <c r="H939" s="189"/>
      <c r="I939" s="58"/>
    </row>
    <row r="940" spans="1:9" ht="16.149999999999999" customHeight="1">
      <c r="A940"/>
      <c r="B940" s="220"/>
      <c r="C940" s="4"/>
      <c r="D940" s="222"/>
      <c r="E940" s="268"/>
      <c r="F940" s="223"/>
      <c r="G940"/>
      <c r="H940" s="7"/>
      <c r="I940" s="58"/>
    </row>
    <row r="941" spans="1:9" ht="16.149999999999999" customHeight="1">
      <c r="A941"/>
      <c r="B941" s="220"/>
      <c r="C941" s="221"/>
      <c r="D941" s="222"/>
      <c r="E941" s="222"/>
      <c r="F941" s="223"/>
      <c r="G941"/>
      <c r="H941" s="7"/>
      <c r="I941" s="58"/>
    </row>
    <row r="942" spans="1:9" ht="16.149999999999999" customHeight="1">
      <c r="A942"/>
      <c r="B942" s="220"/>
      <c r="C942" s="221"/>
      <c r="D942" s="222"/>
      <c r="E942" s="222"/>
      <c r="F942" s="223"/>
      <c r="G942"/>
      <c r="H942" s="7"/>
      <c r="I942" s="58"/>
    </row>
    <row r="943" spans="1:9" ht="16.149999999999999" customHeight="1">
      <c r="A943"/>
      <c r="B943" s="224"/>
      <c r="C943" s="225"/>
      <c r="D943" s="226"/>
      <c r="E943" s="226"/>
      <c r="F943" s="223"/>
      <c r="G943"/>
      <c r="H943" s="7"/>
      <c r="I943" s="58"/>
    </row>
    <row r="944" spans="1:9" ht="16.149999999999999" customHeight="1">
      <c r="A944"/>
      <c r="B944" s="228"/>
      <c r="C944" s="225"/>
      <c r="D944" s="225"/>
      <c r="E944" s="225"/>
      <c r="F944" s="223"/>
      <c r="G944"/>
      <c r="H944" s="7"/>
      <c r="I944" s="58"/>
    </row>
    <row r="945" spans="1:9" ht="16.149999999999999" customHeight="1" thickBot="1">
      <c r="A945"/>
      <c r="B945" s="230"/>
      <c r="C945" s="231"/>
      <c r="D945" s="231"/>
      <c r="E945" s="231"/>
      <c r="F945" s="223"/>
      <c r="G945"/>
      <c r="H945" s="7"/>
      <c r="I945" s="58"/>
    </row>
    <row r="946" spans="1:9" ht="16.149999999999999" customHeight="1" thickBot="1">
      <c r="A946"/>
      <c r="B946" s="216" t="s">
        <v>241</v>
      </c>
      <c r="C946" s="217"/>
      <c r="D946" s="218"/>
      <c r="E946" s="217"/>
      <c r="F946" s="219">
        <f>SUM(F947:F949)</f>
        <v>0</v>
      </c>
      <c r="G946"/>
      <c r="H946" s="189"/>
      <c r="I946" s="58"/>
    </row>
    <row r="947" spans="1:9" ht="16.149999999999999" customHeight="1">
      <c r="A947"/>
      <c r="B947" s="275"/>
      <c r="C947" s="221"/>
      <c r="D947" s="260"/>
      <c r="E947" s="268"/>
      <c r="F947" s="223"/>
      <c r="G947"/>
      <c r="H947" s="188"/>
      <c r="I947" s="58"/>
    </row>
    <row r="948" spans="1:9" ht="16.149999999999999" customHeight="1">
      <c r="A948"/>
      <c r="B948" s="276"/>
      <c r="C948" s="225"/>
      <c r="D948" s="261"/>
      <c r="E948" s="268"/>
      <c r="F948" s="223"/>
      <c r="G948"/>
      <c r="H948" s="189"/>
      <c r="I948" s="58"/>
    </row>
    <row r="949" spans="1:9" ht="16.149999999999999" customHeight="1" thickBot="1">
      <c r="A949"/>
      <c r="B949" s="230"/>
      <c r="C949" s="231"/>
      <c r="D949" s="231"/>
      <c r="E949" s="231"/>
      <c r="F949" s="223">
        <f>D949*E949</f>
        <v>0</v>
      </c>
      <c r="G949"/>
      <c r="H949" s="189"/>
      <c r="I949" s="58"/>
    </row>
    <row r="950" spans="1:9" ht="16.149999999999999" customHeight="1" thickBot="1">
      <c r="A950"/>
      <c r="B950" s="216" t="s">
        <v>242</v>
      </c>
      <c r="C950" s="217"/>
      <c r="D950" s="218"/>
      <c r="E950" s="217"/>
      <c r="F950" s="219">
        <f>SUM(F951:F953)</f>
        <v>0</v>
      </c>
      <c r="G950"/>
      <c r="H950" s="190"/>
      <c r="I950" s="58"/>
    </row>
    <row r="951" spans="1:9" ht="16.149999999999999" customHeight="1">
      <c r="A951"/>
      <c r="B951" s="220"/>
      <c r="C951" s="221"/>
      <c r="D951" s="233"/>
      <c r="E951" s="221"/>
      <c r="F951" s="223"/>
      <c r="G951"/>
      <c r="H951" s="189"/>
      <c r="I951" s="58"/>
    </row>
    <row r="952" spans="1:9" ht="16.149999999999999" customHeight="1">
      <c r="A952"/>
      <c r="B952" s="224"/>
      <c r="C952" s="225"/>
      <c r="D952" s="229"/>
      <c r="E952" s="225"/>
      <c r="F952" s="227"/>
      <c r="G952"/>
      <c r="H952" s="191"/>
      <c r="I952" s="58"/>
    </row>
    <row r="953" spans="1:9" ht="16.149999999999999" customHeight="1" thickBot="1">
      <c r="A953"/>
      <c r="B953" s="234"/>
      <c r="C953" s="231"/>
      <c r="D953" s="232"/>
      <c r="E953" s="231"/>
      <c r="F953" s="235"/>
      <c r="G953"/>
      <c r="H953" s="191"/>
      <c r="I953" s="58"/>
    </row>
    <row r="954" spans="1:9" ht="16.149999999999999" customHeight="1" thickTop="1" thickBot="1">
      <c r="A954"/>
      <c r="B954"/>
      <c r="C954" s="236"/>
      <c r="D954" s="237"/>
      <c r="E954" s="238" t="s">
        <v>243</v>
      </c>
      <c r="F954" s="239">
        <f>SUM(F932,F946,F950)</f>
        <v>0</v>
      </c>
      <c r="G954"/>
      <c r="H954" s="191"/>
      <c r="I954" s="58"/>
    </row>
    <row r="955" spans="1:9" ht="16.149999999999999" customHeight="1" thickTop="1" thickBot="1">
      <c r="A955"/>
      <c r="B955"/>
      <c r="C955" s="240"/>
      <c r="D955" s="241"/>
      <c r="E955" s="242" t="s">
        <v>244</v>
      </c>
      <c r="F955" s="239">
        <f>$H$27</f>
        <v>1.5610099999999998</v>
      </c>
      <c r="G955"/>
      <c r="H955" s="188"/>
      <c r="I955" s="58"/>
    </row>
    <row r="956" spans="1:9" ht="16.149999999999999" customHeight="1" thickTop="1" thickBot="1">
      <c r="A956"/>
      <c r="B956"/>
      <c r="C956" s="243"/>
      <c r="D956" s="244"/>
      <c r="E956" s="245" t="s">
        <v>245</v>
      </c>
      <c r="F956" s="461">
        <f>+F955*F954</f>
        <v>0</v>
      </c>
      <c r="G956"/>
      <c r="H956" s="189"/>
      <c r="I956" s="58"/>
    </row>
    <row r="957" spans="1:9" ht="16.149999999999999" customHeight="1">
      <c r="A957"/>
      <c r="B957" s="57"/>
      <c r="C957" s="57"/>
      <c r="D957" s="57"/>
      <c r="E957" s="57"/>
      <c r="F957" s="57"/>
      <c r="G957"/>
      <c r="H957" s="192"/>
      <c r="I957" s="58"/>
    </row>
    <row r="958" spans="1:9" ht="16.149999999999999" customHeight="1">
      <c r="A958"/>
      <c r="B958" s="57"/>
      <c r="C958" s="57"/>
      <c r="D958" s="57"/>
      <c r="E958" s="57"/>
      <c r="F958" s="57"/>
      <c r="G958"/>
      <c r="H958" s="54"/>
      <c r="I958" s="58"/>
    </row>
    <row r="959" spans="1:9" ht="16.149999999999999" customHeight="1">
      <c r="A959"/>
      <c r="B959" s="194" t="s">
        <v>1260</v>
      </c>
      <c r="C959" s="193"/>
      <c r="D959" s="193"/>
      <c r="E959" s="195" t="str">
        <f>$B$3</f>
        <v xml:space="preserve">ESCUELA Nº </v>
      </c>
      <c r="F959" s="193"/>
      <c r="G959"/>
      <c r="H959" s="188"/>
      <c r="I959" s="58"/>
    </row>
    <row r="960" spans="1:9" ht="16.149999999999999" customHeight="1">
      <c r="A960"/>
      <c r="B960" s="195"/>
      <c r="C960" s="193"/>
      <c r="D960" s="193"/>
      <c r="E960" s="195" t="str">
        <f>$B$4</f>
        <v>ENI Nº 62 ENRIQUE MOSCONI</v>
      </c>
      <c r="F960" s="193"/>
      <c r="G960"/>
      <c r="H960" s="189"/>
      <c r="I960" s="58"/>
    </row>
    <row r="961" spans="1:9" ht="16.149999999999999" customHeight="1">
      <c r="A961" s="57"/>
      <c r="B961" s="195"/>
      <c r="C961" s="193"/>
      <c r="D961" s="193"/>
      <c r="E961" s="249" t="str">
        <f>$B$5</f>
        <v>RIVADAVIA - SAN JUAN</v>
      </c>
      <c r="F961" s="193"/>
      <c r="G961"/>
      <c r="H961" s="192"/>
      <c r="I961" s="58"/>
    </row>
    <row r="962" spans="1:9" ht="16.149999999999999" customHeight="1">
      <c r="A962" s="193"/>
      <c r="B962" s="196"/>
      <c r="C962" s="196"/>
      <c r="D962" s="197"/>
      <c r="E962" s="198" t="s">
        <v>231</v>
      </c>
      <c r="F962" s="196"/>
      <c r="G962" s="57"/>
      <c r="H962" s="58"/>
      <c r="I962" s="58"/>
    </row>
    <row r="963" spans="1:9" ht="16.149999999999999" customHeight="1">
      <c r="A963" s="193"/>
      <c r="B963" s="199" t="s">
        <v>246</v>
      </c>
      <c r="C963" s="193"/>
      <c r="D963" s="199"/>
      <c r="E963" s="199"/>
      <c r="F963" s="199"/>
      <c r="G963" s="193"/>
      <c r="H963" s="263"/>
      <c r="I963" s="58"/>
    </row>
    <row r="964" spans="1:9" ht="16.149999999999999" customHeight="1">
      <c r="A964" s="193"/>
      <c r="B964"/>
      <c r="C964" s="200"/>
      <c r="D964" s="101"/>
      <c r="E964" s="200"/>
      <c r="F964" s="200"/>
      <c r="G964" s="193"/>
      <c r="H964" s="3"/>
      <c r="I964" s="58"/>
    </row>
    <row r="965" spans="1:9" ht="16.149999999999999" customHeight="1" thickBot="1">
      <c r="A965" s="196"/>
      <c r="B965"/>
      <c r="C965" s="200"/>
      <c r="D965" s="101"/>
      <c r="E965" s="200"/>
      <c r="F965" s="200"/>
      <c r="G965" s="193"/>
      <c r="H965" s="3"/>
      <c r="I965" s="58"/>
    </row>
    <row r="966" spans="1:9" ht="16.149999999999999" customHeight="1">
      <c r="A966" s="193"/>
      <c r="B966" s="201" t="s">
        <v>232</v>
      </c>
      <c r="C966" s="202" t="s">
        <v>251</v>
      </c>
      <c r="D966" s="203" t="s">
        <v>422</v>
      </c>
      <c r="E966" s="204"/>
      <c r="F966" s="205"/>
      <c r="G966" s="196"/>
      <c r="H966" s="3"/>
      <c r="I966" s="58"/>
    </row>
    <row r="967" spans="1:9" ht="16.149999999999999" customHeight="1">
      <c r="A967"/>
      <c r="B967" s="206" t="s">
        <v>233</v>
      </c>
      <c r="C967" s="1032" t="s">
        <v>345</v>
      </c>
      <c r="D967" s="265" t="s">
        <v>1295</v>
      </c>
      <c r="E967" s="209"/>
      <c r="F967" s="210"/>
      <c r="G967" s="199"/>
      <c r="H967" s="7"/>
      <c r="I967" s="58"/>
    </row>
    <row r="968" spans="1:9" ht="16.149999999999999" customHeight="1" thickBot="1">
      <c r="A968"/>
      <c r="B968" s="206" t="s">
        <v>234</v>
      </c>
      <c r="C968" s="211" t="s">
        <v>22</v>
      </c>
      <c r="D968" s="212"/>
      <c r="E968" s="209"/>
      <c r="F968" s="210"/>
      <c r="G968"/>
      <c r="H968" s="7"/>
      <c r="I968" s="58"/>
    </row>
    <row r="969" spans="1:9" ht="16.149999999999999" customHeight="1" thickBot="1">
      <c r="A969"/>
      <c r="B969" s="213" t="s">
        <v>235</v>
      </c>
      <c r="C969" s="214" t="s">
        <v>236</v>
      </c>
      <c r="D969" s="214" t="s">
        <v>237</v>
      </c>
      <c r="E969" s="214" t="s">
        <v>238</v>
      </c>
      <c r="F969" s="215" t="s">
        <v>239</v>
      </c>
      <c r="G969"/>
      <c r="H969" s="7"/>
      <c r="I969" s="58"/>
    </row>
    <row r="970" spans="1:9" ht="16.149999999999999" customHeight="1" thickBot="1">
      <c r="A970"/>
      <c r="B970" s="216" t="s">
        <v>240</v>
      </c>
      <c r="C970" s="217"/>
      <c r="D970" s="218"/>
      <c r="E970" s="217"/>
      <c r="F970" s="219">
        <f>SUM(F971:F983)</f>
        <v>0</v>
      </c>
      <c r="G970"/>
      <c r="H970" s="7"/>
      <c r="I970" s="58"/>
    </row>
    <row r="971" spans="1:9" ht="16.149999999999999" customHeight="1">
      <c r="A971"/>
      <c r="B971" s="276"/>
      <c r="C971" s="4"/>
      <c r="D971" s="222"/>
      <c r="E971" s="268"/>
      <c r="F971" s="223"/>
      <c r="G971"/>
      <c r="H971" s="7"/>
      <c r="I971" s="58"/>
    </row>
    <row r="972" spans="1:9" ht="16.149999999999999" customHeight="1">
      <c r="A972"/>
      <c r="B972" s="220"/>
      <c r="C972" s="4"/>
      <c r="D972" s="222"/>
      <c r="E972" s="268"/>
      <c r="F972" s="223"/>
      <c r="G972"/>
      <c r="H972" s="187"/>
      <c r="I972" s="58"/>
    </row>
    <row r="973" spans="1:9" ht="16.149999999999999" customHeight="1">
      <c r="A973"/>
      <c r="B973" s="220"/>
      <c r="C973" s="4"/>
      <c r="D973" s="222"/>
      <c r="E973" s="268"/>
      <c r="F973" s="223"/>
      <c r="G973"/>
      <c r="H973" s="188"/>
      <c r="I973" s="58"/>
    </row>
    <row r="974" spans="1:9" ht="30" customHeight="1">
      <c r="A974"/>
      <c r="B974" s="220"/>
      <c r="C974" s="4"/>
      <c r="D974" s="222"/>
      <c r="E974" s="268"/>
      <c r="F974" s="223"/>
      <c r="G974"/>
      <c r="H974" s="189"/>
      <c r="I974" s="58"/>
    </row>
    <row r="975" spans="1:9" ht="16.149999999999999" customHeight="1">
      <c r="A975"/>
      <c r="B975" s="220"/>
      <c r="C975" s="4"/>
      <c r="D975" s="222"/>
      <c r="E975" s="268"/>
      <c r="F975" s="223"/>
      <c r="G975"/>
      <c r="H975" s="189"/>
      <c r="I975" s="58"/>
    </row>
    <row r="976" spans="1:9" ht="16.149999999999999" customHeight="1">
      <c r="A976"/>
      <c r="B976" s="220"/>
      <c r="C976" s="4"/>
      <c r="D976" s="222"/>
      <c r="E976" s="268"/>
      <c r="F976" s="223"/>
      <c r="G976"/>
      <c r="H976" s="189"/>
      <c r="I976" s="58"/>
    </row>
    <row r="977" spans="1:9" ht="16.149999999999999" customHeight="1">
      <c r="A977"/>
      <c r="B977" s="220"/>
      <c r="C977" s="4"/>
      <c r="D977" s="222"/>
      <c r="E977" s="268"/>
      <c r="F977" s="223"/>
      <c r="G977"/>
      <c r="H977" s="189"/>
      <c r="I977" s="58"/>
    </row>
    <row r="978" spans="1:9" ht="16.149999999999999" customHeight="1">
      <c r="A978"/>
      <c r="B978" s="220"/>
      <c r="C978" s="4"/>
      <c r="D978" s="222"/>
      <c r="E978" s="268"/>
      <c r="F978" s="223"/>
      <c r="G978"/>
      <c r="H978" s="7"/>
      <c r="I978" s="58"/>
    </row>
    <row r="979" spans="1:9" ht="16.149999999999999" customHeight="1">
      <c r="A979"/>
      <c r="B979" s="220"/>
      <c r="C979" s="221"/>
      <c r="D979" s="222"/>
      <c r="E979" s="222"/>
      <c r="F979" s="223"/>
      <c r="G979"/>
      <c r="H979" s="7"/>
      <c r="I979" s="58"/>
    </row>
    <row r="980" spans="1:9" ht="16.149999999999999" customHeight="1">
      <c r="A980"/>
      <c r="B980" s="220"/>
      <c r="C980" s="221"/>
      <c r="D980" s="222"/>
      <c r="E980" s="222"/>
      <c r="F980" s="223"/>
      <c r="G980"/>
      <c r="H980" s="7"/>
      <c r="I980" s="58"/>
    </row>
    <row r="981" spans="1:9" ht="16.149999999999999" customHeight="1">
      <c r="A981"/>
      <c r="B981" s="224"/>
      <c r="C981" s="225"/>
      <c r="D981" s="226"/>
      <c r="E981" s="226"/>
      <c r="F981" s="223"/>
      <c r="G981"/>
      <c r="H981" s="7"/>
      <c r="I981" s="58"/>
    </row>
    <row r="982" spans="1:9" ht="16.149999999999999" customHeight="1">
      <c r="A982"/>
      <c r="B982" s="228"/>
      <c r="C982" s="225"/>
      <c r="D982" s="225"/>
      <c r="E982" s="225"/>
      <c r="F982" s="223"/>
      <c r="G982"/>
      <c r="H982" s="7"/>
      <c r="I982" s="58"/>
    </row>
    <row r="983" spans="1:9" ht="16.149999999999999" customHeight="1" thickBot="1">
      <c r="A983"/>
      <c r="B983" s="230"/>
      <c r="C983" s="231"/>
      <c r="D983" s="231"/>
      <c r="E983" s="231"/>
      <c r="F983" s="223"/>
      <c r="G983"/>
      <c r="H983" s="7"/>
      <c r="I983" s="58"/>
    </row>
    <row r="984" spans="1:9" ht="16.149999999999999" customHeight="1" thickBot="1">
      <c r="A984"/>
      <c r="B984" s="216" t="s">
        <v>241</v>
      </c>
      <c r="C984" s="217"/>
      <c r="D984" s="218"/>
      <c r="E984" s="217"/>
      <c r="F984" s="219">
        <f>SUM(F985:F987)</f>
        <v>0</v>
      </c>
      <c r="G984"/>
      <c r="H984" s="189"/>
      <c r="I984" s="58"/>
    </row>
    <row r="985" spans="1:9" ht="16.149999999999999" customHeight="1">
      <c r="A985"/>
      <c r="B985" s="275"/>
      <c r="C985" s="221"/>
      <c r="D985" s="260"/>
      <c r="E985" s="268"/>
      <c r="F985" s="223"/>
      <c r="G985"/>
      <c r="H985" s="188"/>
      <c r="I985" s="58"/>
    </row>
    <row r="986" spans="1:9" ht="16.149999999999999" customHeight="1">
      <c r="A986"/>
      <c r="B986" s="276"/>
      <c r="C986" s="225"/>
      <c r="D986" s="261"/>
      <c r="E986" s="268"/>
      <c r="F986" s="223"/>
      <c r="G986"/>
      <c r="H986" s="189"/>
      <c r="I986" s="58"/>
    </row>
    <row r="987" spans="1:9" ht="16.149999999999999" customHeight="1" thickBot="1">
      <c r="A987"/>
      <c r="B987" s="230"/>
      <c r="C987" s="231"/>
      <c r="D987" s="231"/>
      <c r="E987" s="231"/>
      <c r="F987" s="223"/>
      <c r="G987"/>
      <c r="H987" s="189"/>
      <c r="I987" s="58"/>
    </row>
    <row r="988" spans="1:9" ht="16.149999999999999" customHeight="1" thickBot="1">
      <c r="A988"/>
      <c r="B988" s="216" t="s">
        <v>242</v>
      </c>
      <c r="C988" s="217"/>
      <c r="D988" s="218"/>
      <c r="E988" s="217"/>
      <c r="F988" s="219">
        <f>SUM(F989:F991)</f>
        <v>0</v>
      </c>
      <c r="G988"/>
      <c r="H988" s="190"/>
      <c r="I988" s="58"/>
    </row>
    <row r="989" spans="1:9" ht="16.149999999999999" customHeight="1">
      <c r="A989"/>
      <c r="B989" s="220"/>
      <c r="C989" s="221"/>
      <c r="D989" s="233"/>
      <c r="E989" s="221"/>
      <c r="F989" s="223"/>
      <c r="G989"/>
      <c r="H989" s="189"/>
      <c r="I989" s="58"/>
    </row>
    <row r="990" spans="1:9" ht="16.149999999999999" customHeight="1">
      <c r="A990"/>
      <c r="B990" s="224"/>
      <c r="C990" s="225"/>
      <c r="D990" s="229"/>
      <c r="E990" s="225"/>
      <c r="F990" s="227"/>
      <c r="G990"/>
      <c r="H990" s="191"/>
      <c r="I990" s="58"/>
    </row>
    <row r="991" spans="1:9" ht="16.149999999999999" customHeight="1" thickBot="1">
      <c r="A991"/>
      <c r="B991" s="234"/>
      <c r="C991" s="231"/>
      <c r="D991" s="232"/>
      <c r="E991" s="231"/>
      <c r="F991" s="235"/>
      <c r="G991"/>
      <c r="H991" s="191"/>
      <c r="I991" s="58"/>
    </row>
    <row r="992" spans="1:9" ht="16.149999999999999" customHeight="1" thickTop="1" thickBot="1">
      <c r="A992"/>
      <c r="B992"/>
      <c r="C992" s="236"/>
      <c r="D992" s="237"/>
      <c r="E992" s="238" t="s">
        <v>243</v>
      </c>
      <c r="F992" s="239">
        <f>SUM(F970,F984,F988)</f>
        <v>0</v>
      </c>
      <c r="G992"/>
      <c r="H992" s="191"/>
      <c r="I992" s="58"/>
    </row>
    <row r="993" spans="1:9" ht="16.149999999999999" customHeight="1" thickTop="1" thickBot="1">
      <c r="A993"/>
      <c r="B993"/>
      <c r="C993" s="240"/>
      <c r="D993" s="241"/>
      <c r="E993" s="242" t="s">
        <v>244</v>
      </c>
      <c r="F993" s="239">
        <f>$H$27</f>
        <v>1.5610099999999998</v>
      </c>
      <c r="G993"/>
      <c r="H993" s="188"/>
      <c r="I993" s="58"/>
    </row>
    <row r="994" spans="1:9" ht="16.149999999999999" customHeight="1" thickTop="1" thickBot="1">
      <c r="A994"/>
      <c r="B994"/>
      <c r="C994" s="243"/>
      <c r="D994" s="244"/>
      <c r="E994" s="245" t="s">
        <v>245</v>
      </c>
      <c r="F994" s="461">
        <f>+F993*F992</f>
        <v>0</v>
      </c>
      <c r="G994"/>
      <c r="H994" s="189"/>
      <c r="I994" s="58"/>
    </row>
    <row r="995" spans="1:9" ht="16.149999999999999" customHeight="1">
      <c r="A995"/>
      <c r="B995" s="57"/>
      <c r="C995" s="57"/>
      <c r="D995" s="57"/>
      <c r="E995" s="57"/>
      <c r="F995" s="57"/>
      <c r="G995"/>
      <c r="H995" s="192"/>
      <c r="I995" s="58"/>
    </row>
    <row r="996" spans="1:9" ht="16.149999999999999" customHeight="1">
      <c r="A996"/>
      <c r="B996" s="194" t="s">
        <v>1260</v>
      </c>
      <c r="C996" s="193"/>
      <c r="D996" s="193"/>
      <c r="E996" s="195" t="str">
        <f>$B$3</f>
        <v xml:space="preserve">ESCUELA Nº </v>
      </c>
      <c r="F996" s="193"/>
      <c r="G996"/>
      <c r="H996" s="58"/>
      <c r="I996" s="58"/>
    </row>
    <row r="997" spans="1:9" ht="16.149999999999999" customHeight="1">
      <c r="A997" s="57"/>
      <c r="B997" s="195"/>
      <c r="C997" s="193"/>
      <c r="D997" s="193"/>
      <c r="E997" s="195" t="str">
        <f>$B$4</f>
        <v>ENI Nº 62 ENRIQUE MOSCONI</v>
      </c>
      <c r="F997" s="193"/>
      <c r="G997"/>
      <c r="H997" s="58"/>
      <c r="I997" s="58"/>
    </row>
    <row r="998" spans="1:9" ht="16.149999999999999" customHeight="1">
      <c r="A998" s="193"/>
      <c r="B998" s="195"/>
      <c r="C998" s="193"/>
      <c r="D998" s="193"/>
      <c r="E998" s="249" t="str">
        <f>$B$5</f>
        <v>RIVADAVIA - SAN JUAN</v>
      </c>
      <c r="F998" s="193"/>
      <c r="G998" s="58"/>
      <c r="H998" s="58"/>
      <c r="I998" s="58"/>
    </row>
    <row r="999" spans="1:9" ht="16.149999999999999" customHeight="1">
      <c r="A999" s="193"/>
      <c r="B999" s="196"/>
      <c r="C999" s="196"/>
      <c r="D999" s="197"/>
      <c r="E999" s="198" t="s">
        <v>231</v>
      </c>
      <c r="F999" s="196"/>
      <c r="G999" s="478"/>
      <c r="H999" s="58"/>
      <c r="I999" s="58"/>
    </row>
    <row r="1000" spans="1:9" ht="16.149999999999999" customHeight="1">
      <c r="A1000" s="193"/>
      <c r="B1000" s="199" t="s">
        <v>246</v>
      </c>
      <c r="C1000" s="193"/>
      <c r="D1000" s="199"/>
      <c r="E1000" s="199"/>
      <c r="F1000" s="199"/>
      <c r="G1000" s="478"/>
      <c r="H1000" s="58"/>
      <c r="I1000" s="58"/>
    </row>
    <row r="1001" spans="1:9" ht="16.149999999999999" customHeight="1">
      <c r="A1001" s="196"/>
      <c r="B1001"/>
      <c r="C1001" s="200"/>
      <c r="D1001" s="101"/>
      <c r="E1001" s="200"/>
      <c r="F1001" s="200"/>
      <c r="G1001" s="478"/>
      <c r="H1001" s="58"/>
      <c r="I1001" s="58"/>
    </row>
    <row r="1002" spans="1:9" ht="16.149999999999999" customHeight="1" thickBot="1">
      <c r="A1002" s="193"/>
      <c r="B1002"/>
      <c r="C1002" s="200"/>
      <c r="D1002" s="101"/>
      <c r="E1002" s="200"/>
      <c r="F1002" s="200"/>
      <c r="G1002" s="250"/>
      <c r="H1002" s="58"/>
      <c r="I1002" s="58"/>
    </row>
    <row r="1003" spans="1:9" ht="16.149999999999999" customHeight="1">
      <c r="A1003"/>
      <c r="B1003" s="201" t="s">
        <v>232</v>
      </c>
      <c r="C1003" s="202" t="s">
        <v>251</v>
      </c>
      <c r="D1003" s="203" t="s">
        <v>422</v>
      </c>
      <c r="E1003" s="204"/>
      <c r="F1003" s="205"/>
      <c r="G1003" s="479"/>
      <c r="H1003" s="58"/>
      <c r="I1003" s="58"/>
    </row>
    <row r="1004" spans="1:9" ht="16.149999999999999" customHeight="1">
      <c r="A1004"/>
      <c r="B1004" s="206" t="s">
        <v>233</v>
      </c>
      <c r="C1004" s="207" t="s">
        <v>346</v>
      </c>
      <c r="D1004" s="265" t="s">
        <v>1298</v>
      </c>
      <c r="E1004" s="209"/>
      <c r="F1004" s="210"/>
      <c r="G1004" s="5"/>
      <c r="H1004" s="58"/>
      <c r="I1004" s="58"/>
    </row>
    <row r="1005" spans="1:9" ht="16.149999999999999" customHeight="1" thickBot="1">
      <c r="A1005"/>
      <c r="B1005" s="206" t="s">
        <v>234</v>
      </c>
      <c r="C1005" s="211" t="s">
        <v>23</v>
      </c>
      <c r="D1005" s="212"/>
      <c r="E1005" s="209"/>
      <c r="F1005" s="210"/>
      <c r="G1005" s="5"/>
      <c r="H1005" s="58"/>
      <c r="I1005" s="58"/>
    </row>
    <row r="1006" spans="1:9" ht="16.149999999999999" customHeight="1" thickBot="1">
      <c r="A1006"/>
      <c r="B1006" s="213" t="s">
        <v>235</v>
      </c>
      <c r="C1006" s="214" t="s">
        <v>236</v>
      </c>
      <c r="D1006" s="214" t="s">
        <v>237</v>
      </c>
      <c r="E1006" s="214" t="s">
        <v>238</v>
      </c>
      <c r="F1006" s="215" t="s">
        <v>239</v>
      </c>
      <c r="G1006" s="5"/>
      <c r="H1006" s="58"/>
      <c r="I1006" s="58"/>
    </row>
    <row r="1007" spans="1:9" ht="16.149999999999999" customHeight="1" thickBot="1">
      <c r="A1007"/>
      <c r="B1007" s="216" t="s">
        <v>240</v>
      </c>
      <c r="C1007" s="217"/>
      <c r="D1007" s="218"/>
      <c r="E1007" s="217"/>
      <c r="F1007" s="219">
        <f>SUM(F1008:F1020)</f>
        <v>0</v>
      </c>
      <c r="G1007" s="5"/>
      <c r="H1007" s="58"/>
      <c r="I1007" s="58"/>
    </row>
    <row r="1008" spans="1:9" ht="16.149999999999999" customHeight="1">
      <c r="A1008"/>
      <c r="B1008" s="276"/>
      <c r="C1008" s="4"/>
      <c r="D1008" s="222"/>
      <c r="E1008" s="268"/>
      <c r="F1008" s="223"/>
      <c r="G1008" s="5"/>
      <c r="H1008" s="58"/>
      <c r="I1008" s="58"/>
    </row>
    <row r="1009" spans="1:9" ht="16.149999999999999" customHeight="1">
      <c r="A1009"/>
      <c r="B1009" s="220"/>
      <c r="C1009" s="4"/>
      <c r="D1009" s="222"/>
      <c r="E1009" s="268"/>
      <c r="F1009" s="223"/>
      <c r="G1009" s="5"/>
      <c r="H1009" s="58"/>
      <c r="I1009" s="58"/>
    </row>
    <row r="1010" spans="1:9" ht="30.75" customHeight="1">
      <c r="A1010"/>
      <c r="B1010" s="220"/>
      <c r="C1010" s="4"/>
      <c r="D1010" s="222"/>
      <c r="E1010" s="268"/>
      <c r="F1010" s="223"/>
      <c r="G1010" s="5"/>
      <c r="H1010" s="58"/>
      <c r="I1010" s="58"/>
    </row>
    <row r="1011" spans="1:9" ht="16.149999999999999" customHeight="1">
      <c r="A1011"/>
      <c r="B1011" s="220"/>
      <c r="C1011" s="4"/>
      <c r="D1011" s="222"/>
      <c r="E1011" s="268"/>
      <c r="F1011" s="223"/>
      <c r="G1011" s="5"/>
      <c r="H1011" s="58"/>
      <c r="I1011" s="58"/>
    </row>
    <row r="1012" spans="1:9" ht="16.149999999999999" customHeight="1">
      <c r="A1012"/>
      <c r="B1012" s="220"/>
      <c r="C1012" s="221"/>
      <c r="D1012" s="222"/>
      <c r="E1012" s="222"/>
      <c r="F1012" s="223"/>
      <c r="G1012" s="5"/>
      <c r="H1012" s="58"/>
      <c r="I1012" s="58"/>
    </row>
    <row r="1013" spans="1:9" ht="16.149999999999999" customHeight="1">
      <c r="A1013"/>
      <c r="B1013" s="220"/>
      <c r="C1013" s="221"/>
      <c r="D1013" s="222"/>
      <c r="E1013" s="222"/>
      <c r="F1013" s="223"/>
      <c r="G1013" s="5"/>
      <c r="H1013" s="58"/>
      <c r="I1013" s="58"/>
    </row>
    <row r="1014" spans="1:9" ht="16.149999999999999" customHeight="1">
      <c r="A1014"/>
      <c r="B1014" s="220"/>
      <c r="C1014" s="221"/>
      <c r="D1014" s="222"/>
      <c r="E1014" s="222"/>
      <c r="F1014" s="223"/>
      <c r="G1014" s="5"/>
      <c r="H1014" s="58"/>
      <c r="I1014" s="58"/>
    </row>
    <row r="1015" spans="1:9" ht="16.149999999999999" customHeight="1">
      <c r="A1015"/>
      <c r="B1015" s="220"/>
      <c r="C1015" s="221"/>
      <c r="D1015" s="222"/>
      <c r="E1015" s="222"/>
      <c r="F1015" s="223"/>
      <c r="G1015" s="5"/>
      <c r="H1015" s="58"/>
      <c r="I1015" s="58"/>
    </row>
    <row r="1016" spans="1:9" ht="16.149999999999999" customHeight="1">
      <c r="A1016"/>
      <c r="B1016" s="220"/>
      <c r="C1016" s="221"/>
      <c r="D1016" s="222"/>
      <c r="E1016" s="222"/>
      <c r="F1016" s="223"/>
      <c r="G1016" s="5"/>
      <c r="H1016" s="58"/>
      <c r="I1016" s="58"/>
    </row>
    <row r="1017" spans="1:9" ht="16.149999999999999" customHeight="1">
      <c r="A1017"/>
      <c r="B1017" s="220"/>
      <c r="C1017" s="221"/>
      <c r="D1017" s="222"/>
      <c r="E1017" s="222"/>
      <c r="F1017" s="223"/>
      <c r="G1017" s="5"/>
      <c r="H1017" s="58"/>
      <c r="I1017" s="58"/>
    </row>
    <row r="1018" spans="1:9" ht="16.149999999999999" customHeight="1">
      <c r="A1018"/>
      <c r="B1018" s="224"/>
      <c r="C1018" s="225"/>
      <c r="D1018" s="226"/>
      <c r="E1018" s="226"/>
      <c r="F1018" s="223"/>
      <c r="G1018" s="5"/>
      <c r="H1018" s="58"/>
      <c r="I1018" s="58"/>
    </row>
    <row r="1019" spans="1:9" ht="16.149999999999999" customHeight="1">
      <c r="A1019"/>
      <c r="B1019" s="228"/>
      <c r="C1019" s="225"/>
      <c r="D1019" s="225"/>
      <c r="E1019" s="225"/>
      <c r="F1019" s="223"/>
      <c r="G1019" s="5"/>
      <c r="H1019" s="58"/>
      <c r="I1019" s="58"/>
    </row>
    <row r="1020" spans="1:9" ht="16.149999999999999" customHeight="1" thickBot="1">
      <c r="A1020"/>
      <c r="B1020" s="230"/>
      <c r="C1020" s="231"/>
      <c r="D1020" s="231"/>
      <c r="E1020" s="231"/>
      <c r="F1020" s="223"/>
      <c r="G1020" s="5"/>
      <c r="H1020" s="58"/>
      <c r="I1020" s="58"/>
    </row>
    <row r="1021" spans="1:9" ht="16.149999999999999" customHeight="1" thickBot="1">
      <c r="A1021"/>
      <c r="B1021" s="216" t="s">
        <v>241</v>
      </c>
      <c r="C1021" s="217"/>
      <c r="D1021" s="218"/>
      <c r="E1021" s="217"/>
      <c r="F1021" s="219">
        <f>SUM(F1022:F1024)</f>
        <v>0</v>
      </c>
      <c r="G1021" s="5"/>
      <c r="H1021" s="58"/>
      <c r="I1021" s="58"/>
    </row>
    <row r="1022" spans="1:9" ht="16.149999999999999" customHeight="1">
      <c r="A1022"/>
      <c r="B1022" s="275"/>
      <c r="C1022" s="221"/>
      <c r="D1022" s="260"/>
      <c r="E1022" s="268"/>
      <c r="F1022" s="223"/>
      <c r="G1022" s="5"/>
      <c r="H1022" s="58"/>
      <c r="I1022" s="58"/>
    </row>
    <row r="1023" spans="1:9" ht="16.149999999999999" customHeight="1">
      <c r="A1023"/>
      <c r="B1023" s="276"/>
      <c r="C1023" s="225"/>
      <c r="D1023" s="261"/>
      <c r="E1023" s="268"/>
      <c r="F1023" s="223"/>
      <c r="G1023" s="5"/>
      <c r="H1023" s="58"/>
      <c r="I1023" s="58"/>
    </row>
    <row r="1024" spans="1:9" ht="16.149999999999999" customHeight="1" thickBot="1">
      <c r="A1024"/>
      <c r="B1024" s="230"/>
      <c r="C1024" s="231"/>
      <c r="D1024" s="231"/>
      <c r="E1024" s="231"/>
      <c r="F1024" s="223"/>
      <c r="G1024" s="5"/>
      <c r="H1024" s="58"/>
      <c r="I1024" s="58"/>
    </row>
    <row r="1025" spans="1:9" ht="16.149999999999999" customHeight="1" thickBot="1">
      <c r="A1025"/>
      <c r="B1025" s="216" t="s">
        <v>242</v>
      </c>
      <c r="C1025" s="217"/>
      <c r="D1025" s="218"/>
      <c r="E1025" s="217"/>
      <c r="F1025" s="219">
        <f>SUM(F1026:F1028)</f>
        <v>0</v>
      </c>
      <c r="G1025" s="5"/>
      <c r="H1025" s="58"/>
      <c r="I1025" s="58"/>
    </row>
    <row r="1026" spans="1:9" ht="16.149999999999999" customHeight="1">
      <c r="A1026"/>
      <c r="B1026" s="220"/>
      <c r="C1026" s="221"/>
      <c r="D1026" s="233"/>
      <c r="E1026" s="221"/>
      <c r="F1026" s="223"/>
      <c r="G1026" s="5"/>
      <c r="H1026" s="58"/>
      <c r="I1026" s="58"/>
    </row>
    <row r="1027" spans="1:9" ht="16.149999999999999" customHeight="1">
      <c r="A1027"/>
      <c r="B1027" s="224"/>
      <c r="C1027" s="225"/>
      <c r="D1027" s="229"/>
      <c r="E1027" s="225"/>
      <c r="F1027" s="227"/>
      <c r="G1027" s="5"/>
      <c r="H1027" s="58"/>
      <c r="I1027" s="58"/>
    </row>
    <row r="1028" spans="1:9" ht="16.149999999999999" customHeight="1" thickBot="1">
      <c r="A1028"/>
      <c r="B1028" s="234"/>
      <c r="C1028" s="231"/>
      <c r="D1028" s="232"/>
      <c r="E1028" s="231"/>
      <c r="F1028" s="235"/>
      <c r="G1028" s="5"/>
      <c r="H1028" s="58"/>
      <c r="I1028" s="58"/>
    </row>
    <row r="1029" spans="1:9" ht="16.149999999999999" customHeight="1" thickTop="1" thickBot="1">
      <c r="A1029"/>
      <c r="B1029"/>
      <c r="C1029" s="236"/>
      <c r="D1029" s="237"/>
      <c r="E1029" s="238" t="s">
        <v>243</v>
      </c>
      <c r="F1029" s="239">
        <f>SUM(F1007,F1021,F1025)</f>
        <v>0</v>
      </c>
      <c r="G1029" s="5"/>
      <c r="H1029" s="58"/>
      <c r="I1029" s="58"/>
    </row>
    <row r="1030" spans="1:9" ht="16.149999999999999" customHeight="1" thickTop="1" thickBot="1">
      <c r="A1030"/>
      <c r="B1030"/>
      <c r="C1030" s="240"/>
      <c r="D1030" s="241"/>
      <c r="E1030" s="242" t="s">
        <v>244</v>
      </c>
      <c r="F1030" s="239">
        <f>$H$27</f>
        <v>1.5610099999999998</v>
      </c>
      <c r="G1030" s="5"/>
      <c r="H1030" s="58"/>
      <c r="I1030" s="58"/>
    </row>
    <row r="1031" spans="1:9" ht="16.149999999999999" customHeight="1" thickTop="1" thickBot="1">
      <c r="A1031"/>
      <c r="B1031"/>
      <c r="C1031" s="243"/>
      <c r="D1031" s="244"/>
      <c r="E1031" s="245" t="s">
        <v>245</v>
      </c>
      <c r="F1031" s="461">
        <f>+F1030*F1029</f>
        <v>0</v>
      </c>
      <c r="G1031" s="5"/>
      <c r="H1031" s="58"/>
      <c r="I1031" s="58"/>
    </row>
    <row r="1032" spans="1:9" ht="16.149999999999999" customHeight="1">
      <c r="A1032"/>
      <c r="B1032"/>
      <c r="C1032" s="200"/>
      <c r="D1032" s="208"/>
      <c r="E1032" s="246"/>
      <c r="F1032" s="247"/>
      <c r="G1032" s="5"/>
      <c r="H1032" s="58"/>
      <c r="I1032" s="58"/>
    </row>
    <row r="1033" spans="1:9" ht="16.149999999999999" customHeight="1">
      <c r="A1033"/>
      <c r="B1033" s="194" t="s">
        <v>1260</v>
      </c>
      <c r="C1033" s="193"/>
      <c r="D1033" s="193"/>
      <c r="E1033" s="195" t="str">
        <f>$B$3</f>
        <v xml:space="preserve">ESCUELA Nº </v>
      </c>
      <c r="F1033" s="193"/>
      <c r="G1033" s="5"/>
      <c r="H1033" s="58"/>
      <c r="I1033" s="58"/>
    </row>
    <row r="1034" spans="1:9" ht="16.149999999999999" customHeight="1">
      <c r="A1034" s="58"/>
      <c r="B1034" s="195"/>
      <c r="C1034" s="193"/>
      <c r="D1034" s="193"/>
      <c r="E1034" s="195" t="str">
        <f>$B$4</f>
        <v>ENI Nº 62 ENRIQUE MOSCONI</v>
      </c>
      <c r="F1034" s="193"/>
      <c r="G1034" s="5"/>
      <c r="H1034" s="58"/>
      <c r="I1034" s="58"/>
    </row>
    <row r="1035" spans="1:9" ht="16.149999999999999" customHeight="1">
      <c r="A1035" s="478"/>
      <c r="B1035" s="195"/>
      <c r="C1035" s="193"/>
      <c r="D1035" s="193"/>
      <c r="E1035" s="249" t="str">
        <f>$B$5</f>
        <v>RIVADAVIA - SAN JUAN</v>
      </c>
      <c r="F1035" s="193"/>
      <c r="G1035" s="57"/>
      <c r="H1035" s="58"/>
      <c r="I1035" s="58"/>
    </row>
    <row r="1036" spans="1:9" ht="16.149999999999999" customHeight="1">
      <c r="A1036" s="478"/>
      <c r="B1036" s="196"/>
      <c r="C1036" s="196"/>
      <c r="D1036" s="197"/>
      <c r="E1036" s="198" t="s">
        <v>231</v>
      </c>
      <c r="F1036" s="196"/>
      <c r="G1036" s="193"/>
      <c r="H1036" s="58"/>
      <c r="I1036" s="58"/>
    </row>
    <row r="1037" spans="1:9" ht="16.149999999999999" customHeight="1">
      <c r="A1037" s="478"/>
      <c r="B1037" s="199" t="s">
        <v>246</v>
      </c>
      <c r="C1037" s="193"/>
      <c r="D1037" s="199"/>
      <c r="E1037" s="199"/>
      <c r="F1037" s="199"/>
      <c r="G1037" s="193"/>
      <c r="H1037" s="58"/>
      <c r="I1037" s="58"/>
    </row>
    <row r="1038" spans="1:9" ht="16.149999999999999" customHeight="1">
      <c r="A1038" s="250"/>
      <c r="B1038"/>
      <c r="C1038" s="200"/>
      <c r="D1038" s="101"/>
      <c r="E1038" s="200"/>
      <c r="F1038" s="200"/>
      <c r="G1038" s="193"/>
      <c r="H1038" s="58"/>
      <c r="I1038" s="58"/>
    </row>
    <row r="1039" spans="1:9" ht="16.149999999999999" customHeight="1" thickBot="1">
      <c r="A1039" s="478"/>
      <c r="B1039"/>
      <c r="C1039" s="200"/>
      <c r="D1039" s="101"/>
      <c r="E1039" s="200"/>
      <c r="F1039" s="200"/>
      <c r="G1039" s="196"/>
      <c r="H1039" s="58"/>
      <c r="I1039" s="58"/>
    </row>
    <row r="1040" spans="1:9" ht="16.149999999999999" customHeight="1">
      <c r="A1040" s="5"/>
      <c r="B1040" s="201" t="s">
        <v>232</v>
      </c>
      <c r="C1040" s="202" t="s">
        <v>251</v>
      </c>
      <c r="D1040" s="203" t="s">
        <v>422</v>
      </c>
      <c r="E1040" s="204"/>
      <c r="F1040" s="205"/>
      <c r="G1040" s="199"/>
      <c r="H1040" s="58"/>
      <c r="I1040" s="58"/>
    </row>
    <row r="1041" spans="1:9" ht="16.149999999999999" customHeight="1">
      <c r="A1041" s="5"/>
      <c r="B1041" s="206" t="s">
        <v>233</v>
      </c>
      <c r="C1041" s="207" t="s">
        <v>958</v>
      </c>
      <c r="D1041" s="265" t="s">
        <v>1299</v>
      </c>
      <c r="E1041" s="209"/>
      <c r="F1041" s="210"/>
      <c r="G1041"/>
      <c r="H1041" s="58"/>
      <c r="I1041" s="58"/>
    </row>
    <row r="1042" spans="1:9" ht="16.149999999999999" customHeight="1" thickBot="1">
      <c r="A1042" s="5"/>
      <c r="B1042" s="206" t="s">
        <v>234</v>
      </c>
      <c r="C1042" s="211" t="s">
        <v>23</v>
      </c>
      <c r="D1042" s="212"/>
      <c r="E1042" s="209"/>
      <c r="F1042" s="210"/>
      <c r="G1042"/>
      <c r="H1042" s="58"/>
      <c r="I1042" s="58"/>
    </row>
    <row r="1043" spans="1:9" ht="16.149999999999999" customHeight="1" thickBot="1">
      <c r="A1043" s="5"/>
      <c r="B1043" s="213" t="s">
        <v>235</v>
      </c>
      <c r="C1043" s="214" t="s">
        <v>236</v>
      </c>
      <c r="D1043" s="214" t="s">
        <v>237</v>
      </c>
      <c r="E1043" s="214" t="s">
        <v>238</v>
      </c>
      <c r="F1043" s="215" t="s">
        <v>239</v>
      </c>
      <c r="G1043"/>
      <c r="H1043" s="58"/>
      <c r="I1043" s="58"/>
    </row>
    <row r="1044" spans="1:9" ht="16.149999999999999" customHeight="1" thickBot="1">
      <c r="A1044" s="5"/>
      <c r="B1044" s="216" t="s">
        <v>240</v>
      </c>
      <c r="C1044" s="217"/>
      <c r="D1044" s="218"/>
      <c r="E1044" s="217"/>
      <c r="F1044" s="219">
        <f>SUM(F1045:F1057)</f>
        <v>0</v>
      </c>
      <c r="G1044"/>
      <c r="H1044" s="58"/>
      <c r="I1044" s="58"/>
    </row>
    <row r="1045" spans="1:9" ht="16.149999999999999" customHeight="1">
      <c r="A1045" s="5"/>
      <c r="B1045" s="220"/>
      <c r="C1045" s="4"/>
      <c r="D1045" s="222"/>
      <c r="E1045" s="268"/>
      <c r="F1045" s="223"/>
      <c r="G1045"/>
      <c r="H1045" s="58"/>
      <c r="I1045" s="58"/>
    </row>
    <row r="1046" spans="1:9" ht="16.149999999999999" customHeight="1">
      <c r="A1046" s="5"/>
      <c r="B1046" s="220"/>
      <c r="C1046" s="4"/>
      <c r="D1046" s="222"/>
      <c r="E1046" s="268"/>
      <c r="F1046" s="223"/>
      <c r="G1046"/>
      <c r="H1046" s="58"/>
      <c r="I1046" s="58"/>
    </row>
    <row r="1047" spans="1:9" ht="30" customHeight="1">
      <c r="A1047" s="5"/>
      <c r="B1047" s="220"/>
      <c r="C1047" s="4"/>
      <c r="D1047" s="222"/>
      <c r="E1047" s="268"/>
      <c r="F1047" s="223"/>
      <c r="G1047"/>
      <c r="H1047" s="58"/>
      <c r="I1047" s="58"/>
    </row>
    <row r="1048" spans="1:9" ht="16.149999999999999" customHeight="1">
      <c r="A1048" s="5"/>
      <c r="B1048" s="220"/>
      <c r="C1048" s="4"/>
      <c r="D1048" s="222"/>
      <c r="E1048" s="268"/>
      <c r="F1048" s="223"/>
      <c r="G1048"/>
      <c r="H1048" s="58"/>
      <c r="I1048" s="58"/>
    </row>
    <row r="1049" spans="1:9" ht="16.149999999999999" customHeight="1">
      <c r="A1049" s="5"/>
      <c r="B1049" s="220"/>
      <c r="C1049" s="221"/>
      <c r="D1049" s="222"/>
      <c r="E1049" s="222"/>
      <c r="F1049" s="223"/>
      <c r="G1049"/>
      <c r="H1049" s="58"/>
      <c r="I1049" s="58"/>
    </row>
    <row r="1050" spans="1:9" ht="16.149999999999999" customHeight="1">
      <c r="A1050" s="5"/>
      <c r="B1050" s="220"/>
      <c r="C1050" s="221"/>
      <c r="D1050" s="222"/>
      <c r="E1050" s="222"/>
      <c r="F1050" s="223"/>
      <c r="G1050"/>
      <c r="H1050" s="58"/>
      <c r="I1050" s="58"/>
    </row>
    <row r="1051" spans="1:9" ht="16.149999999999999" customHeight="1">
      <c r="A1051" s="5"/>
      <c r="B1051" s="220"/>
      <c r="C1051" s="221"/>
      <c r="D1051" s="222"/>
      <c r="E1051" s="222"/>
      <c r="F1051" s="223"/>
      <c r="G1051"/>
      <c r="H1051" s="58"/>
      <c r="I1051" s="58"/>
    </row>
    <row r="1052" spans="1:9" ht="16.149999999999999" customHeight="1">
      <c r="A1052" s="5"/>
      <c r="B1052" s="220"/>
      <c r="C1052" s="221"/>
      <c r="D1052" s="222"/>
      <c r="E1052" s="222"/>
      <c r="F1052" s="223"/>
      <c r="G1052"/>
      <c r="H1052" s="58"/>
      <c r="I1052" s="58"/>
    </row>
    <row r="1053" spans="1:9" ht="16.149999999999999" customHeight="1">
      <c r="A1053" s="5"/>
      <c r="B1053" s="220"/>
      <c r="C1053" s="221"/>
      <c r="D1053" s="222"/>
      <c r="E1053" s="222"/>
      <c r="F1053" s="223"/>
      <c r="G1053"/>
      <c r="H1053" s="58"/>
      <c r="I1053" s="58"/>
    </row>
    <row r="1054" spans="1:9" ht="16.149999999999999" customHeight="1">
      <c r="A1054" s="5"/>
      <c r="B1054" s="220"/>
      <c r="C1054" s="221"/>
      <c r="D1054" s="222"/>
      <c r="E1054" s="222"/>
      <c r="F1054" s="223"/>
      <c r="G1054"/>
      <c r="H1054" s="58"/>
      <c r="I1054" s="58"/>
    </row>
    <row r="1055" spans="1:9" ht="16.149999999999999" customHeight="1">
      <c r="A1055" s="5"/>
      <c r="B1055" s="224"/>
      <c r="C1055" s="225"/>
      <c r="D1055" s="226"/>
      <c r="E1055" s="226"/>
      <c r="F1055" s="223"/>
      <c r="G1055"/>
      <c r="H1055" s="58"/>
      <c r="I1055" s="58"/>
    </row>
    <row r="1056" spans="1:9" ht="16.149999999999999" customHeight="1">
      <c r="A1056" s="5"/>
      <c r="B1056" s="228"/>
      <c r="C1056" s="225"/>
      <c r="D1056" s="225"/>
      <c r="E1056" s="225"/>
      <c r="F1056" s="223"/>
      <c r="G1056"/>
      <c r="H1056" s="58"/>
      <c r="I1056" s="58"/>
    </row>
    <row r="1057" spans="1:9" ht="16.149999999999999" customHeight="1" thickBot="1">
      <c r="A1057" s="5"/>
      <c r="B1057" s="230"/>
      <c r="C1057" s="231"/>
      <c r="D1057" s="231"/>
      <c r="E1057" s="231"/>
      <c r="F1057" s="223"/>
      <c r="G1057"/>
      <c r="H1057" s="58"/>
      <c r="I1057" s="58"/>
    </row>
    <row r="1058" spans="1:9" ht="16.149999999999999" customHeight="1" thickBot="1">
      <c r="A1058" s="5"/>
      <c r="B1058" s="216" t="s">
        <v>241</v>
      </c>
      <c r="C1058" s="217"/>
      <c r="D1058" s="218"/>
      <c r="E1058" s="217"/>
      <c r="F1058" s="219">
        <f>SUM(F1059:F1061)</f>
        <v>0</v>
      </c>
      <c r="G1058"/>
      <c r="H1058" s="58"/>
      <c r="I1058" s="58"/>
    </row>
    <row r="1059" spans="1:9" ht="16.149999999999999" customHeight="1">
      <c r="A1059" s="5"/>
      <c r="B1059" s="275"/>
      <c r="C1059" s="221"/>
      <c r="D1059" s="260"/>
      <c r="E1059" s="268"/>
      <c r="F1059" s="223"/>
      <c r="G1059"/>
      <c r="H1059" s="58"/>
      <c r="I1059" s="58"/>
    </row>
    <row r="1060" spans="1:9" ht="16.149999999999999" customHeight="1">
      <c r="A1060" s="5"/>
      <c r="B1060" s="276"/>
      <c r="C1060" s="225"/>
      <c r="D1060" s="261"/>
      <c r="E1060" s="268"/>
      <c r="F1060" s="223"/>
      <c r="G1060"/>
      <c r="H1060" s="58"/>
      <c r="I1060" s="58"/>
    </row>
    <row r="1061" spans="1:9" ht="16.149999999999999" customHeight="1" thickBot="1">
      <c r="A1061" s="5"/>
      <c r="B1061" s="230"/>
      <c r="C1061" s="231"/>
      <c r="D1061" s="231"/>
      <c r="E1061" s="231"/>
      <c r="F1061" s="223"/>
      <c r="G1061"/>
      <c r="H1061" s="58"/>
      <c r="I1061" s="58"/>
    </row>
    <row r="1062" spans="1:9" ht="16.149999999999999" customHeight="1" thickBot="1">
      <c r="A1062" s="5"/>
      <c r="B1062" s="216" t="s">
        <v>242</v>
      </c>
      <c r="C1062" s="217"/>
      <c r="D1062" s="218"/>
      <c r="E1062" s="217"/>
      <c r="F1062" s="219">
        <f>SUM(F1063:F1065)</f>
        <v>0</v>
      </c>
      <c r="G1062"/>
      <c r="H1062" s="58"/>
      <c r="I1062" s="58"/>
    </row>
    <row r="1063" spans="1:9" ht="16.149999999999999" customHeight="1">
      <c r="A1063" s="5"/>
      <c r="B1063" s="220"/>
      <c r="C1063" s="221"/>
      <c r="D1063" s="233"/>
      <c r="E1063" s="221"/>
      <c r="F1063" s="223"/>
      <c r="G1063"/>
      <c r="H1063" s="58"/>
      <c r="I1063" s="58"/>
    </row>
    <row r="1064" spans="1:9" ht="16.149999999999999" customHeight="1">
      <c r="A1064" s="5"/>
      <c r="B1064" s="224"/>
      <c r="C1064" s="225"/>
      <c r="D1064" s="229"/>
      <c r="E1064" s="225"/>
      <c r="F1064" s="227"/>
      <c r="G1064"/>
      <c r="H1064" s="58"/>
      <c r="I1064" s="58"/>
    </row>
    <row r="1065" spans="1:9" ht="16.149999999999999" customHeight="1" thickBot="1">
      <c r="A1065" s="5"/>
      <c r="B1065" s="234"/>
      <c r="C1065" s="231"/>
      <c r="D1065" s="232"/>
      <c r="E1065" s="231"/>
      <c r="F1065" s="235"/>
      <c r="G1065"/>
      <c r="H1065" s="58"/>
      <c r="I1065" s="58"/>
    </row>
    <row r="1066" spans="1:9" ht="16.149999999999999" customHeight="1" thickTop="1" thickBot="1">
      <c r="A1066" s="5"/>
      <c r="B1066"/>
      <c r="C1066" s="236"/>
      <c r="D1066" s="237"/>
      <c r="E1066" s="238" t="s">
        <v>243</v>
      </c>
      <c r="F1066" s="239">
        <f>SUM(F1044,F1058,F1062)</f>
        <v>0</v>
      </c>
      <c r="G1066"/>
      <c r="H1066" s="58"/>
      <c r="I1066" s="58"/>
    </row>
    <row r="1067" spans="1:9" ht="16.149999999999999" customHeight="1" thickTop="1" thickBot="1">
      <c r="A1067" s="5"/>
      <c r="B1067"/>
      <c r="C1067" s="240"/>
      <c r="D1067" s="241"/>
      <c r="E1067" s="242" t="s">
        <v>244</v>
      </c>
      <c r="F1067" s="239">
        <f>$H$27</f>
        <v>1.5610099999999998</v>
      </c>
      <c r="G1067"/>
      <c r="H1067" s="58"/>
      <c r="I1067" s="58"/>
    </row>
    <row r="1068" spans="1:9" ht="16.149999999999999" customHeight="1" thickTop="1" thickBot="1">
      <c r="A1068" s="5"/>
      <c r="B1068"/>
      <c r="C1068" s="243"/>
      <c r="D1068" s="244"/>
      <c r="E1068" s="245" t="s">
        <v>245</v>
      </c>
      <c r="F1068" s="461">
        <f>+F1067*F1066</f>
        <v>0</v>
      </c>
      <c r="G1068"/>
      <c r="H1068" s="58"/>
      <c r="I1068" s="58"/>
    </row>
    <row r="1069" spans="1:9" ht="16.149999999999999" customHeight="1">
      <c r="A1069" s="5"/>
      <c r="B1069" s="57"/>
      <c r="C1069" s="57"/>
      <c r="D1069" s="57"/>
      <c r="E1069" s="57"/>
      <c r="F1069" s="57"/>
      <c r="G1069"/>
      <c r="H1069" s="58"/>
      <c r="I1069" s="58"/>
    </row>
    <row r="1070" spans="1:9" ht="16.149999999999999" customHeight="1">
      <c r="A1070" s="5"/>
      <c r="B1070" s="194" t="s">
        <v>1260</v>
      </c>
      <c r="C1070" s="193"/>
      <c r="D1070" s="193"/>
      <c r="E1070" s="195" t="str">
        <f>$B$3</f>
        <v xml:space="preserve">ESCUELA Nº </v>
      </c>
      <c r="F1070" s="193"/>
      <c r="G1070"/>
      <c r="H1070" s="58"/>
      <c r="I1070" s="58"/>
    </row>
    <row r="1071" spans="1:9" ht="16.149999999999999" customHeight="1">
      <c r="A1071" s="57"/>
      <c r="B1071" s="195"/>
      <c r="C1071" s="193"/>
      <c r="D1071" s="193"/>
      <c r="E1071" s="195" t="str">
        <f>$B$4</f>
        <v>ENI Nº 62 ENRIQUE MOSCONI</v>
      </c>
      <c r="F1071" s="193"/>
      <c r="G1071"/>
      <c r="H1071" s="58"/>
      <c r="I1071" s="58"/>
    </row>
    <row r="1072" spans="1:9" ht="16.149999999999999" customHeight="1">
      <c r="A1072" s="193"/>
      <c r="B1072" s="195"/>
      <c r="C1072" s="193"/>
      <c r="D1072" s="193"/>
      <c r="E1072" s="249" t="str">
        <f>$B$5</f>
        <v>RIVADAVIA - SAN JUAN</v>
      </c>
      <c r="F1072" s="193"/>
      <c r="G1072" s="57"/>
      <c r="H1072" s="58"/>
      <c r="I1072" s="58"/>
    </row>
    <row r="1073" spans="1:9" ht="16.149999999999999" customHeight="1">
      <c r="A1073" s="193"/>
      <c r="B1073" s="196"/>
      <c r="C1073" s="196"/>
      <c r="D1073" s="197"/>
      <c r="E1073" s="198" t="s">
        <v>231</v>
      </c>
      <c r="F1073" s="196"/>
      <c r="G1073" s="193"/>
      <c r="H1073" s="58"/>
      <c r="I1073" s="58"/>
    </row>
    <row r="1074" spans="1:9" ht="16.149999999999999" customHeight="1">
      <c r="A1074" s="193"/>
      <c r="B1074" s="199" t="s">
        <v>246</v>
      </c>
      <c r="C1074" s="193"/>
      <c r="D1074" s="199"/>
      <c r="E1074" s="199"/>
      <c r="F1074" s="199"/>
      <c r="G1074" s="193"/>
      <c r="H1074" s="58"/>
      <c r="I1074" s="58"/>
    </row>
    <row r="1075" spans="1:9" ht="16.149999999999999" customHeight="1">
      <c r="A1075" s="196"/>
      <c r="B1075"/>
      <c r="C1075" s="200"/>
      <c r="D1075" s="101"/>
      <c r="E1075" s="200"/>
      <c r="F1075" s="200"/>
      <c r="G1075" s="193"/>
      <c r="H1075" s="1110"/>
      <c r="I1075" s="58"/>
    </row>
    <row r="1076" spans="1:9" ht="16.149999999999999" customHeight="1" thickBot="1">
      <c r="A1076" s="193"/>
      <c r="B1076"/>
      <c r="C1076" s="200"/>
      <c r="D1076" s="101"/>
      <c r="E1076" s="200"/>
      <c r="F1076" s="200"/>
      <c r="G1076" s="196"/>
      <c r="H1076" s="1110"/>
      <c r="I1076" s="58"/>
    </row>
    <row r="1077" spans="1:9" ht="16.149999999999999" customHeight="1">
      <c r="A1077"/>
      <c r="B1077" s="201" t="s">
        <v>232</v>
      </c>
      <c r="C1077" s="202" t="s">
        <v>252</v>
      </c>
      <c r="D1077" s="203" t="s">
        <v>423</v>
      </c>
      <c r="E1077" s="204"/>
      <c r="F1077" s="205"/>
      <c r="G1077" s="199"/>
      <c r="H1077" s="1110"/>
      <c r="I1077" s="58"/>
    </row>
    <row r="1078" spans="1:9" ht="16.149999999999999" customHeight="1">
      <c r="A1078"/>
      <c r="B1078" s="206" t="s">
        <v>233</v>
      </c>
      <c r="C1078" s="1032" t="s">
        <v>347</v>
      </c>
      <c r="D1078" s="265" t="s">
        <v>1300</v>
      </c>
      <c r="E1078" s="209"/>
      <c r="F1078" s="210"/>
      <c r="G1078"/>
      <c r="H1078" s="1259"/>
      <c r="I1078" s="58"/>
    </row>
    <row r="1079" spans="1:9" ht="16.149999999999999" customHeight="1" thickBot="1">
      <c r="A1079"/>
      <c r="B1079" s="206" t="s">
        <v>234</v>
      </c>
      <c r="C1079" s="929" t="s">
        <v>22</v>
      </c>
      <c r="D1079" s="212"/>
      <c r="E1079" s="209"/>
      <c r="F1079" s="210"/>
      <c r="G1079"/>
      <c r="H1079" s="1259"/>
      <c r="I1079" s="58"/>
    </row>
    <row r="1080" spans="1:9" ht="16.149999999999999" customHeight="1" thickBot="1">
      <c r="A1080"/>
      <c r="B1080" s="213" t="s">
        <v>235</v>
      </c>
      <c r="C1080" s="214" t="s">
        <v>236</v>
      </c>
      <c r="D1080" s="214" t="s">
        <v>237</v>
      </c>
      <c r="E1080" s="214" t="s">
        <v>238</v>
      </c>
      <c r="F1080" s="215" t="s">
        <v>239</v>
      </c>
      <c r="G1080"/>
      <c r="H1080" s="1259"/>
      <c r="I1080" s="58"/>
    </row>
    <row r="1081" spans="1:9" ht="16.149999999999999" customHeight="1" thickBot="1">
      <c r="A1081"/>
      <c r="B1081" s="216" t="s">
        <v>240</v>
      </c>
      <c r="C1081" s="217"/>
      <c r="D1081" s="218"/>
      <c r="E1081" s="217"/>
      <c r="F1081" s="219">
        <f>SUM(F1082:F1094)</f>
        <v>0</v>
      </c>
      <c r="G1081"/>
      <c r="H1081" s="1259"/>
      <c r="I1081" s="58"/>
    </row>
    <row r="1082" spans="1:9" ht="16.149999999999999" customHeight="1">
      <c r="A1082"/>
      <c r="B1082" s="276"/>
      <c r="C1082" s="4"/>
      <c r="D1082" s="222"/>
      <c r="E1082" s="268"/>
      <c r="F1082" s="223"/>
      <c r="G1082"/>
      <c r="H1082" s="1259"/>
      <c r="I1082" s="58"/>
    </row>
    <row r="1083" spans="1:9" ht="16.149999999999999" customHeight="1">
      <c r="A1083"/>
      <c r="B1083" s="220"/>
      <c r="C1083" s="4"/>
      <c r="D1083" s="222"/>
      <c r="E1083" s="268"/>
      <c r="F1083" s="223"/>
      <c r="G1083"/>
      <c r="H1083" s="1259"/>
      <c r="I1083" s="58"/>
    </row>
    <row r="1084" spans="1:9" ht="23.45" customHeight="1">
      <c r="A1084"/>
      <c r="B1084" s="220"/>
      <c r="C1084" s="4"/>
      <c r="D1084" s="222"/>
      <c r="E1084" s="268"/>
      <c r="F1084" s="223"/>
      <c r="G1084"/>
      <c r="H1084" s="1259"/>
      <c r="I1084" s="58"/>
    </row>
    <row r="1085" spans="1:9" ht="16.149999999999999" customHeight="1">
      <c r="A1085"/>
      <c r="B1085" s="220"/>
      <c r="C1085" s="4"/>
      <c r="D1085" s="222"/>
      <c r="E1085" s="268"/>
      <c r="F1085" s="223"/>
      <c r="G1085"/>
      <c r="H1085" s="1259"/>
      <c r="I1085" s="58"/>
    </row>
    <row r="1086" spans="1:9" ht="16.149999999999999" customHeight="1">
      <c r="A1086"/>
      <c r="B1086" s="220"/>
      <c r="C1086" s="221"/>
      <c r="D1086" s="222"/>
      <c r="E1086" s="222"/>
      <c r="F1086" s="223"/>
      <c r="G1086"/>
      <c r="H1086" s="1259"/>
      <c r="I1086" s="58"/>
    </row>
    <row r="1087" spans="1:9" ht="16.149999999999999" customHeight="1">
      <c r="A1087"/>
      <c r="B1087" s="220"/>
      <c r="C1087" s="221"/>
      <c r="D1087" s="222"/>
      <c r="E1087" s="222"/>
      <c r="F1087" s="223"/>
      <c r="G1087"/>
      <c r="H1087" s="1259"/>
      <c r="I1087" s="58"/>
    </row>
    <row r="1088" spans="1:9" ht="16.149999999999999" customHeight="1">
      <c r="A1088"/>
      <c r="B1088" s="220"/>
      <c r="C1088" s="221"/>
      <c r="D1088" s="222"/>
      <c r="E1088" s="222"/>
      <c r="F1088" s="223"/>
      <c r="G1088"/>
      <c r="H1088" s="1259"/>
      <c r="I1088" s="58"/>
    </row>
    <row r="1089" spans="1:9" ht="16.149999999999999" customHeight="1">
      <c r="A1089"/>
      <c r="B1089" s="220"/>
      <c r="C1089" s="221"/>
      <c r="D1089" s="222"/>
      <c r="E1089" s="222"/>
      <c r="F1089" s="223"/>
      <c r="G1089"/>
      <c r="H1089" s="1259"/>
      <c r="I1089" s="58"/>
    </row>
    <row r="1090" spans="1:9" ht="16.149999999999999" customHeight="1">
      <c r="A1090"/>
      <c r="B1090" s="220"/>
      <c r="C1090" s="221"/>
      <c r="D1090" s="222"/>
      <c r="E1090" s="222"/>
      <c r="F1090" s="223"/>
      <c r="G1090"/>
      <c r="H1090" s="1110"/>
      <c r="I1090" s="58"/>
    </row>
    <row r="1091" spans="1:9" ht="16.149999999999999" customHeight="1">
      <c r="A1091"/>
      <c r="B1091" s="220"/>
      <c r="C1091" s="221"/>
      <c r="D1091" s="222"/>
      <c r="E1091" s="222"/>
      <c r="F1091" s="223"/>
      <c r="G1091"/>
      <c r="H1091" s="1110"/>
      <c r="I1091" s="58"/>
    </row>
    <row r="1092" spans="1:9" ht="16.149999999999999" customHeight="1">
      <c r="A1092"/>
      <c r="B1092" s="224"/>
      <c r="C1092" s="225"/>
      <c r="D1092" s="226"/>
      <c r="E1092" s="226"/>
      <c r="F1092" s="223"/>
      <c r="G1092"/>
      <c r="H1092" s="58"/>
      <c r="I1092" s="58"/>
    </row>
    <row r="1093" spans="1:9" ht="16.149999999999999" customHeight="1">
      <c r="A1093"/>
      <c r="B1093" s="228"/>
      <c r="C1093" s="225"/>
      <c r="D1093" s="225"/>
      <c r="E1093" s="225"/>
      <c r="F1093" s="223"/>
      <c r="G1093"/>
      <c r="H1093" s="58"/>
      <c r="I1093" s="58"/>
    </row>
    <row r="1094" spans="1:9" ht="16.149999999999999" customHeight="1" thickBot="1">
      <c r="A1094"/>
      <c r="B1094" s="230"/>
      <c r="C1094" s="231"/>
      <c r="D1094" s="231"/>
      <c r="E1094" s="231"/>
      <c r="F1094" s="223"/>
      <c r="G1094"/>
      <c r="H1094" s="58"/>
      <c r="I1094" s="58"/>
    </row>
    <row r="1095" spans="1:9" ht="16.149999999999999" customHeight="1" thickBot="1">
      <c r="A1095"/>
      <c r="B1095" s="216" t="s">
        <v>241</v>
      </c>
      <c r="C1095" s="217"/>
      <c r="D1095" s="218"/>
      <c r="E1095" s="217"/>
      <c r="F1095" s="219">
        <f>SUM(F1096:F1098)</f>
        <v>0</v>
      </c>
      <c r="G1095"/>
      <c r="H1095" s="58"/>
      <c r="I1095" s="58"/>
    </row>
    <row r="1096" spans="1:9" ht="16.149999999999999" customHeight="1">
      <c r="A1096"/>
      <c r="B1096" s="275"/>
      <c r="C1096" s="221"/>
      <c r="D1096" s="260"/>
      <c r="E1096" s="272"/>
      <c r="F1096" s="223"/>
      <c r="G1096"/>
      <c r="H1096" s="58"/>
      <c r="I1096" s="58"/>
    </row>
    <row r="1097" spans="1:9" ht="16.149999999999999" customHeight="1">
      <c r="A1097"/>
      <c r="B1097" s="276"/>
      <c r="C1097" s="225"/>
      <c r="D1097" s="261"/>
      <c r="E1097" s="268"/>
      <c r="F1097" s="223"/>
      <c r="G1097"/>
      <c r="H1097" s="58"/>
      <c r="I1097" s="58"/>
    </row>
    <row r="1098" spans="1:9" ht="16.149999999999999" customHeight="1" thickBot="1">
      <c r="A1098"/>
      <c r="B1098" s="230"/>
      <c r="C1098" s="231"/>
      <c r="D1098" s="231"/>
      <c r="E1098" s="231"/>
      <c r="F1098" s="223"/>
      <c r="G1098"/>
      <c r="H1098" s="58"/>
      <c r="I1098" s="58"/>
    </row>
    <row r="1099" spans="1:9" ht="16.149999999999999" customHeight="1" thickBot="1">
      <c r="A1099"/>
      <c r="B1099" s="216" t="s">
        <v>242</v>
      </c>
      <c r="C1099" s="217"/>
      <c r="D1099" s="218"/>
      <c r="E1099" s="217"/>
      <c r="F1099" s="219">
        <f>SUM(F1100:F1102)</f>
        <v>0</v>
      </c>
      <c r="G1099"/>
      <c r="H1099" s="58"/>
      <c r="I1099" s="58"/>
    </row>
    <row r="1100" spans="1:9" ht="16.149999999999999" customHeight="1">
      <c r="A1100"/>
      <c r="B1100" s="220"/>
      <c r="C1100" s="221"/>
      <c r="D1100" s="233"/>
      <c r="E1100" s="221"/>
      <c r="F1100" s="223"/>
      <c r="G1100"/>
      <c r="H1100" s="58"/>
      <c r="I1100" s="58"/>
    </row>
    <row r="1101" spans="1:9" ht="16.149999999999999" customHeight="1">
      <c r="A1101"/>
      <c r="B1101" s="224"/>
      <c r="C1101" s="225"/>
      <c r="D1101" s="229"/>
      <c r="E1101" s="225"/>
      <c r="F1101" s="227"/>
      <c r="G1101"/>
      <c r="H1101" s="58"/>
      <c r="I1101" s="58"/>
    </row>
    <row r="1102" spans="1:9" ht="16.149999999999999" customHeight="1" thickBot="1">
      <c r="A1102"/>
      <c r="B1102" s="234"/>
      <c r="C1102" s="231"/>
      <c r="D1102" s="232"/>
      <c r="E1102" s="231"/>
      <c r="F1102" s="235"/>
      <c r="G1102"/>
      <c r="H1102" s="58"/>
      <c r="I1102" s="58"/>
    </row>
    <row r="1103" spans="1:9" ht="16.149999999999999" customHeight="1" thickTop="1" thickBot="1">
      <c r="A1103"/>
      <c r="B1103"/>
      <c r="C1103" s="236"/>
      <c r="D1103" s="237"/>
      <c r="E1103" s="238" t="s">
        <v>243</v>
      </c>
      <c r="F1103" s="239">
        <f>SUM(F1081,F1095,F1099)</f>
        <v>0</v>
      </c>
      <c r="G1103"/>
      <c r="H1103" s="58"/>
      <c r="I1103" s="58"/>
    </row>
    <row r="1104" spans="1:9" ht="16.149999999999999" customHeight="1" thickTop="1" thickBot="1">
      <c r="A1104"/>
      <c r="B1104"/>
      <c r="C1104" s="240"/>
      <c r="D1104" s="241"/>
      <c r="E1104" s="242" t="s">
        <v>244</v>
      </c>
      <c r="F1104" s="239">
        <f>$H$27</f>
        <v>1.5610099999999998</v>
      </c>
      <c r="G1104"/>
      <c r="H1104" s="58"/>
      <c r="I1104" s="58"/>
    </row>
    <row r="1105" spans="1:9" ht="16.149999999999999" customHeight="1" thickTop="1" thickBot="1">
      <c r="A1105"/>
      <c r="B1105"/>
      <c r="C1105" s="243"/>
      <c r="D1105" s="244"/>
      <c r="E1105" s="245" t="s">
        <v>245</v>
      </c>
      <c r="F1105" s="461">
        <f>+F1104*F1103</f>
        <v>0</v>
      </c>
      <c r="G1105"/>
      <c r="H1105" s="58"/>
      <c r="I1105" s="58"/>
    </row>
    <row r="1106" spans="1:9" ht="16.149999999999999" customHeight="1">
      <c r="A1106"/>
      <c r="B1106" s="57"/>
      <c r="C1106" s="57"/>
      <c r="D1106" s="57"/>
      <c r="E1106" s="57"/>
      <c r="F1106" s="57"/>
      <c r="G1106"/>
      <c r="H1106" s="58"/>
      <c r="I1106" s="58"/>
    </row>
    <row r="1107" spans="1:9" ht="16.149999999999999" customHeight="1">
      <c r="A1107" s="5"/>
      <c r="B1107" s="194" t="s">
        <v>1260</v>
      </c>
      <c r="C1107" s="193"/>
      <c r="D1107" s="193"/>
      <c r="E1107" s="195" t="str">
        <f>$B$3</f>
        <v xml:space="preserve">ESCUELA Nº </v>
      </c>
      <c r="F1107" s="193"/>
      <c r="G1107"/>
      <c r="H1107" s="58"/>
      <c r="I1107" s="58"/>
    </row>
    <row r="1108" spans="1:9" ht="16.149999999999999" customHeight="1">
      <c r="A1108" s="57"/>
      <c r="B1108" s="195"/>
      <c r="C1108" s="193"/>
      <c r="D1108" s="193"/>
      <c r="E1108" s="195" t="str">
        <f>$B$4</f>
        <v>ENI Nº 62 ENRIQUE MOSCONI</v>
      </c>
      <c r="F1108" s="193"/>
      <c r="G1108"/>
      <c r="H1108" s="58"/>
      <c r="I1108" s="58"/>
    </row>
    <row r="1109" spans="1:9" ht="16.149999999999999" customHeight="1">
      <c r="A1109" s="193"/>
      <c r="B1109" s="195"/>
      <c r="C1109" s="193"/>
      <c r="D1109" s="193"/>
      <c r="E1109" s="249" t="str">
        <f>$B$5</f>
        <v>RIVADAVIA - SAN JUAN</v>
      </c>
      <c r="F1109" s="193"/>
      <c r="G1109" s="57"/>
      <c r="H1109" s="58"/>
      <c r="I1109" s="58"/>
    </row>
    <row r="1110" spans="1:9" ht="16.149999999999999" customHeight="1">
      <c r="A1110" s="193"/>
      <c r="B1110" s="196"/>
      <c r="C1110" s="196"/>
      <c r="D1110" s="197"/>
      <c r="E1110" s="198" t="s">
        <v>231</v>
      </c>
      <c r="F1110" s="196"/>
      <c r="G1110" s="193"/>
      <c r="H1110" s="58"/>
      <c r="I1110" s="58"/>
    </row>
    <row r="1111" spans="1:9" ht="16.149999999999999" customHeight="1">
      <c r="A1111" s="193"/>
      <c r="B1111" s="199" t="s">
        <v>246</v>
      </c>
      <c r="C1111" s="193"/>
      <c r="D1111" s="199"/>
      <c r="E1111" s="199"/>
      <c r="F1111" s="199"/>
      <c r="G1111" s="193"/>
      <c r="H1111" s="58"/>
      <c r="I1111" s="58"/>
    </row>
    <row r="1112" spans="1:9" ht="16.149999999999999" customHeight="1">
      <c r="A1112" s="196"/>
      <c r="B1112"/>
      <c r="C1112" s="200"/>
      <c r="D1112" s="101"/>
      <c r="E1112" s="200"/>
      <c r="F1112" s="200"/>
      <c r="G1112" s="193"/>
      <c r="H1112" s="58"/>
      <c r="I1112" s="58"/>
    </row>
    <row r="1113" spans="1:9" ht="16.149999999999999" customHeight="1" thickBot="1">
      <c r="A1113" s="193"/>
      <c r="B1113"/>
      <c r="C1113" s="200"/>
      <c r="D1113" s="101"/>
      <c r="E1113" s="200"/>
      <c r="F1113" s="200"/>
      <c r="G1113" s="196"/>
      <c r="H1113" s="58"/>
      <c r="I1113" s="58"/>
    </row>
    <row r="1114" spans="1:9" ht="16.149999999999999" customHeight="1">
      <c r="A1114"/>
      <c r="B1114" s="201" t="s">
        <v>232</v>
      </c>
      <c r="C1114" s="202" t="s">
        <v>252</v>
      </c>
      <c r="D1114" s="203" t="s">
        <v>423</v>
      </c>
      <c r="E1114" s="204"/>
      <c r="F1114" s="205"/>
      <c r="G1114" s="199"/>
      <c r="H1114" s="58"/>
      <c r="I1114" s="58"/>
    </row>
    <row r="1115" spans="1:9" ht="16.149999999999999" customHeight="1">
      <c r="A1115"/>
      <c r="B1115" s="206" t="s">
        <v>233</v>
      </c>
      <c r="C1115" s="207" t="s">
        <v>348</v>
      </c>
      <c r="D1115" s="265" t="s">
        <v>425</v>
      </c>
      <c r="E1115" s="209"/>
      <c r="F1115" s="210"/>
      <c r="G1115"/>
      <c r="H1115" s="58"/>
      <c r="I1115" s="58"/>
    </row>
    <row r="1116" spans="1:9" ht="16.149999999999999" customHeight="1" thickBot="1">
      <c r="A1116"/>
      <c r="B1116" s="206" t="s">
        <v>234</v>
      </c>
      <c r="C1116" s="211" t="s">
        <v>23</v>
      </c>
      <c r="D1116" s="212"/>
      <c r="E1116" s="209"/>
      <c r="F1116" s="210"/>
      <c r="G1116"/>
      <c r="H1116" s="58"/>
      <c r="I1116" s="58"/>
    </row>
    <row r="1117" spans="1:9" ht="16.149999999999999" customHeight="1" thickBot="1">
      <c r="A1117"/>
      <c r="B1117" s="213" t="s">
        <v>235</v>
      </c>
      <c r="C1117" s="214" t="s">
        <v>236</v>
      </c>
      <c r="D1117" s="214" t="s">
        <v>237</v>
      </c>
      <c r="E1117" s="214" t="s">
        <v>238</v>
      </c>
      <c r="F1117" s="215" t="s">
        <v>239</v>
      </c>
      <c r="G1117"/>
      <c r="H1117" s="58"/>
      <c r="I1117" s="58"/>
    </row>
    <row r="1118" spans="1:9" ht="16.149999999999999" customHeight="1" thickBot="1">
      <c r="A1118"/>
      <c r="B1118" s="216" t="s">
        <v>240</v>
      </c>
      <c r="C1118" s="217"/>
      <c r="D1118" s="218"/>
      <c r="E1118" s="217"/>
      <c r="F1118" s="219">
        <f>SUM(F1119:F1131)</f>
        <v>0</v>
      </c>
      <c r="G1118"/>
      <c r="H1118" s="58"/>
      <c r="I1118" s="58"/>
    </row>
    <row r="1119" spans="1:9" ht="16.149999999999999" customHeight="1">
      <c r="A1119"/>
      <c r="B1119" s="276"/>
      <c r="C1119" s="4"/>
      <c r="D1119" s="222"/>
      <c r="E1119" s="268"/>
      <c r="F1119" s="223"/>
      <c r="G1119"/>
      <c r="H1119" s="58"/>
      <c r="I1119" s="58"/>
    </row>
    <row r="1120" spans="1:9" ht="16.149999999999999" customHeight="1">
      <c r="A1120"/>
      <c r="B1120" s="220"/>
      <c r="C1120" s="4"/>
      <c r="D1120" s="222"/>
      <c r="E1120" s="268"/>
      <c r="F1120" s="223"/>
      <c r="G1120"/>
      <c r="H1120" s="58"/>
      <c r="I1120" s="58"/>
    </row>
    <row r="1121" spans="1:9" ht="15" customHeight="1">
      <c r="A1121"/>
      <c r="B1121" s="220"/>
      <c r="C1121" s="4"/>
      <c r="D1121" s="222"/>
      <c r="E1121" s="268"/>
      <c r="F1121" s="223"/>
      <c r="G1121"/>
      <c r="H1121" s="58"/>
      <c r="I1121" s="58"/>
    </row>
    <row r="1122" spans="1:9" ht="16.149999999999999" customHeight="1">
      <c r="A1122"/>
      <c r="B1122" s="220"/>
      <c r="C1122" s="4"/>
      <c r="D1122" s="222"/>
      <c r="E1122" s="268"/>
      <c r="F1122" s="223"/>
      <c r="G1122"/>
      <c r="H1122" s="58"/>
      <c r="I1122" s="58"/>
    </row>
    <row r="1123" spans="1:9" ht="16.149999999999999" customHeight="1">
      <c r="A1123"/>
      <c r="B1123" s="220"/>
      <c r="C1123" s="221"/>
      <c r="D1123" s="222"/>
      <c r="E1123" s="222"/>
      <c r="F1123" s="223"/>
      <c r="G1123"/>
      <c r="H1123" s="58"/>
      <c r="I1123" s="58"/>
    </row>
    <row r="1124" spans="1:9" ht="16.149999999999999" customHeight="1">
      <c r="A1124"/>
      <c r="B1124" s="220"/>
      <c r="C1124" s="221"/>
      <c r="D1124" s="222"/>
      <c r="E1124" s="222"/>
      <c r="F1124" s="223"/>
      <c r="G1124"/>
      <c r="H1124" s="58"/>
      <c r="I1124" s="58"/>
    </row>
    <row r="1125" spans="1:9" ht="16.149999999999999" customHeight="1">
      <c r="A1125"/>
      <c r="B1125" s="220"/>
      <c r="C1125" s="221"/>
      <c r="D1125" s="222"/>
      <c r="E1125" s="222"/>
      <c r="F1125" s="223"/>
      <c r="G1125"/>
      <c r="H1125" s="58"/>
      <c r="I1125" s="58"/>
    </row>
    <row r="1126" spans="1:9" ht="16.149999999999999" customHeight="1">
      <c r="A1126"/>
      <c r="B1126" s="220"/>
      <c r="C1126" s="221"/>
      <c r="D1126" s="222"/>
      <c r="E1126" s="222"/>
      <c r="F1126" s="223"/>
      <c r="G1126"/>
      <c r="H1126" s="58"/>
      <c r="I1126" s="58"/>
    </row>
    <row r="1127" spans="1:9" ht="16.149999999999999" customHeight="1">
      <c r="A1127"/>
      <c r="B1127" s="220"/>
      <c r="C1127" s="221"/>
      <c r="D1127" s="222"/>
      <c r="E1127" s="222"/>
      <c r="F1127" s="223"/>
      <c r="G1127"/>
      <c r="H1127" s="58"/>
      <c r="I1127" s="58"/>
    </row>
    <row r="1128" spans="1:9" ht="16.149999999999999" customHeight="1">
      <c r="A1128"/>
      <c r="B1128" s="220"/>
      <c r="C1128" s="221"/>
      <c r="D1128" s="222"/>
      <c r="E1128" s="222"/>
      <c r="F1128" s="223"/>
      <c r="G1128"/>
      <c r="H1128" s="58"/>
      <c r="I1128" s="58"/>
    </row>
    <row r="1129" spans="1:9" ht="16.149999999999999" customHeight="1">
      <c r="A1129"/>
      <c r="B1129" s="224"/>
      <c r="C1129" s="225"/>
      <c r="D1129" s="226"/>
      <c r="E1129" s="226"/>
      <c r="F1129" s="223"/>
      <c r="G1129"/>
      <c r="H1129" s="58"/>
      <c r="I1129" s="58"/>
    </row>
    <row r="1130" spans="1:9" ht="16.149999999999999" customHeight="1">
      <c r="A1130"/>
      <c r="B1130" s="228"/>
      <c r="C1130" s="225"/>
      <c r="D1130" s="225"/>
      <c r="E1130" s="225"/>
      <c r="F1130" s="223"/>
      <c r="G1130"/>
      <c r="H1130" s="58"/>
      <c r="I1130" s="58"/>
    </row>
    <row r="1131" spans="1:9" ht="16.149999999999999" customHeight="1" thickBot="1">
      <c r="A1131"/>
      <c r="B1131" s="230"/>
      <c r="C1131" s="231"/>
      <c r="D1131" s="231"/>
      <c r="E1131" s="231"/>
      <c r="F1131" s="223"/>
      <c r="G1131"/>
      <c r="H1131" s="58"/>
      <c r="I1131" s="58"/>
    </row>
    <row r="1132" spans="1:9" ht="16.149999999999999" customHeight="1" thickBot="1">
      <c r="A1132"/>
      <c r="B1132" s="216" t="s">
        <v>241</v>
      </c>
      <c r="C1132" s="217"/>
      <c r="D1132" s="218"/>
      <c r="E1132" s="217"/>
      <c r="F1132" s="219">
        <f>SUM(F1133:F1135)</f>
        <v>0</v>
      </c>
      <c r="G1132"/>
      <c r="H1132" s="58"/>
      <c r="I1132" s="58"/>
    </row>
    <row r="1133" spans="1:9" ht="16.149999999999999" customHeight="1">
      <c r="A1133"/>
      <c r="B1133" s="275"/>
      <c r="C1133" s="221"/>
      <c r="D1133" s="260"/>
      <c r="E1133" s="272"/>
      <c r="F1133" s="223"/>
      <c r="G1133"/>
      <c r="H1133" s="58"/>
      <c r="I1133" s="58"/>
    </row>
    <row r="1134" spans="1:9" ht="16.149999999999999" customHeight="1">
      <c r="A1134"/>
      <c r="B1134" s="276"/>
      <c r="C1134" s="225"/>
      <c r="D1134" s="261"/>
      <c r="E1134" s="268"/>
      <c r="F1134" s="223"/>
      <c r="G1134"/>
      <c r="H1134" s="58"/>
      <c r="I1134" s="58"/>
    </row>
    <row r="1135" spans="1:9" ht="16.149999999999999" customHeight="1" thickBot="1">
      <c r="A1135"/>
      <c r="B1135" s="230"/>
      <c r="C1135" s="231"/>
      <c r="D1135" s="231"/>
      <c r="E1135" s="231"/>
      <c r="F1135" s="223"/>
      <c r="G1135"/>
      <c r="H1135" s="58"/>
      <c r="I1135" s="58"/>
    </row>
    <row r="1136" spans="1:9" ht="16.149999999999999" customHeight="1" thickBot="1">
      <c r="A1136"/>
      <c r="B1136" s="216" t="s">
        <v>242</v>
      </c>
      <c r="C1136" s="217"/>
      <c r="D1136" s="218"/>
      <c r="E1136" s="217"/>
      <c r="F1136" s="219">
        <f>SUM(F1137:F1139)</f>
        <v>0</v>
      </c>
      <c r="G1136"/>
      <c r="H1136" s="58"/>
      <c r="I1136" s="58"/>
    </row>
    <row r="1137" spans="1:9" ht="16.149999999999999" customHeight="1">
      <c r="A1137"/>
      <c r="B1137" s="220"/>
      <c r="C1137" s="221"/>
      <c r="D1137" s="233"/>
      <c r="E1137" s="221"/>
      <c r="F1137" s="223"/>
      <c r="G1137"/>
      <c r="H1137" s="58"/>
      <c r="I1137" s="58"/>
    </row>
    <row r="1138" spans="1:9" ht="16.149999999999999" customHeight="1">
      <c r="A1138"/>
      <c r="B1138" s="224"/>
      <c r="C1138" s="225"/>
      <c r="D1138" s="229"/>
      <c r="E1138" s="225"/>
      <c r="F1138" s="227"/>
      <c r="G1138"/>
      <c r="H1138" s="58"/>
      <c r="I1138" s="58"/>
    </row>
    <row r="1139" spans="1:9" ht="16.149999999999999" customHeight="1" thickBot="1">
      <c r="A1139"/>
      <c r="B1139" s="234"/>
      <c r="C1139" s="231"/>
      <c r="D1139" s="232"/>
      <c r="E1139" s="231"/>
      <c r="F1139" s="235"/>
      <c r="G1139"/>
      <c r="H1139" s="58"/>
      <c r="I1139" s="58"/>
    </row>
    <row r="1140" spans="1:9" ht="16.149999999999999" customHeight="1" thickTop="1" thickBot="1">
      <c r="A1140"/>
      <c r="B1140"/>
      <c r="C1140" s="236"/>
      <c r="D1140" s="237"/>
      <c r="E1140" s="238" t="s">
        <v>243</v>
      </c>
      <c r="F1140" s="239">
        <f>SUM(F1118,F1132,F1136)</f>
        <v>0</v>
      </c>
      <c r="G1140"/>
      <c r="H1140" s="58"/>
      <c r="I1140" s="58"/>
    </row>
    <row r="1141" spans="1:9" ht="16.149999999999999" customHeight="1" thickTop="1" thickBot="1">
      <c r="A1141"/>
      <c r="B1141"/>
      <c r="C1141" s="240"/>
      <c r="D1141" s="241"/>
      <c r="E1141" s="242" t="s">
        <v>244</v>
      </c>
      <c r="F1141" s="239">
        <f>$H$27</f>
        <v>1.5610099999999998</v>
      </c>
      <c r="G1141"/>
      <c r="H1141" s="58"/>
      <c r="I1141" s="58"/>
    </row>
    <row r="1142" spans="1:9" ht="16.149999999999999" customHeight="1" thickTop="1" thickBot="1">
      <c r="A1142"/>
      <c r="B1142"/>
      <c r="C1142" s="243"/>
      <c r="D1142" s="244"/>
      <c r="E1142" s="245" t="s">
        <v>245</v>
      </c>
      <c r="F1142" s="461">
        <f>+F1141*F1140</f>
        <v>0</v>
      </c>
      <c r="G1142"/>
      <c r="H1142" s="58"/>
      <c r="I1142" s="58"/>
    </row>
    <row r="1143" spans="1:9" ht="16.149999999999999" customHeight="1">
      <c r="A1143"/>
      <c r="B1143" s="57"/>
      <c r="C1143" s="57"/>
      <c r="D1143" s="57"/>
      <c r="E1143" s="57"/>
      <c r="F1143" s="57"/>
      <c r="G1143"/>
      <c r="H1143" s="58"/>
      <c r="I1143" s="58"/>
    </row>
    <row r="1144" spans="1:9" ht="16.149999999999999" customHeight="1">
      <c r="A1144" s="57"/>
      <c r="B1144" s="194" t="s">
        <v>1260</v>
      </c>
      <c r="C1144" s="193"/>
      <c r="D1144" s="193"/>
      <c r="E1144" s="195" t="str">
        <f>$B$3</f>
        <v xml:space="preserve">ESCUELA Nº </v>
      </c>
      <c r="F1144" s="193"/>
      <c r="G1144"/>
      <c r="H1144" s="58"/>
      <c r="I1144" s="58"/>
    </row>
    <row r="1145" spans="1:9" ht="16.149999999999999" customHeight="1">
      <c r="A1145" s="193"/>
      <c r="B1145" s="195"/>
      <c r="C1145" s="193"/>
      <c r="D1145" s="193"/>
      <c r="E1145" s="195" t="str">
        <f>$B$4</f>
        <v>ENI Nº 62 ENRIQUE MOSCONI</v>
      </c>
      <c r="F1145" s="193"/>
      <c r="G1145" s="57"/>
      <c r="H1145" s="58"/>
      <c r="I1145" s="58"/>
    </row>
    <row r="1146" spans="1:9" ht="16.149999999999999" customHeight="1">
      <c r="A1146" s="193"/>
      <c r="B1146" s="195"/>
      <c r="C1146" s="193"/>
      <c r="D1146" s="193"/>
      <c r="E1146" s="249" t="str">
        <f>$B$5</f>
        <v>RIVADAVIA - SAN JUAN</v>
      </c>
      <c r="F1146" s="193"/>
      <c r="G1146" s="193"/>
      <c r="H1146" s="58"/>
      <c r="I1146" s="58"/>
    </row>
    <row r="1147" spans="1:9" ht="16.149999999999999" customHeight="1">
      <c r="A1147" s="193"/>
      <c r="B1147" s="196"/>
      <c r="C1147" s="196"/>
      <c r="D1147" s="197"/>
      <c r="E1147" s="198" t="s">
        <v>231</v>
      </c>
      <c r="F1147" s="196"/>
      <c r="G1147" s="193"/>
      <c r="H1147" s="58"/>
      <c r="I1147" s="58"/>
    </row>
    <row r="1148" spans="1:9" ht="16.149999999999999" customHeight="1">
      <c r="A1148" s="196"/>
      <c r="B1148" s="199" t="s">
        <v>246</v>
      </c>
      <c r="C1148" s="193"/>
      <c r="D1148" s="199"/>
      <c r="E1148" s="199"/>
      <c r="F1148" s="199"/>
      <c r="G1148" s="193"/>
      <c r="H1148" s="58"/>
      <c r="I1148" s="58"/>
    </row>
    <row r="1149" spans="1:9" ht="16.149999999999999" customHeight="1">
      <c r="A1149" s="193"/>
      <c r="B1149"/>
      <c r="C1149" s="200"/>
      <c r="D1149" s="101"/>
      <c r="E1149" s="200"/>
      <c r="F1149" s="200"/>
      <c r="G1149" s="196"/>
      <c r="H1149" s="58"/>
      <c r="I1149" s="58"/>
    </row>
    <row r="1150" spans="1:9" ht="16.149999999999999" customHeight="1" thickBot="1">
      <c r="A1150"/>
      <c r="B1150"/>
      <c r="C1150" s="200"/>
      <c r="D1150" s="101"/>
      <c r="E1150" s="200"/>
      <c r="F1150" s="200"/>
      <c r="G1150" s="199"/>
      <c r="H1150" s="58"/>
      <c r="I1150" s="58"/>
    </row>
    <row r="1151" spans="1:9" ht="16.149999999999999" customHeight="1">
      <c r="A1151"/>
      <c r="B1151" s="201" t="s">
        <v>232</v>
      </c>
      <c r="C1151" s="202" t="s">
        <v>252</v>
      </c>
      <c r="D1151" s="203" t="s">
        <v>423</v>
      </c>
      <c r="E1151" s="204"/>
      <c r="F1151" s="205"/>
      <c r="G1151"/>
      <c r="H1151" s="58"/>
      <c r="I1151" s="58"/>
    </row>
    <row r="1152" spans="1:9" ht="16.149999999999999" customHeight="1">
      <c r="A1152"/>
      <c r="B1152" s="206" t="s">
        <v>233</v>
      </c>
      <c r="C1152" s="207" t="s">
        <v>492</v>
      </c>
      <c r="D1152" s="265" t="s">
        <v>496</v>
      </c>
      <c r="E1152" s="209"/>
      <c r="F1152" s="210"/>
      <c r="G1152"/>
      <c r="H1152" s="58"/>
      <c r="I1152" s="58"/>
    </row>
    <row r="1153" spans="1:9" ht="16.149999999999999" customHeight="1" thickBot="1">
      <c r="A1153"/>
      <c r="B1153" s="206" t="s">
        <v>234</v>
      </c>
      <c r="C1153" s="211" t="s">
        <v>23</v>
      </c>
      <c r="D1153" s="212"/>
      <c r="E1153" s="209"/>
      <c r="F1153" s="210"/>
      <c r="G1153"/>
      <c r="H1153" s="58"/>
      <c r="I1153" s="58"/>
    </row>
    <row r="1154" spans="1:9" ht="16.149999999999999" customHeight="1" thickBot="1">
      <c r="A1154"/>
      <c r="B1154" s="213" t="s">
        <v>235</v>
      </c>
      <c r="C1154" s="214" t="s">
        <v>236</v>
      </c>
      <c r="D1154" s="214" t="s">
        <v>237</v>
      </c>
      <c r="E1154" s="214" t="s">
        <v>238</v>
      </c>
      <c r="F1154" s="215" t="s">
        <v>239</v>
      </c>
      <c r="G1154"/>
      <c r="H1154" s="58"/>
      <c r="I1154" s="58"/>
    </row>
    <row r="1155" spans="1:9" ht="16.149999999999999" customHeight="1" thickBot="1">
      <c r="A1155"/>
      <c r="B1155" s="216" t="s">
        <v>240</v>
      </c>
      <c r="C1155" s="217"/>
      <c r="D1155" s="218"/>
      <c r="E1155" s="217"/>
      <c r="F1155" s="219">
        <f>SUM(F1156:F1168)</f>
        <v>0</v>
      </c>
      <c r="G1155"/>
      <c r="H1155" s="58"/>
      <c r="I1155" s="58"/>
    </row>
    <row r="1156" spans="1:9" ht="16.149999999999999" customHeight="1">
      <c r="A1156"/>
      <c r="B1156" s="276"/>
      <c r="C1156" s="4"/>
      <c r="D1156" s="222"/>
      <c r="E1156" s="268"/>
      <c r="F1156" s="223"/>
      <c r="G1156"/>
      <c r="H1156" s="58"/>
      <c r="I1156" s="58"/>
    </row>
    <row r="1157" spans="1:9" ht="31.5" customHeight="1">
      <c r="A1157"/>
      <c r="B1157" s="220"/>
      <c r="C1157" s="4"/>
      <c r="D1157" s="222"/>
      <c r="E1157" s="268"/>
      <c r="F1157" s="223"/>
      <c r="G1157"/>
      <c r="H1157" s="58"/>
      <c r="I1157" s="58"/>
    </row>
    <row r="1158" spans="1:9" ht="16.149999999999999" customHeight="1">
      <c r="A1158"/>
      <c r="B1158" s="220"/>
      <c r="C1158" s="4"/>
      <c r="D1158" s="222"/>
      <c r="E1158" s="268"/>
      <c r="F1158" s="223"/>
      <c r="G1158"/>
      <c r="H1158" s="58"/>
      <c r="I1158" s="58"/>
    </row>
    <row r="1159" spans="1:9" ht="16.149999999999999" customHeight="1">
      <c r="A1159"/>
      <c r="B1159" s="220"/>
      <c r="C1159" s="4"/>
      <c r="D1159" s="222"/>
      <c r="E1159" s="268"/>
      <c r="F1159" s="223"/>
      <c r="G1159"/>
      <c r="H1159" s="58"/>
      <c r="I1159" s="58"/>
    </row>
    <row r="1160" spans="1:9" ht="16.149999999999999" customHeight="1">
      <c r="A1160"/>
      <c r="B1160" s="220"/>
      <c r="C1160" s="221"/>
      <c r="D1160" s="222"/>
      <c r="E1160" s="222"/>
      <c r="F1160" s="223"/>
      <c r="G1160"/>
      <c r="H1160" s="58"/>
      <c r="I1160" s="58"/>
    </row>
    <row r="1161" spans="1:9" ht="16.149999999999999" customHeight="1">
      <c r="A1161"/>
      <c r="B1161" s="220"/>
      <c r="C1161" s="221"/>
      <c r="D1161" s="222"/>
      <c r="E1161" s="222"/>
      <c r="F1161" s="223"/>
      <c r="G1161"/>
      <c r="H1161" s="58"/>
      <c r="I1161" s="58"/>
    </row>
    <row r="1162" spans="1:9" ht="16.149999999999999" customHeight="1">
      <c r="A1162"/>
      <c r="B1162" s="220"/>
      <c r="C1162" s="221"/>
      <c r="D1162" s="222"/>
      <c r="E1162" s="222"/>
      <c r="F1162" s="223"/>
      <c r="G1162"/>
      <c r="H1162" s="58"/>
      <c r="I1162" s="58"/>
    </row>
    <row r="1163" spans="1:9" ht="16.149999999999999" customHeight="1">
      <c r="A1163"/>
      <c r="B1163" s="220"/>
      <c r="C1163" s="221"/>
      <c r="D1163" s="222"/>
      <c r="E1163" s="222"/>
      <c r="F1163" s="223"/>
      <c r="G1163"/>
      <c r="H1163" s="58"/>
      <c r="I1163" s="58"/>
    </row>
    <row r="1164" spans="1:9" ht="16.149999999999999" customHeight="1">
      <c r="A1164"/>
      <c r="B1164" s="220"/>
      <c r="C1164" s="221"/>
      <c r="D1164" s="222"/>
      <c r="E1164" s="222"/>
      <c r="F1164" s="223"/>
      <c r="G1164"/>
      <c r="H1164" s="58"/>
      <c r="I1164" s="58"/>
    </row>
    <row r="1165" spans="1:9" ht="16.149999999999999" customHeight="1">
      <c r="A1165"/>
      <c r="B1165" s="220"/>
      <c r="C1165" s="221"/>
      <c r="D1165" s="222"/>
      <c r="E1165" s="222"/>
      <c r="F1165" s="223"/>
      <c r="G1165"/>
      <c r="H1165" s="58"/>
      <c r="I1165" s="58"/>
    </row>
    <row r="1166" spans="1:9" ht="16.149999999999999" customHeight="1">
      <c r="A1166"/>
      <c r="B1166" s="224"/>
      <c r="C1166" s="225"/>
      <c r="D1166" s="226"/>
      <c r="E1166" s="226"/>
      <c r="F1166" s="223"/>
      <c r="G1166"/>
      <c r="H1166" s="58"/>
      <c r="I1166" s="58"/>
    </row>
    <row r="1167" spans="1:9" ht="16.149999999999999" customHeight="1">
      <c r="A1167"/>
      <c r="B1167" s="228"/>
      <c r="C1167" s="225"/>
      <c r="D1167" s="225"/>
      <c r="E1167" s="225"/>
      <c r="F1167" s="223"/>
      <c r="G1167"/>
      <c r="H1167" s="58"/>
      <c r="I1167" s="58"/>
    </row>
    <row r="1168" spans="1:9" ht="16.149999999999999" customHeight="1" thickBot="1">
      <c r="A1168"/>
      <c r="B1168" s="230"/>
      <c r="C1168" s="231"/>
      <c r="D1168" s="231"/>
      <c r="E1168" s="231"/>
      <c r="F1168" s="223"/>
      <c r="G1168"/>
      <c r="H1168" s="58"/>
      <c r="I1168" s="58"/>
    </row>
    <row r="1169" spans="1:9" ht="16.149999999999999" customHeight="1" thickBot="1">
      <c r="A1169"/>
      <c r="B1169" s="216" t="s">
        <v>241</v>
      </c>
      <c r="C1169" s="217"/>
      <c r="D1169" s="218"/>
      <c r="E1169" s="217"/>
      <c r="F1169" s="219">
        <f>SUM(F1170:F1172)</f>
        <v>0</v>
      </c>
      <c r="G1169"/>
      <c r="H1169" s="58"/>
      <c r="I1169" s="58"/>
    </row>
    <row r="1170" spans="1:9" ht="16.149999999999999" customHeight="1">
      <c r="A1170"/>
      <c r="B1170" s="262"/>
      <c r="C1170" s="221"/>
      <c r="D1170" s="260"/>
      <c r="E1170" s="272"/>
      <c r="F1170" s="223"/>
      <c r="G1170"/>
      <c r="H1170" s="58"/>
      <c r="I1170" s="58"/>
    </row>
    <row r="1171" spans="1:9" ht="16.149999999999999" customHeight="1">
      <c r="A1171"/>
      <c r="B1171" s="259"/>
      <c r="C1171" s="225"/>
      <c r="D1171" s="261"/>
      <c r="E1171" s="268"/>
      <c r="F1171" s="223"/>
      <c r="G1171"/>
      <c r="H1171" s="58"/>
      <c r="I1171" s="58"/>
    </row>
    <row r="1172" spans="1:9" ht="16.149999999999999" customHeight="1" thickBot="1">
      <c r="A1172"/>
      <c r="B1172" s="230"/>
      <c r="C1172" s="231"/>
      <c r="D1172" s="231"/>
      <c r="E1172" s="231"/>
      <c r="F1172" s="223"/>
      <c r="G1172"/>
      <c r="H1172" s="58"/>
      <c r="I1172" s="58"/>
    </row>
    <row r="1173" spans="1:9" ht="16.149999999999999" customHeight="1" thickBot="1">
      <c r="A1173"/>
      <c r="B1173" s="216" t="s">
        <v>242</v>
      </c>
      <c r="C1173" s="217"/>
      <c r="D1173" s="218"/>
      <c r="E1173" s="217"/>
      <c r="F1173" s="219">
        <f>SUM(F1174:F1176)</f>
        <v>0</v>
      </c>
      <c r="G1173"/>
      <c r="H1173" s="58"/>
      <c r="I1173" s="58"/>
    </row>
    <row r="1174" spans="1:9" ht="16.149999999999999" customHeight="1">
      <c r="A1174"/>
      <c r="B1174" s="220"/>
      <c r="C1174" s="221"/>
      <c r="D1174" s="233"/>
      <c r="E1174" s="221"/>
      <c r="F1174" s="223"/>
      <c r="G1174"/>
      <c r="H1174" s="58"/>
      <c r="I1174" s="58"/>
    </row>
    <row r="1175" spans="1:9" ht="16.149999999999999" customHeight="1">
      <c r="A1175"/>
      <c r="B1175" s="224"/>
      <c r="C1175" s="225"/>
      <c r="D1175" s="229"/>
      <c r="E1175" s="225"/>
      <c r="F1175" s="227"/>
      <c r="G1175"/>
      <c r="H1175" s="58"/>
      <c r="I1175" s="58"/>
    </row>
    <row r="1176" spans="1:9" ht="16.149999999999999" customHeight="1" thickBot="1">
      <c r="A1176"/>
      <c r="B1176" s="234"/>
      <c r="C1176" s="231"/>
      <c r="D1176" s="232"/>
      <c r="E1176" s="231"/>
      <c r="F1176" s="235"/>
      <c r="G1176"/>
      <c r="H1176" s="58"/>
      <c r="I1176" s="58"/>
    </row>
    <row r="1177" spans="1:9" ht="16.149999999999999" customHeight="1" thickTop="1" thickBot="1">
      <c r="A1177"/>
      <c r="B1177"/>
      <c r="C1177" s="236"/>
      <c r="D1177" s="237"/>
      <c r="E1177" s="238" t="s">
        <v>243</v>
      </c>
      <c r="F1177" s="239">
        <f>SUM(F1155,F1169,F1173)</f>
        <v>0</v>
      </c>
      <c r="G1177"/>
      <c r="H1177" s="58"/>
      <c r="I1177" s="58"/>
    </row>
    <row r="1178" spans="1:9" ht="16.149999999999999" customHeight="1" thickTop="1" thickBot="1">
      <c r="A1178"/>
      <c r="B1178"/>
      <c r="C1178" s="240"/>
      <c r="D1178" s="241"/>
      <c r="E1178" s="242" t="s">
        <v>244</v>
      </c>
      <c r="F1178" s="239">
        <f>$H$27</f>
        <v>1.5610099999999998</v>
      </c>
      <c r="G1178"/>
      <c r="H1178" s="58"/>
      <c r="I1178" s="58"/>
    </row>
    <row r="1179" spans="1:9" ht="16.149999999999999" customHeight="1" thickTop="1" thickBot="1">
      <c r="A1179"/>
      <c r="B1179"/>
      <c r="C1179" s="243"/>
      <c r="D1179" s="244"/>
      <c r="E1179" s="245" t="s">
        <v>245</v>
      </c>
      <c r="F1179" s="461">
        <f>+F1178*F1177</f>
        <v>0</v>
      </c>
      <c r="G1179"/>
      <c r="H1179" s="58"/>
      <c r="I1179" s="58"/>
    </row>
    <row r="1180" spans="1:9" ht="16.149999999999999" customHeight="1">
      <c r="A1180"/>
      <c r="B1180" s="57"/>
      <c r="C1180" s="57"/>
      <c r="D1180" s="57"/>
      <c r="E1180" s="57"/>
      <c r="F1180" s="57"/>
      <c r="G1180"/>
      <c r="H1180" s="58"/>
      <c r="I1180" s="58"/>
    </row>
    <row r="1181" spans="1:9" ht="16.149999999999999" hidden="1" customHeight="1">
      <c r="A1181" s="57"/>
      <c r="B1181" s="194" t="s">
        <v>1260</v>
      </c>
      <c r="C1181" s="193"/>
      <c r="D1181" s="193"/>
      <c r="E1181" s="195" t="str">
        <f>$B$3</f>
        <v xml:space="preserve">ESCUELA Nº </v>
      </c>
      <c r="F1181" s="193"/>
      <c r="G1181"/>
      <c r="H1181" s="58"/>
      <c r="I1181" s="58"/>
    </row>
    <row r="1182" spans="1:9" ht="16.149999999999999" hidden="1" customHeight="1">
      <c r="A1182" s="193"/>
      <c r="B1182" s="195"/>
      <c r="C1182" s="193"/>
      <c r="D1182" s="193"/>
      <c r="E1182" s="195" t="str">
        <f>$B$4</f>
        <v>ENI Nº 62 ENRIQUE MOSCONI</v>
      </c>
      <c r="F1182" s="193"/>
      <c r="G1182" s="57"/>
      <c r="H1182" s="58"/>
      <c r="I1182" s="58"/>
    </row>
    <row r="1183" spans="1:9" ht="16.149999999999999" hidden="1" customHeight="1">
      <c r="A1183" s="193"/>
      <c r="B1183" s="195"/>
      <c r="C1183" s="193"/>
      <c r="D1183" s="193"/>
      <c r="E1183" s="249" t="str">
        <f>$B$5</f>
        <v>RIVADAVIA - SAN JUAN</v>
      </c>
      <c r="F1183" s="193"/>
      <c r="G1183" s="193"/>
      <c r="H1183" s="58"/>
      <c r="I1183" s="58"/>
    </row>
    <row r="1184" spans="1:9" ht="16.149999999999999" hidden="1" customHeight="1">
      <c r="A1184" s="193"/>
      <c r="B1184" s="196"/>
      <c r="C1184" s="196"/>
      <c r="D1184" s="197"/>
      <c r="E1184" s="198" t="s">
        <v>231</v>
      </c>
      <c r="F1184" s="196"/>
      <c r="G1184" s="193"/>
      <c r="H1184" s="58"/>
      <c r="I1184" s="58"/>
    </row>
    <row r="1185" spans="1:9" ht="16.149999999999999" hidden="1" customHeight="1">
      <c r="A1185" s="196"/>
      <c r="B1185" s="199" t="s">
        <v>246</v>
      </c>
      <c r="C1185" s="193"/>
      <c r="D1185" s="199"/>
      <c r="E1185" s="199"/>
      <c r="F1185" s="199"/>
      <c r="G1185" s="193"/>
      <c r="H1185" s="58"/>
      <c r="I1185" s="58"/>
    </row>
    <row r="1186" spans="1:9" ht="16.149999999999999" hidden="1" customHeight="1">
      <c r="A1186" s="193"/>
      <c r="B1186"/>
      <c r="C1186" s="200"/>
      <c r="D1186" s="101"/>
      <c r="E1186" s="200"/>
      <c r="F1186" s="200"/>
      <c r="G1186" s="196"/>
      <c r="H1186" s="58"/>
      <c r="I1186" s="58"/>
    </row>
    <row r="1187" spans="1:9" ht="16.149999999999999" hidden="1" customHeight="1">
      <c r="A1187"/>
      <c r="B1187"/>
      <c r="C1187" s="200"/>
      <c r="D1187" s="101"/>
      <c r="E1187" s="200"/>
      <c r="F1187" s="200"/>
      <c r="G1187" s="199"/>
      <c r="H1187" s="58"/>
      <c r="I1187" s="58"/>
    </row>
    <row r="1188" spans="1:9" ht="16.149999999999999" hidden="1" customHeight="1">
      <c r="A1188"/>
      <c r="B1188" s="201" t="s">
        <v>232</v>
      </c>
      <c r="C1188" s="202" t="s">
        <v>252</v>
      </c>
      <c r="D1188" s="203" t="s">
        <v>423</v>
      </c>
      <c r="E1188" s="204"/>
      <c r="F1188" s="205"/>
      <c r="G1188"/>
      <c r="H1188" s="58"/>
      <c r="I1188" s="58"/>
    </row>
    <row r="1189" spans="1:9" ht="16.149999999999999" hidden="1" customHeight="1">
      <c r="A1189"/>
      <c r="B1189" s="206" t="s">
        <v>233</v>
      </c>
      <c r="C1189" s="207" t="s">
        <v>351</v>
      </c>
      <c r="D1189" s="265" t="s">
        <v>424</v>
      </c>
      <c r="E1189" s="209"/>
      <c r="F1189" s="210"/>
      <c r="G1189"/>
      <c r="H1189" s="58"/>
      <c r="I1189" s="58"/>
    </row>
    <row r="1190" spans="1:9" ht="16.149999999999999" hidden="1" customHeight="1">
      <c r="A1190"/>
      <c r="B1190" s="206" t="s">
        <v>234</v>
      </c>
      <c r="C1190" s="211" t="s">
        <v>23</v>
      </c>
      <c r="D1190" s="212"/>
      <c r="E1190" s="209"/>
      <c r="F1190" s="210"/>
      <c r="G1190"/>
      <c r="H1190" s="58"/>
      <c r="I1190" s="58"/>
    </row>
    <row r="1191" spans="1:9" ht="16.149999999999999" hidden="1" customHeight="1">
      <c r="A1191"/>
      <c r="B1191" s="213" t="s">
        <v>235</v>
      </c>
      <c r="C1191" s="214" t="s">
        <v>236</v>
      </c>
      <c r="D1191" s="214" t="s">
        <v>237</v>
      </c>
      <c r="E1191" s="214" t="s">
        <v>238</v>
      </c>
      <c r="F1191" s="215" t="s">
        <v>239</v>
      </c>
      <c r="G1191"/>
      <c r="H1191" s="58"/>
      <c r="I1191" s="58"/>
    </row>
    <row r="1192" spans="1:9" ht="16.149999999999999" hidden="1" customHeight="1">
      <c r="A1192"/>
      <c r="B1192" s="216" t="s">
        <v>240</v>
      </c>
      <c r="C1192" s="217"/>
      <c r="D1192" s="218"/>
      <c r="E1192" s="217"/>
      <c r="F1192" s="219" t="e">
        <f>SUM(F1193:F1205)</f>
        <v>#REF!</v>
      </c>
      <c r="G1192"/>
      <c r="H1192" s="58"/>
      <c r="I1192" s="58"/>
    </row>
    <row r="1193" spans="1:9" ht="16.149999999999999" hidden="1" customHeight="1">
      <c r="A1193"/>
      <c r="B1193" s="276" t="s">
        <v>37</v>
      </c>
      <c r="C1193" s="4" t="s">
        <v>38</v>
      </c>
      <c r="D1193" s="222" t="e">
        <f>#REF!</f>
        <v>#REF!</v>
      </c>
      <c r="E1193" s="268">
        <v>15</v>
      </c>
      <c r="F1193" s="223" t="e">
        <f>D1193*E1193</f>
        <v>#REF!</v>
      </c>
      <c r="G1193"/>
      <c r="H1193" s="58"/>
      <c r="I1193" s="58"/>
    </row>
    <row r="1194" spans="1:9" ht="31.5" hidden="1" customHeight="1">
      <c r="A1194"/>
      <c r="B1194" s="220" t="s">
        <v>39</v>
      </c>
      <c r="C1194" s="4" t="s">
        <v>22</v>
      </c>
      <c r="D1194" s="222" t="e">
        <f>#REF!</f>
        <v>#REF!</v>
      </c>
      <c r="E1194" s="268">
        <v>0.08</v>
      </c>
      <c r="F1194" s="223" t="e">
        <f t="shared" ref="F1194:F1205" si="4">D1194*E1194</f>
        <v>#REF!</v>
      </c>
      <c r="G1194"/>
      <c r="H1194" s="58"/>
      <c r="I1194" s="58"/>
    </row>
    <row r="1195" spans="1:9" ht="16.149999999999999" hidden="1" customHeight="1">
      <c r="A1195"/>
      <c r="B1195" s="220" t="s">
        <v>40</v>
      </c>
      <c r="C1195" s="4" t="s">
        <v>22</v>
      </c>
      <c r="D1195" s="222" t="e">
        <f>#REF!</f>
        <v>#REF!</v>
      </c>
      <c r="E1195" s="268">
        <v>0.08</v>
      </c>
      <c r="F1195" s="223" t="e">
        <f t="shared" si="4"/>
        <v>#REF!</v>
      </c>
      <c r="G1195"/>
      <c r="H1195" s="58"/>
      <c r="I1195" s="58"/>
    </row>
    <row r="1196" spans="1:9" ht="16.149999999999999" hidden="1" customHeight="1">
      <c r="A1196"/>
      <c r="B1196" s="220" t="s">
        <v>42</v>
      </c>
      <c r="C1196" s="4" t="s">
        <v>23</v>
      </c>
      <c r="D1196" s="222" t="e">
        <f>#REF!</f>
        <v>#REF!</v>
      </c>
      <c r="E1196" s="268">
        <v>1.75</v>
      </c>
      <c r="F1196" s="223" t="e">
        <f t="shared" si="4"/>
        <v>#REF!</v>
      </c>
      <c r="G1196"/>
      <c r="H1196" s="58"/>
      <c r="I1196" s="58"/>
    </row>
    <row r="1197" spans="1:9" ht="16.149999999999999" hidden="1" customHeight="1">
      <c r="A1197"/>
      <c r="B1197" s="220"/>
      <c r="C1197" s="221"/>
      <c r="D1197" s="222"/>
      <c r="E1197" s="222"/>
      <c r="F1197" s="223">
        <f t="shared" si="4"/>
        <v>0</v>
      </c>
      <c r="G1197"/>
      <c r="H1197" s="58"/>
      <c r="I1197" s="58"/>
    </row>
    <row r="1198" spans="1:9" ht="16.149999999999999" hidden="1" customHeight="1">
      <c r="A1198"/>
      <c r="B1198" s="220"/>
      <c r="C1198" s="221"/>
      <c r="D1198" s="222"/>
      <c r="E1198" s="222"/>
      <c r="F1198" s="223">
        <f t="shared" si="4"/>
        <v>0</v>
      </c>
      <c r="G1198"/>
      <c r="H1198" s="58"/>
      <c r="I1198" s="58"/>
    </row>
    <row r="1199" spans="1:9" ht="16.149999999999999" hidden="1" customHeight="1">
      <c r="A1199"/>
      <c r="B1199" s="220"/>
      <c r="C1199" s="221"/>
      <c r="D1199" s="222"/>
      <c r="E1199" s="222"/>
      <c r="F1199" s="223">
        <f t="shared" si="4"/>
        <v>0</v>
      </c>
      <c r="G1199"/>
      <c r="H1199" s="58"/>
      <c r="I1199" s="58"/>
    </row>
    <row r="1200" spans="1:9" ht="16.149999999999999" hidden="1" customHeight="1">
      <c r="A1200"/>
      <c r="B1200" s="220"/>
      <c r="C1200" s="221"/>
      <c r="D1200" s="222"/>
      <c r="E1200" s="222"/>
      <c r="F1200" s="223">
        <f t="shared" si="4"/>
        <v>0</v>
      </c>
      <c r="G1200"/>
      <c r="H1200" s="58"/>
      <c r="I1200" s="58"/>
    </row>
    <row r="1201" spans="1:9" ht="16.149999999999999" hidden="1" customHeight="1">
      <c r="A1201"/>
      <c r="B1201" s="220"/>
      <c r="C1201" s="221"/>
      <c r="D1201" s="222"/>
      <c r="E1201" s="222"/>
      <c r="F1201" s="223">
        <f t="shared" si="4"/>
        <v>0</v>
      </c>
      <c r="G1201"/>
      <c r="H1201" s="58"/>
      <c r="I1201" s="58"/>
    </row>
    <row r="1202" spans="1:9" ht="16.149999999999999" hidden="1" customHeight="1">
      <c r="A1202"/>
      <c r="B1202" s="220"/>
      <c r="C1202" s="221"/>
      <c r="D1202" s="222"/>
      <c r="E1202" s="222"/>
      <c r="F1202" s="223">
        <f t="shared" si="4"/>
        <v>0</v>
      </c>
      <c r="G1202"/>
      <c r="H1202" s="58"/>
      <c r="I1202" s="58"/>
    </row>
    <row r="1203" spans="1:9" ht="16.149999999999999" hidden="1" customHeight="1">
      <c r="A1203"/>
      <c r="B1203" s="224"/>
      <c r="C1203" s="225"/>
      <c r="D1203" s="226"/>
      <c r="E1203" s="226"/>
      <c r="F1203" s="223">
        <f t="shared" si="4"/>
        <v>0</v>
      </c>
      <c r="G1203"/>
      <c r="H1203" s="58"/>
      <c r="I1203" s="58"/>
    </row>
    <row r="1204" spans="1:9" ht="16.149999999999999" hidden="1" customHeight="1">
      <c r="A1204"/>
      <c r="B1204" s="228"/>
      <c r="C1204" s="225"/>
      <c r="D1204" s="225"/>
      <c r="E1204" s="225"/>
      <c r="F1204" s="223">
        <f t="shared" si="4"/>
        <v>0</v>
      </c>
      <c r="G1204"/>
      <c r="H1204" s="58"/>
      <c r="I1204" s="58"/>
    </row>
    <row r="1205" spans="1:9" ht="16.149999999999999" hidden="1" customHeight="1">
      <c r="A1205"/>
      <c r="B1205" s="230"/>
      <c r="C1205" s="231"/>
      <c r="D1205" s="231"/>
      <c r="E1205" s="231"/>
      <c r="F1205" s="223">
        <f t="shared" si="4"/>
        <v>0</v>
      </c>
      <c r="G1205"/>
      <c r="H1205" s="58"/>
      <c r="I1205" s="58"/>
    </row>
    <row r="1206" spans="1:9" ht="16.149999999999999" hidden="1" customHeight="1">
      <c r="A1206"/>
      <c r="B1206" s="216" t="s">
        <v>241</v>
      </c>
      <c r="C1206" s="217"/>
      <c r="D1206" s="218"/>
      <c r="E1206" s="217"/>
      <c r="F1206" s="219" t="e">
        <f>SUM(F1207:F1209)</f>
        <v>#REF!</v>
      </c>
      <c r="G1206"/>
      <c r="H1206" s="58"/>
      <c r="I1206" s="58"/>
    </row>
    <row r="1207" spans="1:9" ht="16.149999999999999" hidden="1" customHeight="1">
      <c r="A1207"/>
      <c r="B1207" s="262" t="s">
        <v>33</v>
      </c>
      <c r="C1207" s="221" t="s">
        <v>247</v>
      </c>
      <c r="D1207" s="260" t="e">
        <f>#REF!</f>
        <v>#REF!</v>
      </c>
      <c r="E1207" s="270">
        <v>0.9</v>
      </c>
      <c r="F1207" s="223" t="e">
        <f>D1207*E1207</f>
        <v>#REF!</v>
      </c>
      <c r="G1207"/>
      <c r="H1207" s="58"/>
      <c r="I1207" s="58"/>
    </row>
    <row r="1208" spans="1:9" ht="16.149999999999999" hidden="1" customHeight="1">
      <c r="A1208"/>
      <c r="B1208" s="259" t="s">
        <v>34</v>
      </c>
      <c r="C1208" s="225" t="s">
        <v>247</v>
      </c>
      <c r="D1208" s="261" t="e">
        <f>#REF!</f>
        <v>#REF!</v>
      </c>
      <c r="E1208" s="270">
        <v>0.7</v>
      </c>
      <c r="F1208" s="223" t="e">
        <f>D1208*E1208</f>
        <v>#REF!</v>
      </c>
      <c r="G1208"/>
      <c r="H1208" s="58"/>
      <c r="I1208" s="58"/>
    </row>
    <row r="1209" spans="1:9" ht="16.149999999999999" hidden="1" customHeight="1">
      <c r="A1209"/>
      <c r="B1209" s="230"/>
      <c r="C1209" s="231"/>
      <c r="D1209" s="231"/>
      <c r="E1209" s="231"/>
      <c r="F1209" s="223">
        <f>D1209*E1209</f>
        <v>0</v>
      </c>
      <c r="G1209"/>
      <c r="H1209" s="58"/>
      <c r="I1209" s="58"/>
    </row>
    <row r="1210" spans="1:9" ht="16.149999999999999" hidden="1" customHeight="1">
      <c r="A1210"/>
      <c r="B1210" s="216" t="s">
        <v>242</v>
      </c>
      <c r="C1210" s="217"/>
      <c r="D1210" s="218"/>
      <c r="E1210" s="217"/>
      <c r="F1210" s="219">
        <f>SUM(F1211:F1213)</f>
        <v>0</v>
      </c>
      <c r="G1210"/>
      <c r="H1210" s="58"/>
      <c r="I1210" s="58"/>
    </row>
    <row r="1211" spans="1:9" ht="16.149999999999999" hidden="1" customHeight="1">
      <c r="A1211"/>
      <c r="B1211" s="220"/>
      <c r="C1211" s="221"/>
      <c r="D1211" s="233"/>
      <c r="E1211" s="221"/>
      <c r="F1211" s="223"/>
      <c r="G1211"/>
      <c r="H1211" s="58"/>
      <c r="I1211" s="58"/>
    </row>
    <row r="1212" spans="1:9" ht="16.149999999999999" hidden="1" customHeight="1">
      <c r="A1212"/>
      <c r="B1212" s="224"/>
      <c r="C1212" s="225"/>
      <c r="D1212" s="229"/>
      <c r="E1212" s="225"/>
      <c r="F1212" s="227"/>
      <c r="G1212"/>
      <c r="H1212" s="58"/>
      <c r="I1212" s="58"/>
    </row>
    <row r="1213" spans="1:9" ht="16.149999999999999" hidden="1" customHeight="1">
      <c r="A1213"/>
      <c r="B1213" s="234"/>
      <c r="C1213" s="231"/>
      <c r="D1213" s="232"/>
      <c r="E1213" s="231"/>
      <c r="F1213" s="235"/>
      <c r="G1213"/>
      <c r="H1213" s="58"/>
      <c r="I1213" s="58"/>
    </row>
    <row r="1214" spans="1:9" ht="16.149999999999999" hidden="1" customHeight="1">
      <c r="A1214"/>
      <c r="B1214"/>
      <c r="C1214" s="236"/>
      <c r="D1214" s="237"/>
      <c r="E1214" s="238" t="s">
        <v>243</v>
      </c>
      <c r="F1214" s="239" t="e">
        <f>SUM(F1192,F1206,F1210)</f>
        <v>#REF!</v>
      </c>
      <c r="G1214"/>
      <c r="H1214" s="58"/>
      <c r="I1214" s="58"/>
    </row>
    <row r="1215" spans="1:9" ht="16.149999999999999" hidden="1" customHeight="1">
      <c r="A1215"/>
      <c r="B1215"/>
      <c r="C1215" s="240"/>
      <c r="D1215" s="241"/>
      <c r="E1215" s="242" t="s">
        <v>244</v>
      </c>
      <c r="F1215" s="239">
        <f>$H$27</f>
        <v>1.5610099999999998</v>
      </c>
      <c r="G1215"/>
      <c r="H1215" s="58"/>
      <c r="I1215" s="58"/>
    </row>
    <row r="1216" spans="1:9" ht="16.149999999999999" hidden="1" customHeight="1">
      <c r="A1216"/>
      <c r="B1216"/>
      <c r="C1216" s="243"/>
      <c r="D1216" s="244"/>
      <c r="E1216" s="245" t="s">
        <v>245</v>
      </c>
      <c r="F1216" s="461" t="e">
        <f>+F1215*F1214</f>
        <v>#REF!</v>
      </c>
      <c r="G1216"/>
      <c r="H1216" s="58"/>
      <c r="I1216" s="58"/>
    </row>
    <row r="1217" spans="1:9" ht="16.149999999999999" hidden="1" customHeight="1">
      <c r="A1217"/>
      <c r="B1217" s="57"/>
      <c r="C1217" s="57"/>
      <c r="D1217" s="57"/>
      <c r="E1217" s="57"/>
      <c r="F1217" s="57"/>
      <c r="G1217"/>
      <c r="H1217" s="58"/>
      <c r="I1217" s="58"/>
    </row>
    <row r="1218" spans="1:9" ht="16.149999999999999" hidden="1" customHeight="1">
      <c r="A1218" s="57"/>
      <c r="B1218" s="194" t="s">
        <v>1260</v>
      </c>
      <c r="C1218" s="193"/>
      <c r="D1218" s="193"/>
      <c r="E1218" s="195" t="str">
        <f>$B$3</f>
        <v xml:space="preserve">ESCUELA Nº </v>
      </c>
      <c r="F1218" s="193"/>
      <c r="G1218"/>
      <c r="H1218" s="58"/>
      <c r="I1218" s="58"/>
    </row>
    <row r="1219" spans="1:9" ht="16.149999999999999" hidden="1" customHeight="1">
      <c r="A1219" s="193"/>
      <c r="B1219" s="195"/>
      <c r="C1219" s="193"/>
      <c r="D1219" s="193"/>
      <c r="E1219" s="195" t="str">
        <f>$B$4</f>
        <v>ENI Nº 62 ENRIQUE MOSCONI</v>
      </c>
      <c r="F1219" s="193"/>
      <c r="G1219" s="58"/>
      <c r="H1219" s="58"/>
      <c r="I1219" s="58"/>
    </row>
    <row r="1220" spans="1:9" ht="16.149999999999999" hidden="1" customHeight="1">
      <c r="A1220" s="193"/>
      <c r="B1220" s="195"/>
      <c r="C1220" s="193"/>
      <c r="D1220" s="193"/>
      <c r="E1220" s="249" t="str">
        <f>$B$5</f>
        <v>RIVADAVIA - SAN JUAN</v>
      </c>
      <c r="F1220" s="193"/>
      <c r="G1220" s="193"/>
      <c r="I1220" s="58"/>
    </row>
    <row r="1221" spans="1:9" ht="16.149999999999999" hidden="1" customHeight="1">
      <c r="A1221" s="193"/>
      <c r="B1221" s="196"/>
      <c r="C1221" s="196"/>
      <c r="D1221" s="197"/>
      <c r="E1221" s="198" t="s">
        <v>231</v>
      </c>
      <c r="F1221" s="196"/>
      <c r="G1221" s="193"/>
      <c r="I1221" s="58"/>
    </row>
    <row r="1222" spans="1:9" ht="16.149999999999999" hidden="1" customHeight="1">
      <c r="A1222" s="196"/>
      <c r="B1222" s="199" t="s">
        <v>246</v>
      </c>
      <c r="C1222" s="193"/>
      <c r="D1222" s="199"/>
      <c r="E1222" s="199"/>
      <c r="F1222" s="199"/>
      <c r="G1222" s="193"/>
      <c r="H1222" s="263"/>
      <c r="I1222" s="58"/>
    </row>
    <row r="1223" spans="1:9" ht="16.149999999999999" hidden="1" customHeight="1">
      <c r="A1223" s="193"/>
      <c r="B1223"/>
      <c r="C1223" s="200"/>
      <c r="D1223" s="101"/>
      <c r="E1223" s="200"/>
      <c r="F1223" s="200"/>
      <c r="G1223" s="196"/>
      <c r="H1223" s="3"/>
      <c r="I1223" s="58"/>
    </row>
    <row r="1224" spans="1:9" ht="16.149999999999999" hidden="1" customHeight="1">
      <c r="A1224"/>
      <c r="B1224"/>
      <c r="C1224" s="200"/>
      <c r="D1224" s="101"/>
      <c r="E1224" s="200"/>
      <c r="F1224" s="200"/>
      <c r="G1224" s="199"/>
      <c r="H1224" s="3"/>
      <c r="I1224" s="58"/>
    </row>
    <row r="1225" spans="1:9" ht="16.149999999999999" hidden="1" customHeight="1">
      <c r="A1225"/>
      <c r="B1225" s="201" t="s">
        <v>232</v>
      </c>
      <c r="C1225" s="202" t="s">
        <v>252</v>
      </c>
      <c r="D1225" s="203" t="s">
        <v>423</v>
      </c>
      <c r="E1225" s="204"/>
      <c r="F1225" s="205"/>
      <c r="G1225"/>
      <c r="H1225" s="3"/>
      <c r="I1225" s="58"/>
    </row>
    <row r="1226" spans="1:9" ht="16.149999999999999" hidden="1" customHeight="1">
      <c r="A1226"/>
      <c r="B1226" s="206" t="s">
        <v>233</v>
      </c>
      <c r="C1226" s="207" t="s">
        <v>503</v>
      </c>
      <c r="D1226" s="265" t="s">
        <v>505</v>
      </c>
      <c r="E1226" s="209"/>
      <c r="F1226" s="210"/>
      <c r="G1226"/>
      <c r="H1226" s="7"/>
      <c r="I1226" s="58"/>
    </row>
    <row r="1227" spans="1:9" ht="16.149999999999999" hidden="1" customHeight="1">
      <c r="A1227"/>
      <c r="B1227" s="206" t="s">
        <v>234</v>
      </c>
      <c r="C1227" s="211" t="s">
        <v>23</v>
      </c>
      <c r="D1227" s="212"/>
      <c r="E1227" s="209"/>
      <c r="F1227" s="210"/>
      <c r="G1227"/>
      <c r="H1227" s="7"/>
      <c r="I1227" s="58"/>
    </row>
    <row r="1228" spans="1:9" ht="16.149999999999999" hidden="1" customHeight="1">
      <c r="A1228"/>
      <c r="B1228" s="213" t="s">
        <v>235</v>
      </c>
      <c r="C1228" s="214" t="s">
        <v>236</v>
      </c>
      <c r="D1228" s="214" t="s">
        <v>237</v>
      </c>
      <c r="E1228" s="214" t="s">
        <v>238</v>
      </c>
      <c r="F1228" s="215" t="s">
        <v>239</v>
      </c>
      <c r="G1228"/>
      <c r="H1228" s="7"/>
      <c r="I1228" s="58"/>
    </row>
    <row r="1229" spans="1:9" ht="16.149999999999999" hidden="1" customHeight="1">
      <c r="A1229"/>
      <c r="B1229" s="216" t="s">
        <v>240</v>
      </c>
      <c r="C1229" s="217"/>
      <c r="D1229" s="218"/>
      <c r="E1229" s="217"/>
      <c r="F1229" s="219" t="e">
        <f>SUM(F1230:F1242)</f>
        <v>#REF!</v>
      </c>
      <c r="G1229"/>
      <c r="H1229" s="7"/>
      <c r="I1229" s="58"/>
    </row>
    <row r="1230" spans="1:9" ht="16.149999999999999" hidden="1" customHeight="1">
      <c r="A1230"/>
      <c r="B1230" s="276" t="s">
        <v>37</v>
      </c>
      <c r="C1230" s="4" t="s">
        <v>38</v>
      </c>
      <c r="D1230" s="222" t="e">
        <f>#REF!</f>
        <v>#REF!</v>
      </c>
      <c r="E1230" s="268">
        <v>4</v>
      </c>
      <c r="F1230" s="223" t="e">
        <f>D1230*E1230</f>
        <v>#REF!</v>
      </c>
      <c r="G1230"/>
      <c r="H1230" s="7"/>
      <c r="I1230" s="58"/>
    </row>
    <row r="1231" spans="1:9" ht="30.75" hidden="1" customHeight="1">
      <c r="A1231"/>
      <c r="B1231" s="220" t="s">
        <v>43</v>
      </c>
      <c r="C1231" s="4" t="s">
        <v>38</v>
      </c>
      <c r="D1231" s="222" t="e">
        <f>#REF!</f>
        <v>#REF!</v>
      </c>
      <c r="E1231" s="268">
        <v>7</v>
      </c>
      <c r="F1231" s="223" t="e">
        <f t="shared" ref="F1231:F1242" si="5">D1231*E1231</f>
        <v>#REF!</v>
      </c>
      <c r="G1231"/>
      <c r="H1231" s="187"/>
      <c r="I1231" s="58"/>
    </row>
    <row r="1232" spans="1:9" ht="16.149999999999999" hidden="1" customHeight="1">
      <c r="A1232"/>
      <c r="B1232" s="220" t="s">
        <v>40</v>
      </c>
      <c r="C1232" s="4" t="s">
        <v>22</v>
      </c>
      <c r="D1232" s="222" t="e">
        <f>#REF!</f>
        <v>#REF!</v>
      </c>
      <c r="E1232" s="268">
        <v>0.05</v>
      </c>
      <c r="F1232" s="223" t="e">
        <f t="shared" si="5"/>
        <v>#REF!</v>
      </c>
      <c r="G1232"/>
      <c r="H1232" s="188"/>
      <c r="I1232" s="58"/>
    </row>
    <row r="1233" spans="1:9" ht="16.149999999999999" hidden="1" customHeight="1">
      <c r="A1233"/>
      <c r="B1233" s="220" t="s">
        <v>44</v>
      </c>
      <c r="C1233" s="4" t="s">
        <v>45</v>
      </c>
      <c r="D1233" s="222" t="e">
        <f>#REF!</f>
        <v>#REF!</v>
      </c>
      <c r="E1233" s="268">
        <v>20</v>
      </c>
      <c r="F1233" s="223" t="e">
        <f t="shared" si="5"/>
        <v>#REF!</v>
      </c>
      <c r="G1233"/>
      <c r="H1233" s="189"/>
      <c r="I1233" s="58"/>
    </row>
    <row r="1234" spans="1:9" ht="16.149999999999999" hidden="1" customHeight="1">
      <c r="A1234"/>
      <c r="B1234" s="220"/>
      <c r="C1234" s="221"/>
      <c r="D1234" s="222"/>
      <c r="E1234" s="222"/>
      <c r="F1234" s="223">
        <f t="shared" si="5"/>
        <v>0</v>
      </c>
      <c r="G1234"/>
      <c r="H1234" s="189"/>
      <c r="I1234" s="58"/>
    </row>
    <row r="1235" spans="1:9" ht="16.149999999999999" hidden="1" customHeight="1">
      <c r="A1235"/>
      <c r="B1235" s="220"/>
      <c r="C1235" s="221"/>
      <c r="D1235" s="222"/>
      <c r="E1235" s="222"/>
      <c r="F1235" s="223">
        <f t="shared" si="5"/>
        <v>0</v>
      </c>
      <c r="G1235"/>
      <c r="H1235" s="189"/>
      <c r="I1235" s="58"/>
    </row>
    <row r="1236" spans="1:9" ht="16.149999999999999" hidden="1" customHeight="1">
      <c r="A1236"/>
      <c r="B1236" s="220"/>
      <c r="C1236" s="221"/>
      <c r="D1236" s="222"/>
      <c r="E1236" s="222"/>
      <c r="F1236" s="223">
        <f t="shared" si="5"/>
        <v>0</v>
      </c>
      <c r="G1236"/>
      <c r="H1236" s="189"/>
      <c r="I1236" s="58"/>
    </row>
    <row r="1237" spans="1:9" ht="16.149999999999999" hidden="1" customHeight="1">
      <c r="A1237"/>
      <c r="B1237" s="220"/>
      <c r="C1237" s="221"/>
      <c r="D1237" s="222"/>
      <c r="E1237" s="222"/>
      <c r="F1237" s="223">
        <f t="shared" si="5"/>
        <v>0</v>
      </c>
      <c r="G1237"/>
      <c r="H1237" s="189"/>
      <c r="I1237" s="58"/>
    </row>
    <row r="1238" spans="1:9" ht="16.149999999999999" hidden="1" customHeight="1">
      <c r="A1238"/>
      <c r="B1238" s="220"/>
      <c r="C1238" s="221"/>
      <c r="D1238" s="222"/>
      <c r="E1238" s="222"/>
      <c r="F1238" s="223">
        <f t="shared" si="5"/>
        <v>0</v>
      </c>
      <c r="G1238"/>
      <c r="H1238" s="7"/>
      <c r="I1238" s="58"/>
    </row>
    <row r="1239" spans="1:9" ht="16.149999999999999" hidden="1" customHeight="1">
      <c r="A1239"/>
      <c r="B1239" s="220"/>
      <c r="C1239" s="221"/>
      <c r="D1239" s="222"/>
      <c r="E1239" s="222"/>
      <c r="F1239" s="223">
        <f t="shared" si="5"/>
        <v>0</v>
      </c>
      <c r="G1239"/>
      <c r="H1239" s="7"/>
      <c r="I1239" s="58"/>
    </row>
    <row r="1240" spans="1:9" ht="16.149999999999999" hidden="1" customHeight="1">
      <c r="A1240"/>
      <c r="B1240" s="224"/>
      <c r="C1240" s="225"/>
      <c r="D1240" s="226"/>
      <c r="E1240" s="226"/>
      <c r="F1240" s="223">
        <f t="shared" si="5"/>
        <v>0</v>
      </c>
      <c r="G1240"/>
      <c r="H1240" s="7"/>
      <c r="I1240" s="58"/>
    </row>
    <row r="1241" spans="1:9" ht="16.149999999999999" hidden="1" customHeight="1">
      <c r="A1241"/>
      <c r="B1241" s="228"/>
      <c r="C1241" s="225"/>
      <c r="D1241" s="225"/>
      <c r="E1241" s="225"/>
      <c r="F1241" s="223">
        <f t="shared" si="5"/>
        <v>0</v>
      </c>
      <c r="G1241"/>
      <c r="H1241" s="7"/>
      <c r="I1241" s="58"/>
    </row>
    <row r="1242" spans="1:9" ht="16.149999999999999" hidden="1" customHeight="1">
      <c r="A1242"/>
      <c r="B1242" s="230"/>
      <c r="C1242" s="231"/>
      <c r="D1242" s="231"/>
      <c r="E1242" s="231"/>
      <c r="F1242" s="223">
        <f t="shared" si="5"/>
        <v>0</v>
      </c>
      <c r="G1242"/>
      <c r="H1242" s="7"/>
      <c r="I1242" s="58"/>
    </row>
    <row r="1243" spans="1:9" ht="16.149999999999999" hidden="1" customHeight="1">
      <c r="A1243"/>
      <c r="B1243" s="216" t="s">
        <v>241</v>
      </c>
      <c r="C1243" s="217"/>
      <c r="D1243" s="218"/>
      <c r="E1243" s="217"/>
      <c r="F1243" s="219" t="e">
        <f>SUM(F1244:F1246)</f>
        <v>#REF!</v>
      </c>
      <c r="G1243"/>
      <c r="H1243" s="189"/>
      <c r="I1243" s="58"/>
    </row>
    <row r="1244" spans="1:9" ht="16.149999999999999" hidden="1" customHeight="1">
      <c r="A1244"/>
      <c r="B1244" s="262" t="s">
        <v>33</v>
      </c>
      <c r="C1244" s="221" t="s">
        <v>247</v>
      </c>
      <c r="D1244" s="260" t="e">
        <f>#REF!</f>
        <v>#REF!</v>
      </c>
      <c r="E1244" s="272">
        <v>2</v>
      </c>
      <c r="F1244" s="223" t="e">
        <f>D1244*E1244</f>
        <v>#REF!</v>
      </c>
      <c r="G1244"/>
      <c r="H1244" s="188"/>
      <c r="I1244" s="58"/>
    </row>
    <row r="1245" spans="1:9" ht="16.149999999999999" hidden="1" customHeight="1">
      <c r="A1245"/>
      <c r="B1245" s="259" t="s">
        <v>34</v>
      </c>
      <c r="C1245" s="225" t="s">
        <v>247</v>
      </c>
      <c r="D1245" s="261" t="e">
        <f>#REF!</f>
        <v>#REF!</v>
      </c>
      <c r="E1245" s="268">
        <v>1</v>
      </c>
      <c r="F1245" s="223" t="e">
        <f>D1245*E1245</f>
        <v>#REF!</v>
      </c>
      <c r="G1245"/>
      <c r="H1245" s="189"/>
      <c r="I1245" s="58"/>
    </row>
    <row r="1246" spans="1:9" ht="16.149999999999999" hidden="1" customHeight="1">
      <c r="A1246"/>
      <c r="B1246" s="230"/>
      <c r="C1246" s="231"/>
      <c r="D1246" s="231"/>
      <c r="E1246" s="231"/>
      <c r="F1246" s="223">
        <f>D1246*E1246</f>
        <v>0</v>
      </c>
      <c r="G1246"/>
      <c r="H1246" s="189"/>
      <c r="I1246" s="58"/>
    </row>
    <row r="1247" spans="1:9" ht="16.149999999999999" hidden="1" customHeight="1">
      <c r="A1247"/>
      <c r="B1247" s="216" t="s">
        <v>242</v>
      </c>
      <c r="C1247" s="217"/>
      <c r="D1247" s="218"/>
      <c r="E1247" s="217"/>
      <c r="F1247" s="219">
        <f>SUM(F1248:F1250)</f>
        <v>0</v>
      </c>
      <c r="G1247"/>
      <c r="H1247" s="190"/>
      <c r="I1247" s="58"/>
    </row>
    <row r="1248" spans="1:9" ht="16.149999999999999" hidden="1" customHeight="1">
      <c r="A1248"/>
      <c r="B1248" s="220"/>
      <c r="C1248" s="221"/>
      <c r="D1248" s="233"/>
      <c r="E1248" s="221"/>
      <c r="F1248" s="223"/>
      <c r="G1248"/>
      <c r="H1248" s="189"/>
      <c r="I1248" s="58"/>
    </row>
    <row r="1249" spans="1:9" ht="16.149999999999999" hidden="1" customHeight="1">
      <c r="A1249"/>
      <c r="B1249" s="224"/>
      <c r="C1249" s="225"/>
      <c r="D1249" s="229"/>
      <c r="E1249" s="225"/>
      <c r="F1249" s="227"/>
      <c r="G1249"/>
      <c r="H1249" s="191"/>
      <c r="I1249" s="58"/>
    </row>
    <row r="1250" spans="1:9" ht="16.149999999999999" hidden="1" customHeight="1">
      <c r="A1250"/>
      <c r="B1250" s="234"/>
      <c r="C1250" s="231"/>
      <c r="D1250" s="232"/>
      <c r="E1250" s="231"/>
      <c r="F1250" s="235"/>
      <c r="G1250"/>
      <c r="H1250" s="189"/>
      <c r="I1250" s="58"/>
    </row>
    <row r="1251" spans="1:9" ht="16.149999999999999" hidden="1" customHeight="1">
      <c r="A1251"/>
      <c r="B1251"/>
      <c r="C1251" s="236"/>
      <c r="D1251" s="237"/>
      <c r="E1251" s="238" t="s">
        <v>243</v>
      </c>
      <c r="F1251" s="239" t="e">
        <f>SUM(F1229,F1243,F1247)</f>
        <v>#REF!</v>
      </c>
      <c r="G1251"/>
      <c r="H1251" s="191"/>
      <c r="I1251" s="58"/>
    </row>
    <row r="1252" spans="1:9" ht="16.149999999999999" hidden="1" customHeight="1">
      <c r="A1252"/>
      <c r="B1252"/>
      <c r="C1252" s="240"/>
      <c r="D1252" s="241"/>
      <c r="E1252" s="242" t="s">
        <v>244</v>
      </c>
      <c r="F1252" s="239">
        <f>$H$27</f>
        <v>1.5610099999999998</v>
      </c>
      <c r="G1252"/>
      <c r="H1252" s="188"/>
      <c r="I1252" s="58"/>
    </row>
    <row r="1253" spans="1:9" ht="16.149999999999999" hidden="1" customHeight="1">
      <c r="A1253"/>
      <c r="B1253"/>
      <c r="C1253" s="243"/>
      <c r="D1253" s="244"/>
      <c r="E1253" s="245" t="s">
        <v>245</v>
      </c>
      <c r="F1253" s="461" t="e">
        <f>+F1252*F1251</f>
        <v>#REF!</v>
      </c>
      <c r="G1253"/>
      <c r="H1253" s="189"/>
      <c r="I1253" s="58"/>
    </row>
    <row r="1254" spans="1:9" ht="16.149999999999999" hidden="1" customHeight="1">
      <c r="A1254"/>
      <c r="B1254" s="58"/>
      <c r="C1254" s="58"/>
      <c r="D1254" s="58"/>
      <c r="E1254" s="58"/>
      <c r="F1254" s="58"/>
      <c r="G1254"/>
      <c r="H1254" s="192"/>
      <c r="I1254" s="58"/>
    </row>
    <row r="1255" spans="1:9" ht="16.149999999999999" customHeight="1">
      <c r="A1255" s="58"/>
      <c r="B1255" s="194" t="s">
        <v>1260</v>
      </c>
      <c r="C1255" s="193"/>
      <c r="D1255" s="193"/>
      <c r="E1255" s="195" t="str">
        <f>$B$3</f>
        <v xml:space="preserve">ESCUELA Nº </v>
      </c>
      <c r="F1255" s="478"/>
      <c r="G1255"/>
      <c r="H1255" s="54"/>
      <c r="I1255" s="58"/>
    </row>
    <row r="1256" spans="1:9" ht="16.149999999999999" customHeight="1">
      <c r="A1256" s="193"/>
      <c r="B1256" s="195"/>
      <c r="C1256" s="193"/>
      <c r="D1256" s="193"/>
      <c r="E1256" s="195" t="str">
        <f>$B$4</f>
        <v>ENI Nº 62 ENRIQUE MOSCONI</v>
      </c>
      <c r="F1256" s="478"/>
      <c r="G1256"/>
      <c r="H1256" s="58"/>
      <c r="I1256" s="58"/>
    </row>
    <row r="1257" spans="1:9" ht="16.149999999999999" customHeight="1">
      <c r="A1257" s="193"/>
      <c r="B1257" s="195"/>
      <c r="C1257" s="193"/>
      <c r="D1257" s="193"/>
      <c r="E1257" s="249" t="str">
        <f>$B$5</f>
        <v>RIVADAVIA - SAN JUAN</v>
      </c>
      <c r="F1257" s="478"/>
      <c r="G1257" s="478"/>
      <c r="H1257" s="58"/>
      <c r="I1257" s="58"/>
    </row>
    <row r="1258" spans="1:9" ht="16.149999999999999" customHeight="1">
      <c r="A1258" s="193"/>
      <c r="B1258" s="196"/>
      <c r="C1258" s="196"/>
      <c r="D1258" s="197"/>
      <c r="E1258" s="198" t="s">
        <v>231</v>
      </c>
      <c r="F1258" s="250"/>
      <c r="G1258" s="478"/>
      <c r="H1258" s="58"/>
      <c r="I1258" s="58"/>
    </row>
    <row r="1259" spans="1:9" ht="16.149999999999999" customHeight="1">
      <c r="A1259" s="196"/>
      <c r="B1259" s="479" t="s">
        <v>246</v>
      </c>
      <c r="C1259" s="478"/>
      <c r="D1259" s="479"/>
      <c r="E1259" s="479"/>
      <c r="F1259" s="479"/>
      <c r="G1259" s="478"/>
      <c r="H1259" s="58"/>
      <c r="I1259" s="58"/>
    </row>
    <row r="1260" spans="1:9" ht="16.149999999999999" customHeight="1">
      <c r="A1260" s="193"/>
      <c r="B1260" s="5"/>
      <c r="C1260" s="43"/>
      <c r="D1260" s="474"/>
      <c r="E1260" s="43"/>
      <c r="F1260" s="43"/>
      <c r="G1260" s="250"/>
      <c r="H1260" s="58"/>
      <c r="I1260" s="58"/>
    </row>
    <row r="1261" spans="1:9" ht="16.149999999999999" customHeight="1" thickBot="1">
      <c r="A1261"/>
      <c r="B1261" s="5"/>
      <c r="C1261" s="43"/>
      <c r="D1261" s="474"/>
      <c r="E1261" s="43"/>
      <c r="F1261" s="43"/>
      <c r="G1261" s="479"/>
      <c r="H1261" s="58"/>
      <c r="I1261" s="58"/>
    </row>
    <row r="1262" spans="1:9" ht="16.149999999999999" customHeight="1">
      <c r="A1262"/>
      <c r="B1262" s="480" t="s">
        <v>232</v>
      </c>
      <c r="C1262" s="481" t="s">
        <v>252</v>
      </c>
      <c r="D1262" s="203" t="s">
        <v>423</v>
      </c>
      <c r="E1262" s="482"/>
      <c r="F1262" s="483"/>
      <c r="G1262" s="5"/>
      <c r="H1262" s="58"/>
      <c r="I1262" s="58"/>
    </row>
    <row r="1263" spans="1:9" ht="16.149999999999999" customHeight="1">
      <c r="A1263"/>
      <c r="B1263" s="484" t="s">
        <v>233</v>
      </c>
      <c r="C1263" s="207" t="s">
        <v>353</v>
      </c>
      <c r="D1263" s="274" t="s">
        <v>431</v>
      </c>
      <c r="E1263" s="246"/>
      <c r="F1263" s="485"/>
      <c r="G1263" s="5"/>
      <c r="H1263" s="58"/>
      <c r="I1263" s="58"/>
    </row>
    <row r="1264" spans="1:9" ht="16.149999999999999" customHeight="1" thickBot="1">
      <c r="A1264"/>
      <c r="B1264" s="484" t="s">
        <v>234</v>
      </c>
      <c r="C1264" s="486" t="s">
        <v>23</v>
      </c>
      <c r="D1264" s="208"/>
      <c r="E1264" s="246"/>
      <c r="F1264" s="485"/>
      <c r="G1264" s="5"/>
      <c r="H1264" s="58"/>
      <c r="I1264" s="58"/>
    </row>
    <row r="1265" spans="1:9" ht="16.149999999999999" customHeight="1" thickBot="1">
      <c r="A1265"/>
      <c r="B1265" s="487" t="s">
        <v>235</v>
      </c>
      <c r="C1265" s="488" t="s">
        <v>236</v>
      </c>
      <c r="D1265" s="488" t="s">
        <v>237</v>
      </c>
      <c r="E1265" s="488" t="s">
        <v>238</v>
      </c>
      <c r="F1265" s="489" t="s">
        <v>239</v>
      </c>
      <c r="G1265" s="5"/>
      <c r="H1265" s="58"/>
      <c r="I1265" s="58"/>
    </row>
    <row r="1266" spans="1:9" ht="16.149999999999999" customHeight="1" thickBot="1">
      <c r="A1266"/>
      <c r="B1266" s="216" t="s">
        <v>240</v>
      </c>
      <c r="C1266" s="217"/>
      <c r="D1266" s="218"/>
      <c r="E1266" s="217"/>
      <c r="F1266" s="219">
        <f>SUM(F1267:F1279)</f>
        <v>0</v>
      </c>
      <c r="G1266" s="5"/>
      <c r="H1266" s="58"/>
      <c r="I1266" s="58"/>
    </row>
    <row r="1267" spans="1:9" ht="16.149999999999999" customHeight="1">
      <c r="A1267"/>
      <c r="B1267" s="279"/>
      <c r="C1267" s="267"/>
      <c r="D1267" s="339"/>
      <c r="E1267" s="269"/>
      <c r="F1267" s="490"/>
      <c r="G1267" s="5"/>
      <c r="H1267" s="58"/>
      <c r="I1267" s="58"/>
    </row>
    <row r="1268" spans="1:9" ht="33" customHeight="1">
      <c r="A1268"/>
      <c r="B1268" s="220"/>
      <c r="C1268" s="267"/>
      <c r="D1268" s="339"/>
      <c r="E1268" s="269"/>
      <c r="F1268" s="490"/>
      <c r="G1268" s="5"/>
      <c r="H1268" s="58"/>
      <c r="I1268" s="58"/>
    </row>
    <row r="1269" spans="1:9" ht="16.149999999999999" customHeight="1">
      <c r="A1269"/>
      <c r="B1269" s="220"/>
      <c r="C1269" s="267"/>
      <c r="D1269" s="339"/>
      <c r="E1269" s="269"/>
      <c r="F1269" s="490"/>
      <c r="G1269" s="5"/>
      <c r="H1269" s="58"/>
      <c r="I1269" s="58"/>
    </row>
    <row r="1270" spans="1:9" ht="16.149999999999999" customHeight="1">
      <c r="A1270"/>
      <c r="B1270" s="220"/>
      <c r="C1270" s="491"/>
      <c r="D1270" s="339"/>
      <c r="E1270" s="339"/>
      <c r="F1270" s="490"/>
      <c r="G1270" s="5"/>
      <c r="H1270" s="58"/>
      <c r="I1270" s="58"/>
    </row>
    <row r="1271" spans="1:9" ht="16.149999999999999" customHeight="1">
      <c r="A1271"/>
      <c r="B1271" s="220"/>
      <c r="C1271" s="491"/>
      <c r="D1271" s="339"/>
      <c r="E1271" s="339"/>
      <c r="F1271" s="490"/>
      <c r="G1271" s="5"/>
      <c r="H1271" s="58"/>
      <c r="I1271" s="58"/>
    </row>
    <row r="1272" spans="1:9" ht="16.149999999999999" customHeight="1">
      <c r="A1272"/>
      <c r="B1272" s="220"/>
      <c r="C1272" s="491"/>
      <c r="D1272" s="339"/>
      <c r="E1272" s="339"/>
      <c r="F1272" s="490"/>
      <c r="G1272" s="5"/>
      <c r="H1272" s="58"/>
      <c r="I1272" s="58"/>
    </row>
    <row r="1273" spans="1:9" ht="16.149999999999999" customHeight="1">
      <c r="A1273"/>
      <c r="B1273" s="220"/>
      <c r="C1273" s="491"/>
      <c r="D1273" s="339"/>
      <c r="E1273" s="339"/>
      <c r="F1273" s="490"/>
      <c r="G1273" s="5"/>
      <c r="H1273" s="58"/>
      <c r="I1273" s="58"/>
    </row>
    <row r="1274" spans="1:9" ht="16.149999999999999" customHeight="1">
      <c r="A1274"/>
      <c r="B1274" s="220"/>
      <c r="C1274" s="491"/>
      <c r="D1274" s="339"/>
      <c r="E1274" s="339"/>
      <c r="F1274" s="490"/>
      <c r="G1274" s="5"/>
      <c r="H1274" s="58"/>
      <c r="I1274" s="58"/>
    </row>
    <row r="1275" spans="1:9" ht="16.149999999999999" customHeight="1">
      <c r="A1275"/>
      <c r="B1275" s="220"/>
      <c r="C1275" s="491"/>
      <c r="D1275" s="339"/>
      <c r="E1275" s="339"/>
      <c r="F1275" s="490"/>
      <c r="G1275" s="5"/>
      <c r="H1275" s="58"/>
      <c r="I1275" s="58"/>
    </row>
    <row r="1276" spans="1:9" ht="16.149999999999999" customHeight="1">
      <c r="A1276"/>
      <c r="B1276" s="220"/>
      <c r="C1276" s="491"/>
      <c r="D1276" s="339"/>
      <c r="E1276" s="339"/>
      <c r="F1276" s="490"/>
      <c r="G1276" s="5"/>
      <c r="H1276" s="58"/>
      <c r="I1276" s="58"/>
    </row>
    <row r="1277" spans="1:9" ht="16.149999999999999" customHeight="1">
      <c r="A1277"/>
      <c r="B1277" s="224"/>
      <c r="C1277" s="492"/>
      <c r="D1277" s="493"/>
      <c r="E1277" s="493"/>
      <c r="F1277" s="490"/>
      <c r="G1277" s="5"/>
      <c r="H1277" s="58"/>
      <c r="I1277" s="58"/>
    </row>
    <row r="1278" spans="1:9" ht="16.149999999999999" customHeight="1">
      <c r="A1278"/>
      <c r="B1278" s="224"/>
      <c r="C1278" s="492"/>
      <c r="D1278" s="492"/>
      <c r="E1278" s="492"/>
      <c r="F1278" s="490"/>
      <c r="G1278" s="5"/>
      <c r="H1278" s="58"/>
      <c r="I1278" s="58"/>
    </row>
    <row r="1279" spans="1:9" ht="16.149999999999999" customHeight="1" thickBot="1">
      <c r="A1279"/>
      <c r="B1279" s="494"/>
      <c r="C1279" s="495"/>
      <c r="D1279" s="495"/>
      <c r="E1279" s="495"/>
      <c r="F1279" s="490"/>
      <c r="G1279" s="5"/>
      <c r="H1279" s="58"/>
      <c r="I1279" s="58"/>
    </row>
    <row r="1280" spans="1:9" ht="16.149999999999999" customHeight="1" thickBot="1">
      <c r="A1280"/>
      <c r="B1280" s="216" t="s">
        <v>241</v>
      </c>
      <c r="C1280" s="217"/>
      <c r="D1280" s="218"/>
      <c r="E1280" s="217"/>
      <c r="F1280" s="219">
        <f>SUM(F1281:F1283)</f>
        <v>0</v>
      </c>
      <c r="G1280" s="5"/>
      <c r="H1280" s="58"/>
      <c r="I1280" s="58"/>
    </row>
    <row r="1281" spans="1:9" ht="16.149999999999999" customHeight="1">
      <c r="A1281"/>
      <c r="B1281" s="496"/>
      <c r="C1281" s="491"/>
      <c r="D1281" s="497"/>
      <c r="E1281" s="269"/>
      <c r="F1281" s="490"/>
      <c r="G1281" s="5"/>
      <c r="H1281" s="58"/>
      <c r="I1281" s="58"/>
    </row>
    <row r="1282" spans="1:9" ht="16.149999999999999" customHeight="1">
      <c r="A1282"/>
      <c r="B1282" s="279"/>
      <c r="C1282" s="492"/>
      <c r="D1282" s="498"/>
      <c r="E1282" s="269"/>
      <c r="F1282" s="490"/>
      <c r="G1282" s="5"/>
      <c r="H1282" s="58"/>
      <c r="I1282" s="58"/>
    </row>
    <row r="1283" spans="1:9" ht="16.149999999999999" customHeight="1" thickBot="1">
      <c r="A1283"/>
      <c r="B1283" s="494"/>
      <c r="C1283" s="495"/>
      <c r="D1283" s="495"/>
      <c r="E1283" s="495"/>
      <c r="F1283" s="490"/>
      <c r="G1283" s="5"/>
      <c r="H1283" s="1110"/>
      <c r="I1283" s="58"/>
    </row>
    <row r="1284" spans="1:9" ht="16.149999999999999" customHeight="1" thickBot="1">
      <c r="A1284"/>
      <c r="B1284" s="216" t="s">
        <v>242</v>
      </c>
      <c r="C1284" s="217"/>
      <c r="D1284" s="218"/>
      <c r="E1284" s="217"/>
      <c r="F1284" s="219">
        <f>SUM(F1285:F1287)</f>
        <v>0</v>
      </c>
      <c r="G1284" s="5"/>
      <c r="H1284" s="1110"/>
      <c r="I1284" s="58"/>
    </row>
    <row r="1285" spans="1:9" ht="16.149999999999999" customHeight="1">
      <c r="A1285"/>
      <c r="B1285" s="220"/>
      <c r="C1285" s="491"/>
      <c r="D1285" s="499"/>
      <c r="E1285" s="491"/>
      <c r="F1285" s="490"/>
      <c r="G1285" s="5"/>
      <c r="H1285" s="1104"/>
      <c r="I1285" s="58"/>
    </row>
    <row r="1286" spans="1:9" ht="16.149999999999999" customHeight="1">
      <c r="A1286"/>
      <c r="B1286" s="224"/>
      <c r="C1286" s="492"/>
      <c r="D1286" s="500"/>
      <c r="E1286" s="492"/>
      <c r="F1286" s="501"/>
      <c r="G1286" s="5"/>
      <c r="H1286" s="1104"/>
      <c r="I1286" s="58"/>
    </row>
    <row r="1287" spans="1:9" ht="16.149999999999999" customHeight="1" thickBot="1">
      <c r="A1287"/>
      <c r="B1287" s="502"/>
      <c r="C1287" s="495"/>
      <c r="D1287" s="503"/>
      <c r="E1287" s="495"/>
      <c r="F1287" s="504"/>
      <c r="G1287" s="5"/>
      <c r="H1287" s="1104"/>
      <c r="I1287" s="58"/>
    </row>
    <row r="1288" spans="1:9" ht="16.149999999999999" customHeight="1" thickTop="1" thickBot="1">
      <c r="A1288"/>
      <c r="B1288" s="5"/>
      <c r="C1288" s="236"/>
      <c r="D1288" s="237"/>
      <c r="E1288" s="238" t="s">
        <v>243</v>
      </c>
      <c r="F1288" s="239">
        <f>SUM(F1266,F1280,F1284)</f>
        <v>0</v>
      </c>
      <c r="G1288" s="5"/>
      <c r="H1288" s="1111"/>
      <c r="I1288" s="58"/>
    </row>
    <row r="1289" spans="1:9" ht="16.149999999999999" customHeight="1" thickTop="1" thickBot="1">
      <c r="A1289"/>
      <c r="B1289" s="5"/>
      <c r="C1289" s="240"/>
      <c r="D1289" s="241"/>
      <c r="E1289" s="242" t="s">
        <v>244</v>
      </c>
      <c r="F1289" s="239">
        <f>$H$27</f>
        <v>1.5610099999999998</v>
      </c>
      <c r="G1289" s="5"/>
      <c r="H1289" s="1104"/>
      <c r="I1289" s="58"/>
    </row>
    <row r="1290" spans="1:9" ht="16.149999999999999" customHeight="1" thickTop="1" thickBot="1">
      <c r="A1290"/>
      <c r="B1290" s="5"/>
      <c r="C1290" s="243"/>
      <c r="D1290" s="244"/>
      <c r="E1290" s="245" t="s">
        <v>245</v>
      </c>
      <c r="F1290" s="461">
        <f>+F1289*F1288</f>
        <v>0</v>
      </c>
      <c r="G1290" s="5"/>
      <c r="H1290" s="1104"/>
      <c r="I1290" s="58"/>
    </row>
    <row r="1291" spans="1:9" ht="16.149999999999999" customHeight="1">
      <c r="A1291"/>
      <c r="B1291" s="57"/>
      <c r="C1291" s="57"/>
      <c r="D1291" s="57"/>
      <c r="E1291" s="57"/>
      <c r="F1291" s="57"/>
      <c r="G1291" s="5"/>
      <c r="H1291" s="1109"/>
      <c r="I1291" s="58"/>
    </row>
    <row r="1292" spans="1:9" ht="16.149999999999999" customHeight="1">
      <c r="A1292"/>
      <c r="B1292" s="194" t="s">
        <v>1260</v>
      </c>
      <c r="C1292" s="193"/>
      <c r="D1292" s="193"/>
      <c r="E1292" s="195" t="str">
        <f>$B$3</f>
        <v xml:space="preserve">ESCUELA Nº </v>
      </c>
      <c r="F1292" s="193"/>
      <c r="G1292" s="5"/>
      <c r="H1292" s="58"/>
      <c r="I1292" s="58"/>
    </row>
    <row r="1293" spans="1:9" ht="16.149999999999999" customHeight="1">
      <c r="A1293" s="478"/>
      <c r="B1293" s="195"/>
      <c r="C1293" s="193"/>
      <c r="D1293" s="193"/>
      <c r="E1293" s="195" t="str">
        <f>$B$4</f>
        <v>ENI Nº 62 ENRIQUE MOSCONI</v>
      </c>
      <c r="F1293" s="193"/>
      <c r="G1293" s="5"/>
      <c r="H1293" s="58"/>
      <c r="I1293" s="58"/>
    </row>
    <row r="1294" spans="1:9" ht="16.149999999999999" customHeight="1">
      <c r="A1294" s="478"/>
      <c r="B1294" s="195"/>
      <c r="C1294" s="193"/>
      <c r="D1294" s="193"/>
      <c r="E1294" s="249" t="str">
        <f>$B$5</f>
        <v>RIVADAVIA - SAN JUAN</v>
      </c>
      <c r="F1294" s="193"/>
      <c r="G1294" s="193"/>
      <c r="H1294" s="58"/>
      <c r="I1294" s="58"/>
    </row>
    <row r="1295" spans="1:9" ht="16.149999999999999" customHeight="1">
      <c r="A1295" s="478"/>
      <c r="B1295" s="196"/>
      <c r="C1295" s="196"/>
      <c r="D1295" s="197"/>
      <c r="E1295" s="198" t="s">
        <v>231</v>
      </c>
      <c r="F1295" s="196"/>
      <c r="G1295" s="193"/>
      <c r="H1295" s="58"/>
      <c r="I1295" s="58"/>
    </row>
    <row r="1296" spans="1:9" ht="16.149999999999999" customHeight="1">
      <c r="A1296" s="250"/>
      <c r="B1296" s="199" t="s">
        <v>246</v>
      </c>
      <c r="C1296" s="193"/>
      <c r="D1296" s="199"/>
      <c r="E1296" s="199"/>
      <c r="F1296" s="199"/>
      <c r="G1296" s="193"/>
      <c r="H1296" s="263"/>
      <c r="I1296" s="58"/>
    </row>
    <row r="1297" spans="1:9" ht="16.149999999999999" customHeight="1">
      <c r="A1297" s="478"/>
      <c r="B1297"/>
      <c r="C1297" s="200"/>
      <c r="D1297" s="101"/>
      <c r="E1297" s="200"/>
      <c r="F1297" s="200"/>
      <c r="G1297" s="196"/>
      <c r="H1297" s="3"/>
      <c r="I1297" s="58"/>
    </row>
    <row r="1298" spans="1:9" ht="16.149999999999999" customHeight="1" thickBot="1">
      <c r="A1298" s="5"/>
      <c r="B1298"/>
      <c r="C1298" s="200"/>
      <c r="D1298" s="101"/>
      <c r="E1298" s="200"/>
      <c r="F1298" s="200"/>
      <c r="G1298" s="199"/>
      <c r="H1298" s="3"/>
      <c r="I1298" s="58"/>
    </row>
    <row r="1299" spans="1:9" ht="16.149999999999999" customHeight="1">
      <c r="A1299" s="5"/>
      <c r="B1299" s="201" t="s">
        <v>232</v>
      </c>
      <c r="C1299" s="202" t="s">
        <v>252</v>
      </c>
      <c r="D1299" s="203" t="s">
        <v>423</v>
      </c>
      <c r="E1299" s="204"/>
      <c r="F1299" s="205"/>
      <c r="G1299"/>
      <c r="H1299" s="3"/>
      <c r="I1299" s="58"/>
    </row>
    <row r="1300" spans="1:9" ht="16.149999999999999" customHeight="1">
      <c r="A1300" s="5"/>
      <c r="B1300" s="206" t="s">
        <v>233</v>
      </c>
      <c r="C1300" s="207" t="s">
        <v>354</v>
      </c>
      <c r="D1300" s="265" t="s">
        <v>441</v>
      </c>
      <c r="E1300" s="209"/>
      <c r="F1300" s="210"/>
      <c r="G1300"/>
      <c r="H1300" s="7"/>
      <c r="I1300" s="58"/>
    </row>
    <row r="1301" spans="1:9" ht="16.149999999999999" customHeight="1" thickBot="1">
      <c r="A1301" s="5"/>
      <c r="B1301" s="206" t="s">
        <v>234</v>
      </c>
      <c r="C1301" s="211" t="s">
        <v>23</v>
      </c>
      <c r="D1301" s="212"/>
      <c r="E1301" s="209"/>
      <c r="F1301" s="210"/>
      <c r="G1301"/>
      <c r="H1301" s="7"/>
      <c r="I1301" s="58"/>
    </row>
    <row r="1302" spans="1:9" ht="16.149999999999999" customHeight="1" thickBot="1">
      <c r="A1302" s="5"/>
      <c r="B1302" s="213" t="s">
        <v>235</v>
      </c>
      <c r="C1302" s="214" t="s">
        <v>236</v>
      </c>
      <c r="D1302" s="214" t="s">
        <v>237</v>
      </c>
      <c r="E1302" s="214" t="s">
        <v>238</v>
      </c>
      <c r="F1302" s="215" t="s">
        <v>239</v>
      </c>
      <c r="G1302"/>
      <c r="H1302" s="7"/>
      <c r="I1302" s="58"/>
    </row>
    <row r="1303" spans="1:9" ht="16.149999999999999" customHeight="1" thickBot="1">
      <c r="A1303" s="5"/>
      <c r="B1303" s="216" t="s">
        <v>240</v>
      </c>
      <c r="C1303" s="217"/>
      <c r="D1303" s="218"/>
      <c r="E1303" s="217"/>
      <c r="F1303" s="219">
        <f>SUM(F1304:F1316)</f>
        <v>0</v>
      </c>
      <c r="G1303"/>
      <c r="H1303" s="7"/>
      <c r="I1303" s="58"/>
    </row>
    <row r="1304" spans="1:9" ht="16.149999999999999" customHeight="1">
      <c r="A1304" s="5"/>
      <c r="B1304" s="276"/>
      <c r="C1304" s="4"/>
      <c r="D1304" s="222"/>
      <c r="E1304" s="268"/>
      <c r="F1304" s="223"/>
      <c r="G1304"/>
      <c r="H1304" s="7"/>
      <c r="I1304" s="58"/>
    </row>
    <row r="1305" spans="1:9" ht="30.75" customHeight="1">
      <c r="A1305" s="5"/>
      <c r="B1305" s="220"/>
      <c r="C1305" s="4"/>
      <c r="D1305" s="222"/>
      <c r="E1305" s="268"/>
      <c r="F1305" s="223"/>
      <c r="G1305"/>
      <c r="H1305" s="187"/>
      <c r="I1305" s="58"/>
    </row>
    <row r="1306" spans="1:9" ht="16.149999999999999" customHeight="1">
      <c r="A1306" s="5"/>
      <c r="B1306" s="220"/>
      <c r="C1306" s="4"/>
      <c r="D1306" s="222"/>
      <c r="E1306" s="268"/>
      <c r="F1306" s="223"/>
      <c r="G1306"/>
      <c r="H1306" s="188"/>
      <c r="I1306" s="58"/>
    </row>
    <row r="1307" spans="1:9" ht="16.149999999999999" customHeight="1">
      <c r="A1307" s="5"/>
      <c r="B1307" s="220"/>
      <c r="C1307" s="221"/>
      <c r="D1307" s="222"/>
      <c r="E1307" s="222"/>
      <c r="F1307" s="223"/>
      <c r="G1307"/>
      <c r="H1307" s="189"/>
      <c r="I1307" s="58"/>
    </row>
    <row r="1308" spans="1:9" ht="16.149999999999999" customHeight="1">
      <c r="A1308" s="5"/>
      <c r="B1308" s="220"/>
      <c r="C1308" s="221"/>
      <c r="D1308" s="222"/>
      <c r="E1308" s="222"/>
      <c r="F1308" s="223"/>
      <c r="G1308"/>
      <c r="H1308" s="189"/>
      <c r="I1308" s="58"/>
    </row>
    <row r="1309" spans="1:9" ht="16.149999999999999" customHeight="1">
      <c r="A1309" s="5"/>
      <c r="B1309" s="220"/>
      <c r="C1309" s="221"/>
      <c r="D1309" s="222"/>
      <c r="E1309" s="222"/>
      <c r="F1309" s="223"/>
      <c r="G1309"/>
      <c r="H1309" s="189"/>
      <c r="I1309" s="58"/>
    </row>
    <row r="1310" spans="1:9" ht="16.149999999999999" customHeight="1">
      <c r="A1310" s="5"/>
      <c r="B1310" s="220"/>
      <c r="C1310" s="221"/>
      <c r="D1310" s="222"/>
      <c r="E1310" s="222"/>
      <c r="F1310" s="223"/>
      <c r="G1310"/>
      <c r="H1310" s="7"/>
      <c r="I1310" s="58"/>
    </row>
    <row r="1311" spans="1:9" ht="16.149999999999999" customHeight="1">
      <c r="A1311" s="5"/>
      <c r="B1311" s="220"/>
      <c r="C1311" s="221"/>
      <c r="D1311" s="222"/>
      <c r="E1311" s="222"/>
      <c r="F1311" s="223"/>
      <c r="G1311"/>
      <c r="H1311" s="7"/>
      <c r="I1311" s="58"/>
    </row>
    <row r="1312" spans="1:9" ht="16.149999999999999" customHeight="1">
      <c r="A1312" s="5"/>
      <c r="B1312" s="220"/>
      <c r="C1312" s="221"/>
      <c r="D1312" s="222"/>
      <c r="E1312" s="222"/>
      <c r="F1312" s="223"/>
      <c r="G1312"/>
      <c r="H1312" s="7"/>
      <c r="I1312" s="58"/>
    </row>
    <row r="1313" spans="1:9" ht="16.149999999999999" customHeight="1">
      <c r="A1313" s="5"/>
      <c r="B1313" s="220"/>
      <c r="C1313" s="221"/>
      <c r="D1313" s="222"/>
      <c r="E1313" s="222"/>
      <c r="F1313" s="223"/>
      <c r="G1313"/>
      <c r="H1313" s="7"/>
      <c r="I1313" s="58"/>
    </row>
    <row r="1314" spans="1:9" ht="16.149999999999999" customHeight="1">
      <c r="A1314" s="5"/>
      <c r="B1314" s="224"/>
      <c r="C1314" s="225"/>
      <c r="D1314" s="226"/>
      <c r="E1314" s="226"/>
      <c r="F1314" s="223"/>
      <c r="G1314"/>
      <c r="H1314" s="7"/>
      <c r="I1314" s="58"/>
    </row>
    <row r="1315" spans="1:9" ht="16.149999999999999" customHeight="1">
      <c r="A1315" s="5"/>
      <c r="B1315" s="228"/>
      <c r="C1315" s="225"/>
      <c r="D1315" s="225"/>
      <c r="E1315" s="225"/>
      <c r="F1315" s="223"/>
      <c r="G1315"/>
      <c r="H1315" s="7"/>
      <c r="I1315" s="58"/>
    </row>
    <row r="1316" spans="1:9" ht="16.149999999999999" customHeight="1" thickBot="1">
      <c r="A1316" s="5"/>
      <c r="B1316" s="230"/>
      <c r="C1316" s="231"/>
      <c r="D1316" s="231"/>
      <c r="E1316" s="231"/>
      <c r="F1316" s="223"/>
      <c r="G1316"/>
      <c r="H1316" s="7"/>
      <c r="I1316" s="58"/>
    </row>
    <row r="1317" spans="1:9" ht="16.149999999999999" customHeight="1" thickBot="1">
      <c r="A1317" s="5"/>
      <c r="B1317" s="216" t="s">
        <v>241</v>
      </c>
      <c r="C1317" s="217"/>
      <c r="D1317" s="218"/>
      <c r="E1317" s="217"/>
      <c r="F1317" s="219">
        <f>SUM(F1318:F1320)</f>
        <v>0</v>
      </c>
      <c r="G1317"/>
      <c r="H1317" s="189"/>
      <c r="I1317" s="58"/>
    </row>
    <row r="1318" spans="1:9" ht="16.149999999999999" customHeight="1">
      <c r="A1318" s="5"/>
      <c r="B1318" s="262"/>
      <c r="C1318" s="221"/>
      <c r="D1318" s="260"/>
      <c r="E1318" s="268"/>
      <c r="F1318" s="223"/>
      <c r="G1318"/>
      <c r="H1318" s="188"/>
      <c r="I1318" s="58"/>
    </row>
    <row r="1319" spans="1:9" ht="16.149999999999999" customHeight="1">
      <c r="A1319" s="5"/>
      <c r="B1319" s="259"/>
      <c r="C1319" s="225"/>
      <c r="D1319" s="261"/>
      <c r="E1319" s="268"/>
      <c r="F1319" s="223"/>
      <c r="G1319"/>
      <c r="H1319" s="189"/>
      <c r="I1319" s="58"/>
    </row>
    <row r="1320" spans="1:9" ht="16.149999999999999" customHeight="1" thickBot="1">
      <c r="A1320" s="5"/>
      <c r="B1320" s="230"/>
      <c r="C1320" s="231"/>
      <c r="D1320" s="231"/>
      <c r="E1320" s="231"/>
      <c r="F1320" s="223"/>
      <c r="G1320"/>
      <c r="H1320" s="189"/>
      <c r="I1320" s="58"/>
    </row>
    <row r="1321" spans="1:9" ht="16.149999999999999" customHeight="1" thickBot="1">
      <c r="A1321" s="5"/>
      <c r="B1321" s="216" t="s">
        <v>242</v>
      </c>
      <c r="C1321" s="217"/>
      <c r="D1321" s="218"/>
      <c r="E1321" s="217"/>
      <c r="F1321" s="219">
        <f>SUM(F1322:F1324)</f>
        <v>0</v>
      </c>
      <c r="G1321"/>
      <c r="H1321" s="190"/>
      <c r="I1321" s="58"/>
    </row>
    <row r="1322" spans="1:9" ht="16.149999999999999" customHeight="1">
      <c r="A1322" s="5"/>
      <c r="B1322" s="220"/>
      <c r="C1322" s="221"/>
      <c r="D1322" s="233"/>
      <c r="E1322" s="221"/>
      <c r="F1322" s="223"/>
      <c r="G1322"/>
      <c r="H1322" s="189"/>
      <c r="I1322" s="58"/>
    </row>
    <row r="1323" spans="1:9" ht="16.149999999999999" customHeight="1">
      <c r="A1323" s="5"/>
      <c r="B1323" s="224"/>
      <c r="C1323" s="225"/>
      <c r="D1323" s="229"/>
      <c r="E1323" s="225"/>
      <c r="F1323" s="227"/>
      <c r="G1323"/>
      <c r="H1323" s="191"/>
      <c r="I1323" s="58"/>
    </row>
    <row r="1324" spans="1:9" ht="16.149999999999999" customHeight="1" thickBot="1">
      <c r="A1324" s="5"/>
      <c r="B1324" s="234"/>
      <c r="C1324" s="231"/>
      <c r="D1324" s="232"/>
      <c r="E1324" s="231"/>
      <c r="F1324" s="235"/>
      <c r="G1324"/>
      <c r="H1324" s="191"/>
      <c r="I1324" s="58"/>
    </row>
    <row r="1325" spans="1:9" ht="16.149999999999999" customHeight="1" thickTop="1" thickBot="1">
      <c r="A1325" s="5"/>
      <c r="B1325"/>
      <c r="C1325" s="236"/>
      <c r="D1325" s="237"/>
      <c r="E1325" s="238" t="s">
        <v>243</v>
      </c>
      <c r="F1325" s="239">
        <f>SUM(F1303,F1317,F1321)</f>
        <v>0</v>
      </c>
      <c r="G1325"/>
      <c r="H1325" s="191"/>
      <c r="I1325" s="58"/>
    </row>
    <row r="1326" spans="1:9" ht="16.149999999999999" customHeight="1" thickTop="1" thickBot="1">
      <c r="A1326" s="5"/>
      <c r="B1326"/>
      <c r="C1326" s="240"/>
      <c r="D1326" s="241"/>
      <c r="E1326" s="242" t="s">
        <v>244</v>
      </c>
      <c r="F1326" s="239">
        <f>$H$27</f>
        <v>1.5610099999999998</v>
      </c>
      <c r="G1326"/>
      <c r="H1326" s="188"/>
      <c r="I1326" s="58"/>
    </row>
    <row r="1327" spans="1:9" ht="16.149999999999999" customHeight="1" thickTop="1" thickBot="1">
      <c r="A1327" s="5"/>
      <c r="B1327"/>
      <c r="C1327" s="243"/>
      <c r="D1327" s="244"/>
      <c r="E1327" s="245" t="s">
        <v>245</v>
      </c>
      <c r="F1327" s="461">
        <f>+F1326*F1325</f>
        <v>0</v>
      </c>
      <c r="G1327"/>
      <c r="H1327" s="189"/>
      <c r="I1327" s="58"/>
    </row>
    <row r="1328" spans="1:9" ht="16.149999999999999" customHeight="1">
      <c r="A1328" s="5"/>
      <c r="B1328" s="57"/>
      <c r="C1328" s="57"/>
      <c r="D1328" s="57"/>
      <c r="E1328" s="57"/>
      <c r="F1328" s="57"/>
      <c r="G1328"/>
      <c r="H1328" s="192"/>
      <c r="I1328" s="58"/>
    </row>
    <row r="1329" spans="1:9" ht="16.149999999999999" customHeight="1">
      <c r="A1329" s="5"/>
      <c r="B1329" s="194" t="s">
        <v>1260</v>
      </c>
      <c r="C1329" s="193"/>
      <c r="D1329" s="193"/>
      <c r="E1329" s="195" t="str">
        <f>$B$3</f>
        <v xml:space="preserve">ESCUELA Nº </v>
      </c>
      <c r="F1329" s="193"/>
      <c r="G1329"/>
      <c r="H1329" s="54"/>
      <c r="I1329" s="58"/>
    </row>
    <row r="1330" spans="1:9" ht="16.149999999999999" customHeight="1">
      <c r="A1330" s="193"/>
      <c r="B1330" s="195"/>
      <c r="C1330" s="193"/>
      <c r="D1330" s="193"/>
      <c r="E1330" s="195" t="str">
        <f>$B$4</f>
        <v>ENI Nº 62 ENRIQUE MOSCONI</v>
      </c>
      <c r="F1330" s="193"/>
      <c r="G1330" s="57"/>
      <c r="I1330" s="58"/>
    </row>
    <row r="1331" spans="1:9" ht="16.149999999999999" customHeight="1">
      <c r="A1331" s="193"/>
      <c r="B1331" s="195"/>
      <c r="C1331" s="193"/>
      <c r="D1331" s="193"/>
      <c r="E1331" s="249" t="str">
        <f>$B$5</f>
        <v>RIVADAVIA - SAN JUAN</v>
      </c>
      <c r="F1331" s="193"/>
      <c r="G1331" s="193"/>
      <c r="I1331" s="58"/>
    </row>
    <row r="1332" spans="1:9" ht="16.149999999999999" customHeight="1">
      <c r="A1332" s="193"/>
      <c r="B1332" s="196"/>
      <c r="C1332" s="196"/>
      <c r="D1332" s="197"/>
      <c r="E1332" s="198" t="s">
        <v>231</v>
      </c>
      <c r="F1332" s="196"/>
      <c r="G1332" s="193"/>
      <c r="H1332" s="58"/>
      <c r="I1332" s="58"/>
    </row>
    <row r="1333" spans="1:9" ht="16.149999999999999" customHeight="1">
      <c r="A1333" s="196"/>
      <c r="B1333" s="199" t="s">
        <v>246</v>
      </c>
      <c r="C1333" s="193"/>
      <c r="D1333" s="199"/>
      <c r="E1333" s="199"/>
      <c r="F1333" s="199"/>
      <c r="G1333" s="193"/>
      <c r="H1333" s="58"/>
      <c r="I1333" s="58"/>
    </row>
    <row r="1334" spans="1:9" ht="16.149999999999999" customHeight="1">
      <c r="A1334" s="193"/>
      <c r="B1334"/>
      <c r="C1334" s="200"/>
      <c r="D1334" s="101"/>
      <c r="E1334" s="200"/>
      <c r="F1334" s="200"/>
      <c r="G1334" s="196"/>
      <c r="H1334" s="263"/>
      <c r="I1334" s="58"/>
    </row>
    <row r="1335" spans="1:9" ht="16.149999999999999" customHeight="1" thickBot="1">
      <c r="A1335"/>
      <c r="B1335"/>
      <c r="C1335" s="200"/>
      <c r="D1335" s="101"/>
      <c r="E1335" s="200"/>
      <c r="F1335" s="200"/>
      <c r="G1335" s="199"/>
      <c r="H1335" s="3"/>
      <c r="I1335" s="58"/>
    </row>
    <row r="1336" spans="1:9" ht="16.149999999999999" customHeight="1">
      <c r="A1336"/>
      <c r="B1336" s="201" t="s">
        <v>232</v>
      </c>
      <c r="C1336" s="202" t="s">
        <v>252</v>
      </c>
      <c r="D1336" s="203" t="s">
        <v>423</v>
      </c>
      <c r="E1336" s="204"/>
      <c r="F1336" s="205"/>
      <c r="G1336"/>
      <c r="H1336" s="3"/>
      <c r="I1336" s="58"/>
    </row>
    <row r="1337" spans="1:9" ht="16.149999999999999" customHeight="1">
      <c r="A1337"/>
      <c r="B1337" s="206" t="s">
        <v>233</v>
      </c>
      <c r="C1337" s="207" t="s">
        <v>355</v>
      </c>
      <c r="D1337" s="265" t="s">
        <v>442</v>
      </c>
      <c r="E1337" s="209"/>
      <c r="F1337" s="210"/>
      <c r="G1337"/>
      <c r="H1337" s="3"/>
      <c r="I1337" s="58"/>
    </row>
    <row r="1338" spans="1:9" ht="16.149999999999999" customHeight="1" thickBot="1">
      <c r="A1338"/>
      <c r="B1338" s="206" t="s">
        <v>234</v>
      </c>
      <c r="C1338" s="211" t="s">
        <v>23</v>
      </c>
      <c r="D1338" s="212"/>
      <c r="E1338" s="209"/>
      <c r="F1338" s="210"/>
      <c r="G1338"/>
      <c r="H1338" s="7"/>
      <c r="I1338" s="58"/>
    </row>
    <row r="1339" spans="1:9" ht="16.149999999999999" customHeight="1" thickBot="1">
      <c r="A1339"/>
      <c r="B1339" s="213" t="s">
        <v>235</v>
      </c>
      <c r="C1339" s="214" t="s">
        <v>236</v>
      </c>
      <c r="D1339" s="214" t="s">
        <v>237</v>
      </c>
      <c r="E1339" s="214" t="s">
        <v>238</v>
      </c>
      <c r="F1339" s="215" t="s">
        <v>239</v>
      </c>
      <c r="G1339"/>
      <c r="H1339" s="7"/>
      <c r="I1339" s="58"/>
    </row>
    <row r="1340" spans="1:9" ht="16.149999999999999" customHeight="1" thickBot="1">
      <c r="A1340"/>
      <c r="B1340" s="216" t="s">
        <v>240</v>
      </c>
      <c r="C1340" s="217"/>
      <c r="D1340" s="218"/>
      <c r="E1340" s="217"/>
      <c r="F1340" s="219">
        <f>SUM(F1341:F1353)</f>
        <v>0</v>
      </c>
      <c r="G1340"/>
      <c r="H1340" s="7"/>
      <c r="I1340" s="58"/>
    </row>
    <row r="1341" spans="1:9" ht="16.149999999999999" customHeight="1">
      <c r="A1341"/>
      <c r="B1341" s="276"/>
      <c r="C1341" s="4"/>
      <c r="D1341" s="222"/>
      <c r="E1341" s="268"/>
      <c r="F1341" s="223"/>
      <c r="G1341"/>
      <c r="H1341" s="7"/>
      <c r="I1341" s="58"/>
    </row>
    <row r="1342" spans="1:9" ht="30.75" customHeight="1">
      <c r="A1342"/>
      <c r="B1342" s="220"/>
      <c r="C1342" s="4"/>
      <c r="D1342" s="222"/>
      <c r="E1342" s="268"/>
      <c r="F1342" s="223"/>
      <c r="G1342"/>
      <c r="H1342" s="7"/>
      <c r="I1342" s="58"/>
    </row>
    <row r="1343" spans="1:9" ht="16.149999999999999" customHeight="1">
      <c r="A1343"/>
      <c r="B1343" s="220"/>
      <c r="C1343" s="4"/>
      <c r="D1343" s="222"/>
      <c r="E1343" s="268"/>
      <c r="F1343" s="223"/>
      <c r="G1343"/>
      <c r="H1343" s="187"/>
      <c r="I1343" s="58"/>
    </row>
    <row r="1344" spans="1:9" ht="16.149999999999999" customHeight="1">
      <c r="A1344"/>
      <c r="B1344" s="220"/>
      <c r="C1344" s="221"/>
      <c r="D1344" s="222"/>
      <c r="E1344" s="222"/>
      <c r="F1344" s="223"/>
      <c r="G1344"/>
      <c r="H1344" s="188"/>
      <c r="I1344" s="58"/>
    </row>
    <row r="1345" spans="1:9" ht="16.149999999999999" customHeight="1">
      <c r="A1345"/>
      <c r="B1345" s="220"/>
      <c r="C1345" s="221"/>
      <c r="D1345" s="222"/>
      <c r="E1345" s="222"/>
      <c r="F1345" s="223"/>
      <c r="G1345"/>
      <c r="H1345" s="189"/>
      <c r="I1345" s="58"/>
    </row>
    <row r="1346" spans="1:9" ht="16.149999999999999" customHeight="1">
      <c r="A1346"/>
      <c r="B1346" s="220"/>
      <c r="C1346" s="221"/>
      <c r="D1346" s="222"/>
      <c r="E1346" s="222"/>
      <c r="F1346" s="223"/>
      <c r="G1346"/>
      <c r="H1346" s="189"/>
      <c r="I1346" s="58"/>
    </row>
    <row r="1347" spans="1:9" ht="16.149999999999999" customHeight="1">
      <c r="A1347"/>
      <c r="B1347" s="220"/>
      <c r="C1347" s="221"/>
      <c r="D1347" s="222"/>
      <c r="E1347" s="222"/>
      <c r="F1347" s="223"/>
      <c r="G1347"/>
      <c r="H1347" s="189"/>
      <c r="I1347" s="58"/>
    </row>
    <row r="1348" spans="1:9" ht="16.149999999999999" customHeight="1">
      <c r="A1348"/>
      <c r="B1348" s="220"/>
      <c r="C1348" s="221"/>
      <c r="D1348" s="222"/>
      <c r="E1348" s="222"/>
      <c r="F1348" s="223"/>
      <c r="G1348"/>
      <c r="H1348" s="7"/>
      <c r="I1348" s="58"/>
    </row>
    <row r="1349" spans="1:9" ht="16.149999999999999" customHeight="1">
      <c r="A1349"/>
      <c r="B1349" s="220"/>
      <c r="C1349" s="221"/>
      <c r="D1349" s="222"/>
      <c r="E1349" s="222"/>
      <c r="F1349" s="223"/>
      <c r="G1349"/>
      <c r="H1349" s="7"/>
      <c r="I1349" s="58"/>
    </row>
    <row r="1350" spans="1:9" ht="16.149999999999999" customHeight="1">
      <c r="A1350"/>
      <c r="B1350" s="220"/>
      <c r="C1350" s="221"/>
      <c r="D1350" s="222"/>
      <c r="E1350" s="222"/>
      <c r="F1350" s="223"/>
      <c r="G1350"/>
      <c r="H1350" s="7"/>
      <c r="I1350" s="58"/>
    </row>
    <row r="1351" spans="1:9" ht="16.149999999999999" customHeight="1">
      <c r="A1351"/>
      <c r="B1351" s="224"/>
      <c r="C1351" s="225"/>
      <c r="D1351" s="226"/>
      <c r="E1351" s="226"/>
      <c r="F1351" s="223"/>
      <c r="G1351"/>
      <c r="H1351" s="7"/>
      <c r="I1351" s="58"/>
    </row>
    <row r="1352" spans="1:9" ht="16.149999999999999" customHeight="1">
      <c r="A1352"/>
      <c r="B1352" s="228"/>
      <c r="C1352" s="225"/>
      <c r="D1352" s="225"/>
      <c r="E1352" s="225"/>
      <c r="F1352" s="223"/>
      <c r="G1352"/>
      <c r="H1352" s="7"/>
      <c r="I1352" s="58"/>
    </row>
    <row r="1353" spans="1:9" ht="16.149999999999999" customHeight="1" thickBot="1">
      <c r="A1353"/>
      <c r="B1353" s="230"/>
      <c r="C1353" s="231"/>
      <c r="D1353" s="231"/>
      <c r="E1353" s="231"/>
      <c r="F1353" s="223"/>
      <c r="G1353"/>
      <c r="H1353" s="7"/>
      <c r="I1353" s="58"/>
    </row>
    <row r="1354" spans="1:9" ht="16.149999999999999" customHeight="1" thickBot="1">
      <c r="A1354"/>
      <c r="B1354" s="216" t="s">
        <v>241</v>
      </c>
      <c r="C1354" s="217"/>
      <c r="D1354" s="218"/>
      <c r="E1354" s="217"/>
      <c r="F1354" s="219">
        <f>SUM(F1355:F1357)</f>
        <v>0</v>
      </c>
      <c r="G1354"/>
      <c r="H1354" s="7"/>
      <c r="I1354" s="58"/>
    </row>
    <row r="1355" spans="1:9" ht="16.149999999999999" customHeight="1">
      <c r="A1355"/>
      <c r="B1355" s="262"/>
      <c r="C1355" s="221"/>
      <c r="D1355" s="260"/>
      <c r="E1355" s="268"/>
      <c r="F1355" s="223"/>
      <c r="G1355"/>
      <c r="H1355" s="189"/>
      <c r="I1355" s="58"/>
    </row>
    <row r="1356" spans="1:9" ht="16.149999999999999" customHeight="1">
      <c r="A1356"/>
      <c r="B1356" s="259"/>
      <c r="C1356" s="225"/>
      <c r="D1356" s="261"/>
      <c r="E1356" s="268"/>
      <c r="F1356" s="223"/>
      <c r="G1356"/>
      <c r="H1356" s="188"/>
      <c r="I1356" s="58"/>
    </row>
    <row r="1357" spans="1:9" ht="16.149999999999999" customHeight="1" thickBot="1">
      <c r="A1357"/>
      <c r="B1357" s="230"/>
      <c r="C1357" s="231"/>
      <c r="D1357" s="231"/>
      <c r="E1357" s="231"/>
      <c r="F1357" s="223"/>
      <c r="G1357"/>
      <c r="H1357" s="189"/>
      <c r="I1357" s="58"/>
    </row>
    <row r="1358" spans="1:9" ht="16.149999999999999" customHeight="1" thickBot="1">
      <c r="A1358"/>
      <c r="B1358" s="216" t="s">
        <v>242</v>
      </c>
      <c r="C1358" s="217"/>
      <c r="D1358" s="218"/>
      <c r="E1358" s="217"/>
      <c r="F1358" s="219">
        <f>SUM(F1359:F1361)</f>
        <v>0</v>
      </c>
      <c r="G1358"/>
      <c r="H1358" s="189"/>
      <c r="I1358" s="58"/>
    </row>
    <row r="1359" spans="1:9" ht="16.149999999999999" customHeight="1">
      <c r="A1359"/>
      <c r="B1359" s="220"/>
      <c r="C1359" s="221"/>
      <c r="D1359" s="233"/>
      <c r="E1359" s="221"/>
      <c r="F1359" s="223"/>
      <c r="G1359"/>
      <c r="H1359" s="190"/>
      <c r="I1359" s="58"/>
    </row>
    <row r="1360" spans="1:9" ht="16.149999999999999" customHeight="1">
      <c r="A1360"/>
      <c r="B1360" s="224"/>
      <c r="C1360" s="225"/>
      <c r="D1360" s="229"/>
      <c r="E1360" s="225"/>
      <c r="F1360" s="227"/>
      <c r="G1360"/>
      <c r="H1360" s="189"/>
      <c r="I1360" s="58"/>
    </row>
    <row r="1361" spans="1:9" ht="16.149999999999999" customHeight="1" thickBot="1">
      <c r="A1361"/>
      <c r="B1361" s="234"/>
      <c r="C1361" s="231"/>
      <c r="D1361" s="232"/>
      <c r="E1361" s="231"/>
      <c r="F1361" s="235"/>
      <c r="G1361"/>
      <c r="H1361" s="191"/>
      <c r="I1361" s="58"/>
    </row>
    <row r="1362" spans="1:9" ht="16.149999999999999" customHeight="1" thickTop="1" thickBot="1">
      <c r="A1362"/>
      <c r="B1362"/>
      <c r="C1362" s="236"/>
      <c r="D1362" s="237"/>
      <c r="E1362" s="238" t="s">
        <v>243</v>
      </c>
      <c r="F1362" s="239">
        <f>SUM(F1340,F1354,F1358)</f>
        <v>0</v>
      </c>
      <c r="G1362"/>
      <c r="H1362" s="191"/>
      <c r="I1362" s="58"/>
    </row>
    <row r="1363" spans="1:9" ht="16.149999999999999" customHeight="1" thickTop="1" thickBot="1">
      <c r="A1363"/>
      <c r="B1363"/>
      <c r="C1363" s="240"/>
      <c r="D1363" s="241"/>
      <c r="E1363" s="242" t="s">
        <v>244</v>
      </c>
      <c r="F1363" s="239">
        <f>$H$27</f>
        <v>1.5610099999999998</v>
      </c>
      <c r="G1363"/>
      <c r="H1363" s="191"/>
      <c r="I1363" s="58"/>
    </row>
    <row r="1364" spans="1:9" ht="16.149999999999999" customHeight="1" thickTop="1" thickBot="1">
      <c r="A1364"/>
      <c r="B1364"/>
      <c r="C1364" s="243"/>
      <c r="D1364" s="244"/>
      <c r="E1364" s="245" t="s">
        <v>245</v>
      </c>
      <c r="F1364" s="461">
        <f>+F1363*F1362</f>
        <v>0</v>
      </c>
      <c r="G1364"/>
      <c r="H1364" s="188"/>
      <c r="I1364" s="58"/>
    </row>
    <row r="1365" spans="1:9" ht="16.149999999999999" customHeight="1">
      <c r="A1365"/>
      <c r="B1365" s="57"/>
      <c r="C1365" s="57"/>
      <c r="D1365" s="57"/>
      <c r="E1365" s="57"/>
      <c r="F1365" s="57"/>
      <c r="G1365"/>
      <c r="H1365" s="189"/>
      <c r="I1365" s="58"/>
    </row>
    <row r="1366" spans="1:9" ht="16.149999999999999" customHeight="1">
      <c r="A1366" s="57"/>
      <c r="B1366" s="194" t="s">
        <v>1260</v>
      </c>
      <c r="C1366" s="193"/>
      <c r="D1366" s="193"/>
      <c r="E1366" s="195" t="str">
        <f>$B$3</f>
        <v xml:space="preserve">ESCUELA Nº </v>
      </c>
      <c r="F1366" s="193"/>
      <c r="G1366"/>
      <c r="H1366" s="192"/>
      <c r="I1366" s="58"/>
    </row>
    <row r="1367" spans="1:9" ht="16.149999999999999" customHeight="1">
      <c r="A1367" s="193"/>
      <c r="B1367" s="195"/>
      <c r="C1367" s="193"/>
      <c r="D1367" s="193"/>
      <c r="E1367" s="195" t="str">
        <f>$B$4</f>
        <v>ENI Nº 62 ENRIQUE MOSCONI</v>
      </c>
      <c r="F1367" s="193"/>
      <c r="G1367" s="57"/>
      <c r="I1367" s="58"/>
    </row>
    <row r="1368" spans="1:9" ht="16.149999999999999" customHeight="1">
      <c r="A1368" s="193"/>
      <c r="B1368" s="195"/>
      <c r="C1368" s="193"/>
      <c r="D1368" s="193"/>
      <c r="E1368" s="249" t="str">
        <f>$B$5</f>
        <v>RIVADAVIA - SAN JUAN</v>
      </c>
      <c r="F1368" s="193"/>
      <c r="G1368" s="193"/>
      <c r="H1368" s="58"/>
      <c r="I1368" s="58"/>
    </row>
    <row r="1369" spans="1:9" ht="16.149999999999999" customHeight="1">
      <c r="A1369" s="193"/>
      <c r="B1369" s="196"/>
      <c r="C1369" s="196"/>
      <c r="D1369" s="197"/>
      <c r="E1369" s="198" t="s">
        <v>231</v>
      </c>
      <c r="F1369" s="196"/>
      <c r="G1369" s="193"/>
      <c r="H1369" s="263"/>
      <c r="I1369" s="58"/>
    </row>
    <row r="1370" spans="1:9" ht="16.149999999999999" customHeight="1">
      <c r="A1370" s="196"/>
      <c r="B1370" s="199" t="s">
        <v>246</v>
      </c>
      <c r="C1370" s="193"/>
      <c r="D1370" s="199"/>
      <c r="E1370" s="199"/>
      <c r="F1370" s="199"/>
      <c r="G1370" s="193"/>
      <c r="H1370" s="3"/>
      <c r="I1370" s="58"/>
    </row>
    <row r="1371" spans="1:9" ht="16.149999999999999" customHeight="1">
      <c r="A1371" s="193"/>
      <c r="B1371"/>
      <c r="C1371" s="200"/>
      <c r="D1371" s="101"/>
      <c r="E1371" s="200"/>
      <c r="F1371" s="200"/>
      <c r="G1371" s="196"/>
      <c r="H1371" s="3"/>
      <c r="I1371" s="58"/>
    </row>
    <row r="1372" spans="1:9" ht="16.149999999999999" customHeight="1" thickBot="1">
      <c r="A1372"/>
      <c r="B1372"/>
      <c r="C1372" s="200"/>
      <c r="D1372" s="101"/>
      <c r="E1372" s="200"/>
      <c r="F1372" s="200"/>
      <c r="G1372" s="199"/>
      <c r="H1372" s="3"/>
      <c r="I1372" s="58"/>
    </row>
    <row r="1373" spans="1:9" ht="16.149999999999999" customHeight="1">
      <c r="A1373"/>
      <c r="B1373" s="201" t="s">
        <v>232</v>
      </c>
      <c r="C1373" s="202" t="s">
        <v>252</v>
      </c>
      <c r="D1373" s="203" t="s">
        <v>423</v>
      </c>
      <c r="E1373" s="204"/>
      <c r="F1373" s="205"/>
      <c r="G1373"/>
      <c r="H1373" s="7"/>
      <c r="I1373" s="58"/>
    </row>
    <row r="1374" spans="1:9" ht="16.149999999999999" customHeight="1">
      <c r="A1374"/>
      <c r="B1374" s="206" t="s">
        <v>233</v>
      </c>
      <c r="C1374" s="207" t="s">
        <v>356</v>
      </c>
      <c r="D1374" s="265" t="s">
        <v>257</v>
      </c>
      <c r="E1374" s="209"/>
      <c r="F1374" s="210"/>
      <c r="G1374"/>
      <c r="H1374" s="7"/>
      <c r="I1374" s="58"/>
    </row>
    <row r="1375" spans="1:9" ht="16.149999999999999" customHeight="1" thickBot="1">
      <c r="A1375"/>
      <c r="B1375" s="206" t="s">
        <v>234</v>
      </c>
      <c r="C1375" s="211" t="s">
        <v>23</v>
      </c>
      <c r="D1375" s="212"/>
      <c r="E1375" s="209"/>
      <c r="F1375" s="210"/>
      <c r="G1375"/>
      <c r="H1375" s="7"/>
      <c r="I1375" s="58"/>
    </row>
    <row r="1376" spans="1:9" ht="16.149999999999999" customHeight="1" thickBot="1">
      <c r="A1376"/>
      <c r="B1376" s="213" t="s">
        <v>235</v>
      </c>
      <c r="C1376" s="214" t="s">
        <v>236</v>
      </c>
      <c r="D1376" s="214" t="s">
        <v>237</v>
      </c>
      <c r="E1376" s="214" t="s">
        <v>238</v>
      </c>
      <c r="F1376" s="215" t="s">
        <v>239</v>
      </c>
      <c r="G1376"/>
      <c r="H1376" s="7"/>
      <c r="I1376" s="58"/>
    </row>
    <row r="1377" spans="1:9" ht="16.149999999999999" customHeight="1" thickBot="1">
      <c r="A1377"/>
      <c r="B1377" s="216" t="s">
        <v>240</v>
      </c>
      <c r="C1377" s="217"/>
      <c r="D1377" s="218"/>
      <c r="E1377" s="217"/>
      <c r="F1377" s="219">
        <f>SUM(F1378:F1390)</f>
        <v>0</v>
      </c>
      <c r="G1377"/>
      <c r="H1377" s="7"/>
      <c r="I1377" s="58"/>
    </row>
    <row r="1378" spans="1:9" ht="16.149999999999999" customHeight="1">
      <c r="A1378"/>
      <c r="B1378" s="276"/>
      <c r="C1378" s="4"/>
      <c r="D1378" s="222"/>
      <c r="E1378" s="268"/>
      <c r="F1378" s="223"/>
      <c r="G1378"/>
      <c r="H1378" s="187"/>
      <c r="I1378" s="58"/>
    </row>
    <row r="1379" spans="1:9" ht="30.75" customHeight="1">
      <c r="A1379"/>
      <c r="B1379" s="220"/>
      <c r="C1379" s="4"/>
      <c r="D1379" s="222"/>
      <c r="E1379" s="268"/>
      <c r="F1379" s="223"/>
      <c r="G1379"/>
      <c r="H1379" s="188"/>
      <c r="I1379" s="58"/>
    </row>
    <row r="1380" spans="1:9" ht="16.149999999999999" customHeight="1">
      <c r="A1380"/>
      <c r="B1380" s="220"/>
      <c r="C1380" s="4"/>
      <c r="D1380" s="222"/>
      <c r="E1380" s="268"/>
      <c r="F1380" s="223"/>
      <c r="G1380"/>
      <c r="H1380" s="189"/>
      <c r="I1380" s="58"/>
    </row>
    <row r="1381" spans="1:9" ht="16.149999999999999" customHeight="1">
      <c r="A1381"/>
      <c r="B1381" s="220"/>
      <c r="C1381" s="221"/>
      <c r="D1381" s="222"/>
      <c r="E1381" s="222"/>
      <c r="F1381" s="223"/>
      <c r="G1381"/>
      <c r="H1381" s="189"/>
      <c r="I1381" s="58"/>
    </row>
    <row r="1382" spans="1:9" ht="16.149999999999999" customHeight="1">
      <c r="A1382"/>
      <c r="B1382" s="220"/>
      <c r="C1382" s="221"/>
      <c r="D1382" s="222"/>
      <c r="E1382" s="222"/>
      <c r="F1382" s="223"/>
      <c r="G1382"/>
      <c r="H1382" s="189"/>
      <c r="I1382" s="58"/>
    </row>
    <row r="1383" spans="1:9" ht="16.149999999999999" customHeight="1">
      <c r="A1383"/>
      <c r="B1383" s="220"/>
      <c r="C1383" s="221"/>
      <c r="D1383" s="222"/>
      <c r="E1383" s="222"/>
      <c r="F1383" s="223"/>
      <c r="G1383"/>
      <c r="H1383" s="189"/>
      <c r="I1383" s="58"/>
    </row>
    <row r="1384" spans="1:9" ht="16.149999999999999" customHeight="1">
      <c r="A1384"/>
      <c r="B1384" s="220"/>
      <c r="C1384" s="221"/>
      <c r="D1384" s="222"/>
      <c r="E1384" s="222"/>
      <c r="F1384" s="223"/>
      <c r="G1384"/>
      <c r="H1384" s="189"/>
      <c r="I1384" s="58"/>
    </row>
    <row r="1385" spans="1:9" ht="16.149999999999999" customHeight="1">
      <c r="A1385"/>
      <c r="B1385" s="220"/>
      <c r="C1385" s="221"/>
      <c r="D1385" s="222"/>
      <c r="E1385" s="222"/>
      <c r="F1385" s="223"/>
      <c r="G1385"/>
      <c r="H1385" s="189"/>
      <c r="I1385" s="58"/>
    </row>
    <row r="1386" spans="1:9" ht="16.149999999999999" customHeight="1">
      <c r="A1386"/>
      <c r="B1386" s="220"/>
      <c r="C1386" s="221"/>
      <c r="D1386" s="222"/>
      <c r="E1386" s="222"/>
      <c r="F1386" s="223"/>
      <c r="G1386"/>
      <c r="H1386" s="189"/>
      <c r="I1386" s="58"/>
    </row>
    <row r="1387" spans="1:9" ht="16.149999999999999" customHeight="1">
      <c r="A1387"/>
      <c r="B1387" s="220"/>
      <c r="C1387" s="221"/>
      <c r="D1387" s="222"/>
      <c r="E1387" s="222"/>
      <c r="F1387" s="223"/>
      <c r="G1387"/>
      <c r="H1387" s="7"/>
      <c r="I1387" s="58"/>
    </row>
    <row r="1388" spans="1:9" ht="16.149999999999999" customHeight="1">
      <c r="A1388"/>
      <c r="B1388" s="224"/>
      <c r="C1388" s="225"/>
      <c r="D1388" s="226"/>
      <c r="E1388" s="226"/>
      <c r="F1388" s="223"/>
      <c r="G1388"/>
      <c r="H1388" s="7"/>
      <c r="I1388" s="58"/>
    </row>
    <row r="1389" spans="1:9" ht="16.149999999999999" customHeight="1">
      <c r="A1389"/>
      <c r="B1389" s="228"/>
      <c r="C1389" s="225"/>
      <c r="D1389" s="225"/>
      <c r="E1389" s="225"/>
      <c r="F1389" s="223"/>
      <c r="G1389"/>
      <c r="H1389" s="7"/>
      <c r="I1389" s="58"/>
    </row>
    <row r="1390" spans="1:9" ht="16.149999999999999" customHeight="1" thickBot="1">
      <c r="A1390"/>
      <c r="B1390" s="230"/>
      <c r="C1390" s="231"/>
      <c r="D1390" s="231"/>
      <c r="E1390" s="231"/>
      <c r="F1390" s="223"/>
      <c r="G1390"/>
      <c r="H1390" s="189"/>
      <c r="I1390" s="58"/>
    </row>
    <row r="1391" spans="1:9" ht="16.149999999999999" customHeight="1" thickBot="1">
      <c r="A1391"/>
      <c r="B1391" s="216" t="s">
        <v>241</v>
      </c>
      <c r="C1391" s="217"/>
      <c r="D1391" s="218"/>
      <c r="E1391" s="217"/>
      <c r="F1391" s="219">
        <f>SUM(F1392:F1394)</f>
        <v>0</v>
      </c>
      <c r="G1391"/>
      <c r="H1391" s="188"/>
      <c r="I1391" s="58"/>
    </row>
    <row r="1392" spans="1:9" ht="16.149999999999999" customHeight="1">
      <c r="A1392"/>
      <c r="B1392" s="262"/>
      <c r="C1392" s="221"/>
      <c r="D1392" s="260"/>
      <c r="E1392" s="268"/>
      <c r="F1392" s="223"/>
      <c r="G1392"/>
      <c r="H1392" s="189"/>
      <c r="I1392" s="58"/>
    </row>
    <row r="1393" spans="1:9" ht="16.149999999999999" customHeight="1">
      <c r="A1393"/>
      <c r="B1393" s="259"/>
      <c r="C1393" s="225"/>
      <c r="D1393" s="261"/>
      <c r="E1393" s="268"/>
      <c r="F1393" s="223"/>
      <c r="G1393"/>
      <c r="H1393" s="189"/>
      <c r="I1393" s="58"/>
    </row>
    <row r="1394" spans="1:9" ht="16.149999999999999" customHeight="1" thickBot="1">
      <c r="A1394"/>
      <c r="B1394" s="230"/>
      <c r="C1394" s="231"/>
      <c r="D1394" s="231"/>
      <c r="E1394" s="231"/>
      <c r="F1394" s="223"/>
      <c r="G1394"/>
      <c r="H1394" s="190"/>
      <c r="I1394" s="58"/>
    </row>
    <row r="1395" spans="1:9" ht="16.149999999999999" customHeight="1" thickBot="1">
      <c r="A1395"/>
      <c r="B1395" s="216" t="s">
        <v>242</v>
      </c>
      <c r="C1395" s="217"/>
      <c r="D1395" s="218"/>
      <c r="E1395" s="217"/>
      <c r="F1395" s="219">
        <f>SUM(F1396:F1398)</f>
        <v>0</v>
      </c>
      <c r="G1395"/>
      <c r="H1395" s="189"/>
      <c r="I1395" s="58"/>
    </row>
    <row r="1396" spans="1:9" ht="16.149999999999999" customHeight="1">
      <c r="A1396"/>
      <c r="B1396" s="220"/>
      <c r="C1396" s="221"/>
      <c r="D1396" s="233"/>
      <c r="E1396" s="221"/>
      <c r="F1396" s="223"/>
      <c r="G1396"/>
      <c r="H1396" s="189"/>
      <c r="I1396" s="58"/>
    </row>
    <row r="1397" spans="1:9" ht="16.149999999999999" customHeight="1">
      <c r="A1397"/>
      <c r="B1397" s="224"/>
      <c r="C1397" s="225"/>
      <c r="D1397" s="229"/>
      <c r="E1397" s="225"/>
      <c r="F1397" s="227"/>
      <c r="G1397"/>
      <c r="H1397" s="189"/>
      <c r="I1397" s="58"/>
    </row>
    <row r="1398" spans="1:9" ht="16.149999999999999" customHeight="1" thickBot="1">
      <c r="A1398"/>
      <c r="B1398" s="234"/>
      <c r="C1398" s="231"/>
      <c r="D1398" s="232"/>
      <c r="E1398" s="231"/>
      <c r="F1398" s="235"/>
      <c r="G1398"/>
      <c r="H1398" s="191"/>
      <c r="I1398" s="58"/>
    </row>
    <row r="1399" spans="1:9" ht="16.149999999999999" customHeight="1" thickTop="1" thickBot="1">
      <c r="A1399"/>
      <c r="B1399"/>
      <c r="C1399" s="236"/>
      <c r="D1399" s="237"/>
      <c r="E1399" s="238" t="s">
        <v>243</v>
      </c>
      <c r="F1399" s="239">
        <f>SUM(F1377,F1391,F1395)</f>
        <v>0</v>
      </c>
      <c r="G1399"/>
      <c r="H1399" s="188"/>
      <c r="I1399" s="58"/>
    </row>
    <row r="1400" spans="1:9" ht="16.149999999999999" customHeight="1" thickTop="1" thickBot="1">
      <c r="A1400"/>
      <c r="B1400"/>
      <c r="C1400" s="240"/>
      <c r="D1400" s="241"/>
      <c r="E1400" s="242" t="s">
        <v>244</v>
      </c>
      <c r="F1400" s="239">
        <f>$H$27</f>
        <v>1.5610099999999998</v>
      </c>
      <c r="G1400"/>
      <c r="H1400" s="189"/>
      <c r="I1400" s="58"/>
    </row>
    <row r="1401" spans="1:9" ht="16.149999999999999" customHeight="1" thickTop="1" thickBot="1">
      <c r="A1401"/>
      <c r="B1401"/>
      <c r="C1401" s="243"/>
      <c r="D1401" s="244"/>
      <c r="E1401" s="245" t="s">
        <v>245</v>
      </c>
      <c r="F1401" s="461">
        <f>+F1400*F1399</f>
        <v>0</v>
      </c>
      <c r="G1401"/>
      <c r="H1401" s="192"/>
      <c r="I1401" s="58"/>
    </row>
    <row r="1402" spans="1:9" ht="16.149999999999999" customHeight="1">
      <c r="A1402"/>
      <c r="B1402" s="57"/>
      <c r="C1402" s="57"/>
      <c r="D1402" s="57"/>
      <c r="E1402" s="57"/>
      <c r="F1402" s="57"/>
      <c r="G1402"/>
      <c r="H1402" s="54"/>
      <c r="I1402" s="58"/>
    </row>
    <row r="1403" spans="1:9" ht="16.149999999999999" customHeight="1">
      <c r="A1403" s="57"/>
      <c r="B1403" s="194" t="s">
        <v>1260</v>
      </c>
      <c r="C1403" s="193"/>
      <c r="D1403" s="193"/>
      <c r="E1403" s="195" t="str">
        <f>$B$3</f>
        <v xml:space="preserve">ESCUELA Nº </v>
      </c>
      <c r="F1403" s="193"/>
      <c r="G1403"/>
      <c r="H1403" s="58"/>
      <c r="I1403" s="58"/>
    </row>
    <row r="1404" spans="1:9" ht="16.149999999999999" customHeight="1">
      <c r="A1404" s="193"/>
      <c r="B1404" s="195"/>
      <c r="C1404" s="193"/>
      <c r="D1404" s="193"/>
      <c r="E1404" s="195" t="str">
        <f>$B$4</f>
        <v>ENI Nº 62 ENRIQUE MOSCONI</v>
      </c>
      <c r="F1404" s="193"/>
      <c r="G1404" s="57"/>
      <c r="H1404" s="58"/>
      <c r="I1404" s="58"/>
    </row>
    <row r="1405" spans="1:9" ht="16.149999999999999" customHeight="1">
      <c r="A1405" s="193"/>
      <c r="B1405" s="195"/>
      <c r="C1405" s="193"/>
      <c r="D1405" s="193"/>
      <c r="E1405" s="249" t="str">
        <f>$B$5</f>
        <v>RIVADAVIA - SAN JUAN</v>
      </c>
      <c r="F1405" s="193"/>
      <c r="G1405" s="193"/>
      <c r="H1405" s="60"/>
      <c r="I1405" s="58"/>
    </row>
    <row r="1406" spans="1:9" ht="16.149999999999999" customHeight="1">
      <c r="A1406" s="193"/>
      <c r="B1406" s="196"/>
      <c r="C1406" s="196"/>
      <c r="D1406" s="197"/>
      <c r="E1406" s="198" t="s">
        <v>231</v>
      </c>
      <c r="F1406" s="196"/>
      <c r="G1406" s="193"/>
      <c r="H1406" s="263"/>
      <c r="I1406" s="58"/>
    </row>
    <row r="1407" spans="1:9" ht="16.149999999999999" customHeight="1">
      <c r="A1407" s="196"/>
      <c r="B1407" s="199" t="s">
        <v>246</v>
      </c>
      <c r="C1407" s="193"/>
      <c r="D1407" s="199"/>
      <c r="E1407" s="199"/>
      <c r="F1407" s="199"/>
      <c r="G1407" s="193"/>
      <c r="H1407" s="3"/>
      <c r="I1407" s="58"/>
    </row>
    <row r="1408" spans="1:9" ht="16.149999999999999" customHeight="1">
      <c r="A1408" s="193"/>
      <c r="B1408"/>
      <c r="C1408" s="200"/>
      <c r="D1408" s="101"/>
      <c r="E1408" s="200"/>
      <c r="F1408" s="200"/>
      <c r="G1408" s="196"/>
      <c r="H1408" s="3"/>
      <c r="I1408" s="58"/>
    </row>
    <row r="1409" spans="1:9" ht="16.149999999999999" customHeight="1" thickBot="1">
      <c r="A1409"/>
      <c r="B1409"/>
      <c r="C1409" s="200"/>
      <c r="D1409" s="101"/>
      <c r="E1409" s="200"/>
      <c r="F1409" s="200"/>
      <c r="G1409" s="199"/>
      <c r="H1409" s="3"/>
      <c r="I1409" s="58"/>
    </row>
    <row r="1410" spans="1:9" ht="16.149999999999999" customHeight="1">
      <c r="A1410"/>
      <c r="B1410" s="201" t="s">
        <v>232</v>
      </c>
      <c r="C1410" s="202" t="s">
        <v>252</v>
      </c>
      <c r="D1410" s="203" t="s">
        <v>423</v>
      </c>
      <c r="E1410" s="204"/>
      <c r="F1410" s="205"/>
      <c r="G1410"/>
      <c r="H1410" s="7"/>
      <c r="I1410" s="58"/>
    </row>
    <row r="1411" spans="1:9" ht="16.149999999999999" customHeight="1">
      <c r="A1411"/>
      <c r="B1411" s="206" t="s">
        <v>233</v>
      </c>
      <c r="C1411" s="207" t="s">
        <v>357</v>
      </c>
      <c r="D1411" s="265" t="s">
        <v>1302</v>
      </c>
      <c r="E1411" s="209"/>
      <c r="F1411" s="210"/>
      <c r="G1411"/>
      <c r="H1411" s="7"/>
      <c r="I1411" s="58"/>
    </row>
    <row r="1412" spans="1:9" ht="16.149999999999999" customHeight="1" thickBot="1">
      <c r="A1412"/>
      <c r="B1412" s="206" t="s">
        <v>234</v>
      </c>
      <c r="C1412" s="211" t="s">
        <v>23</v>
      </c>
      <c r="D1412" s="212"/>
      <c r="E1412" s="209"/>
      <c r="F1412" s="210"/>
      <c r="G1412"/>
      <c r="H1412" s="7"/>
      <c r="I1412" s="58"/>
    </row>
    <row r="1413" spans="1:9" ht="16.149999999999999" customHeight="1" thickBot="1">
      <c r="A1413"/>
      <c r="B1413" s="213" t="s">
        <v>235</v>
      </c>
      <c r="C1413" s="214" t="s">
        <v>236</v>
      </c>
      <c r="D1413" s="214" t="s">
        <v>237</v>
      </c>
      <c r="E1413" s="214" t="s">
        <v>238</v>
      </c>
      <c r="F1413" s="215" t="s">
        <v>239</v>
      </c>
      <c r="G1413"/>
      <c r="H1413" s="7"/>
      <c r="I1413" s="58"/>
    </row>
    <row r="1414" spans="1:9" ht="16.149999999999999" customHeight="1" thickBot="1">
      <c r="A1414"/>
      <c r="B1414" s="216" t="s">
        <v>240</v>
      </c>
      <c r="C1414" s="217"/>
      <c r="D1414" s="218"/>
      <c r="E1414" s="217"/>
      <c r="F1414" s="219">
        <f>SUM(F1415:F1427)</f>
        <v>0</v>
      </c>
      <c r="G1414"/>
      <c r="H1414" s="7"/>
      <c r="I1414" s="58"/>
    </row>
    <row r="1415" spans="1:9" ht="16.149999999999999" customHeight="1">
      <c r="A1415"/>
      <c r="B1415" s="276"/>
      <c r="C1415" s="4"/>
      <c r="D1415" s="222"/>
      <c r="E1415" s="268"/>
      <c r="F1415" s="223"/>
      <c r="G1415"/>
      <c r="H1415" s="187"/>
      <c r="I1415" s="58"/>
    </row>
    <row r="1416" spans="1:9" ht="33" customHeight="1">
      <c r="A1416"/>
      <c r="B1416" s="220"/>
      <c r="C1416" s="4"/>
      <c r="D1416" s="222"/>
      <c r="E1416" s="268"/>
      <c r="F1416" s="223"/>
      <c r="G1416"/>
      <c r="H1416" s="188"/>
      <c r="I1416" s="58"/>
    </row>
    <row r="1417" spans="1:9" ht="16.149999999999999" customHeight="1">
      <c r="A1417"/>
      <c r="B1417" s="220"/>
      <c r="C1417" s="4"/>
      <c r="D1417" s="222"/>
      <c r="E1417" s="268"/>
      <c r="F1417" s="223"/>
      <c r="G1417"/>
      <c r="H1417" s="189"/>
      <c r="I1417" s="58"/>
    </row>
    <row r="1418" spans="1:9" ht="16.149999999999999" customHeight="1">
      <c r="A1418"/>
      <c r="B1418" s="220"/>
      <c r="C1418" s="221"/>
      <c r="D1418" s="222"/>
      <c r="E1418" s="222"/>
      <c r="F1418" s="223"/>
      <c r="G1418"/>
      <c r="H1418" s="189"/>
      <c r="I1418" s="58"/>
    </row>
    <row r="1419" spans="1:9" ht="16.149999999999999" customHeight="1">
      <c r="A1419"/>
      <c r="B1419" s="220"/>
      <c r="C1419" s="221"/>
      <c r="D1419" s="222"/>
      <c r="E1419" s="222"/>
      <c r="F1419" s="223"/>
      <c r="G1419"/>
      <c r="H1419" s="189"/>
      <c r="I1419" s="58"/>
    </row>
    <row r="1420" spans="1:9" ht="16.149999999999999" customHeight="1">
      <c r="A1420"/>
      <c r="B1420" s="220"/>
      <c r="C1420" s="221"/>
      <c r="D1420" s="222"/>
      <c r="E1420" s="222"/>
      <c r="F1420" s="223"/>
      <c r="G1420"/>
      <c r="H1420" s="189"/>
      <c r="I1420" s="58"/>
    </row>
    <row r="1421" spans="1:9" ht="16.149999999999999" customHeight="1">
      <c r="A1421"/>
      <c r="B1421" s="220"/>
      <c r="C1421" s="221"/>
      <c r="D1421" s="222"/>
      <c r="E1421" s="222"/>
      <c r="F1421" s="223"/>
      <c r="G1421"/>
      <c r="H1421" s="189"/>
      <c r="I1421" s="58"/>
    </row>
    <row r="1422" spans="1:9" ht="16.149999999999999" customHeight="1">
      <c r="A1422"/>
      <c r="B1422" s="220"/>
      <c r="C1422" s="221"/>
      <c r="D1422" s="222"/>
      <c r="E1422" s="222"/>
      <c r="F1422" s="223"/>
      <c r="G1422"/>
      <c r="H1422" s="7"/>
      <c r="I1422" s="58"/>
    </row>
    <row r="1423" spans="1:9" ht="16.149999999999999" customHeight="1">
      <c r="A1423"/>
      <c r="B1423" s="220"/>
      <c r="C1423" s="221"/>
      <c r="D1423" s="222"/>
      <c r="E1423" s="222"/>
      <c r="F1423" s="223"/>
      <c r="G1423"/>
      <c r="H1423" s="7"/>
      <c r="I1423" s="58"/>
    </row>
    <row r="1424" spans="1:9" ht="16.149999999999999" customHeight="1">
      <c r="A1424"/>
      <c r="B1424" s="220"/>
      <c r="C1424" s="221"/>
      <c r="D1424" s="222"/>
      <c r="E1424" s="222"/>
      <c r="F1424" s="223"/>
      <c r="G1424"/>
      <c r="H1424" s="7"/>
      <c r="I1424" s="58"/>
    </row>
    <row r="1425" spans="1:9" ht="16.149999999999999" customHeight="1">
      <c r="A1425"/>
      <c r="B1425" s="224"/>
      <c r="C1425" s="225"/>
      <c r="D1425" s="226"/>
      <c r="E1425" s="226"/>
      <c r="F1425" s="223"/>
      <c r="G1425"/>
      <c r="H1425" s="7"/>
      <c r="I1425" s="58"/>
    </row>
    <row r="1426" spans="1:9" ht="16.149999999999999" customHeight="1">
      <c r="A1426"/>
      <c r="B1426" s="228"/>
      <c r="C1426" s="225"/>
      <c r="D1426" s="225"/>
      <c r="E1426" s="225"/>
      <c r="F1426" s="223"/>
      <c r="G1426"/>
      <c r="H1426" s="7"/>
      <c r="I1426" s="58"/>
    </row>
    <row r="1427" spans="1:9" ht="16.149999999999999" customHeight="1" thickBot="1">
      <c r="A1427"/>
      <c r="B1427" s="230"/>
      <c r="C1427" s="231"/>
      <c r="D1427" s="231"/>
      <c r="E1427" s="231"/>
      <c r="F1427" s="223"/>
      <c r="G1427"/>
      <c r="H1427" s="189"/>
      <c r="I1427" s="58"/>
    </row>
    <row r="1428" spans="1:9" ht="16.149999999999999" customHeight="1" thickBot="1">
      <c r="A1428"/>
      <c r="B1428" s="216" t="s">
        <v>241</v>
      </c>
      <c r="C1428" s="217"/>
      <c r="D1428" s="218"/>
      <c r="E1428" s="217"/>
      <c r="F1428" s="219">
        <f>SUM(F1429:F1431)</f>
        <v>0</v>
      </c>
      <c r="G1428"/>
      <c r="H1428" s="188"/>
      <c r="I1428" s="58"/>
    </row>
    <row r="1429" spans="1:9" ht="16.149999999999999" customHeight="1">
      <c r="A1429"/>
      <c r="B1429" s="262"/>
      <c r="C1429" s="221"/>
      <c r="D1429" s="260"/>
      <c r="E1429" s="268"/>
      <c r="F1429" s="223"/>
      <c r="G1429"/>
      <c r="H1429" s="189"/>
      <c r="I1429" s="58"/>
    </row>
    <row r="1430" spans="1:9" ht="16.149999999999999" customHeight="1">
      <c r="A1430"/>
      <c r="B1430" s="259"/>
      <c r="C1430" s="225"/>
      <c r="D1430" s="261"/>
      <c r="E1430" s="268"/>
      <c r="F1430" s="223"/>
      <c r="G1430"/>
      <c r="H1430" s="189"/>
      <c r="I1430" s="58"/>
    </row>
    <row r="1431" spans="1:9" ht="16.149999999999999" customHeight="1" thickBot="1">
      <c r="A1431"/>
      <c r="B1431" s="230"/>
      <c r="C1431" s="231"/>
      <c r="D1431" s="231"/>
      <c r="E1431" s="231"/>
      <c r="F1431" s="223"/>
      <c r="G1431"/>
      <c r="H1431" s="190"/>
      <c r="I1431" s="58"/>
    </row>
    <row r="1432" spans="1:9" ht="16.149999999999999" customHeight="1" thickBot="1">
      <c r="A1432"/>
      <c r="B1432" s="216" t="s">
        <v>242</v>
      </c>
      <c r="C1432" s="217"/>
      <c r="D1432" s="218"/>
      <c r="E1432" s="217"/>
      <c r="F1432" s="219">
        <f>SUM(F1433:F1435)</f>
        <v>0</v>
      </c>
      <c r="G1432"/>
      <c r="H1432" s="189"/>
      <c r="I1432" s="58"/>
    </row>
    <row r="1433" spans="1:9" ht="16.149999999999999" customHeight="1">
      <c r="A1433"/>
      <c r="B1433" s="220"/>
      <c r="C1433" s="221"/>
      <c r="D1433" s="233"/>
      <c r="E1433" s="221"/>
      <c r="F1433" s="223"/>
      <c r="G1433"/>
      <c r="H1433" s="188"/>
      <c r="I1433" s="58"/>
    </row>
    <row r="1434" spans="1:9" ht="16.149999999999999" customHeight="1">
      <c r="A1434"/>
      <c r="B1434" s="224"/>
      <c r="C1434" s="225"/>
      <c r="D1434" s="229"/>
      <c r="E1434" s="225"/>
      <c r="F1434" s="227"/>
      <c r="G1434"/>
      <c r="H1434" s="191"/>
      <c r="I1434" s="58"/>
    </row>
    <row r="1435" spans="1:9" ht="16.149999999999999" customHeight="1" thickBot="1">
      <c r="A1435"/>
      <c r="B1435" s="234"/>
      <c r="C1435" s="231"/>
      <c r="D1435" s="232"/>
      <c r="E1435" s="231"/>
      <c r="F1435" s="235"/>
      <c r="G1435"/>
      <c r="H1435" s="191"/>
      <c r="I1435" s="58"/>
    </row>
    <row r="1436" spans="1:9" ht="16.149999999999999" customHeight="1" thickTop="1" thickBot="1">
      <c r="A1436"/>
      <c r="B1436"/>
      <c r="C1436" s="236"/>
      <c r="D1436" s="237"/>
      <c r="E1436" s="238" t="s">
        <v>243</v>
      </c>
      <c r="F1436" s="239">
        <f>SUM(F1414,F1428,F1432)</f>
        <v>0</v>
      </c>
      <c r="G1436"/>
      <c r="H1436" s="188"/>
      <c r="I1436" s="58"/>
    </row>
    <row r="1437" spans="1:9" ht="16.149999999999999" customHeight="1" thickTop="1" thickBot="1">
      <c r="A1437"/>
      <c r="B1437"/>
      <c r="C1437" s="240"/>
      <c r="D1437" s="241"/>
      <c r="E1437" s="242" t="s">
        <v>244</v>
      </c>
      <c r="F1437" s="239">
        <f>$H$27</f>
        <v>1.5610099999999998</v>
      </c>
      <c r="G1437"/>
      <c r="H1437" s="189"/>
      <c r="I1437" s="58"/>
    </row>
    <row r="1438" spans="1:9" ht="16.149999999999999" customHeight="1" thickTop="1" thickBot="1">
      <c r="A1438"/>
      <c r="B1438"/>
      <c r="C1438" s="243"/>
      <c r="D1438" s="244"/>
      <c r="E1438" s="245" t="s">
        <v>245</v>
      </c>
      <c r="F1438" s="461">
        <f>+F1437*F1436</f>
        <v>0</v>
      </c>
      <c r="G1438"/>
      <c r="H1438" s="192"/>
      <c r="I1438" s="58"/>
    </row>
    <row r="1439" spans="1:9" ht="16.149999999999999" customHeight="1">
      <c r="A1439"/>
      <c r="B1439" s="58"/>
      <c r="C1439" s="58"/>
      <c r="D1439" s="58"/>
      <c r="E1439" s="58"/>
      <c r="F1439" s="58"/>
      <c r="G1439"/>
      <c r="H1439" s="54"/>
      <c r="I1439" s="58"/>
    </row>
    <row r="1440" spans="1:9" ht="16.149999999999999" hidden="1" customHeight="1">
      <c r="A1440" s="57"/>
      <c r="B1440" s="194" t="s">
        <v>1260</v>
      </c>
      <c r="C1440" s="193"/>
      <c r="D1440" s="193"/>
      <c r="E1440" s="195" t="str">
        <f>$B$3</f>
        <v xml:space="preserve">ESCUELA Nº </v>
      </c>
      <c r="F1440" s="193"/>
      <c r="G1440"/>
      <c r="I1440" s="58"/>
    </row>
    <row r="1441" spans="1:9" ht="16.149999999999999" hidden="1" customHeight="1">
      <c r="A1441" s="193"/>
      <c r="B1441" s="195"/>
      <c r="C1441" s="193"/>
      <c r="D1441" s="193"/>
      <c r="E1441" s="195" t="str">
        <f>$B$4</f>
        <v>ENI Nº 62 ENRIQUE MOSCONI</v>
      </c>
      <c r="F1441" s="193"/>
      <c r="G1441"/>
      <c r="I1441" s="58"/>
    </row>
    <row r="1442" spans="1:9" ht="16.149999999999999" hidden="1" customHeight="1">
      <c r="A1442" s="193"/>
      <c r="B1442" s="195"/>
      <c r="C1442" s="193"/>
      <c r="D1442" s="193"/>
      <c r="E1442" s="249" t="str">
        <f>$B$5</f>
        <v>RIVADAVIA - SAN JUAN</v>
      </c>
      <c r="F1442" s="193"/>
      <c r="G1442" s="193"/>
      <c r="H1442" s="61"/>
      <c r="I1442" s="58"/>
    </row>
    <row r="1443" spans="1:9" ht="16.149999999999999" hidden="1" customHeight="1">
      <c r="A1443" s="193"/>
      <c r="B1443" s="196"/>
      <c r="C1443" s="196"/>
      <c r="D1443" s="197"/>
      <c r="E1443" s="198" t="s">
        <v>231</v>
      </c>
      <c r="F1443" s="196"/>
      <c r="G1443" s="193"/>
      <c r="H1443" s="60"/>
      <c r="I1443" s="58"/>
    </row>
    <row r="1444" spans="1:9" ht="16.149999999999999" hidden="1" customHeight="1">
      <c r="A1444" s="196"/>
      <c r="B1444" s="199" t="s">
        <v>246</v>
      </c>
      <c r="C1444" s="193"/>
      <c r="D1444" s="199"/>
      <c r="E1444" s="199"/>
      <c r="F1444" s="199"/>
      <c r="G1444" s="193"/>
      <c r="H1444" s="263"/>
      <c r="I1444" s="58"/>
    </row>
    <row r="1445" spans="1:9" ht="16.149999999999999" hidden="1" customHeight="1">
      <c r="A1445" s="193"/>
      <c r="B1445"/>
      <c r="C1445" s="200"/>
      <c r="D1445" s="101"/>
      <c r="E1445" s="200"/>
      <c r="F1445" s="200"/>
      <c r="G1445" s="196"/>
      <c r="H1445" s="3"/>
      <c r="I1445" s="58"/>
    </row>
    <row r="1446" spans="1:9" ht="16.149999999999999" hidden="1" customHeight="1">
      <c r="A1446"/>
      <c r="B1446"/>
      <c r="C1446" s="200"/>
      <c r="D1446" s="101"/>
      <c r="E1446" s="200"/>
      <c r="F1446" s="200"/>
      <c r="G1446" s="199"/>
      <c r="H1446" s="3"/>
      <c r="I1446" s="58"/>
    </row>
    <row r="1447" spans="1:9" ht="16.149999999999999" hidden="1" customHeight="1">
      <c r="A1447"/>
      <c r="B1447" s="201" t="s">
        <v>232</v>
      </c>
      <c r="C1447" s="202" t="s">
        <v>252</v>
      </c>
      <c r="D1447" s="203" t="s">
        <v>423</v>
      </c>
      <c r="E1447" s="204"/>
      <c r="F1447" s="205"/>
      <c r="G1447"/>
      <c r="H1447" s="3"/>
      <c r="I1447" s="58"/>
    </row>
    <row r="1448" spans="1:9" ht="16.149999999999999" hidden="1" customHeight="1">
      <c r="A1448"/>
      <c r="B1448" s="206" t="s">
        <v>233</v>
      </c>
      <c r="C1448" s="207" t="s">
        <v>961</v>
      </c>
      <c r="D1448" s="265" t="s">
        <v>1252</v>
      </c>
      <c r="E1448" s="209"/>
      <c r="F1448" s="210"/>
      <c r="G1448"/>
      <c r="H1448" s="7"/>
      <c r="I1448" s="58"/>
    </row>
    <row r="1449" spans="1:9" ht="16.149999999999999" hidden="1" customHeight="1">
      <c r="A1449"/>
      <c r="B1449" s="206" t="s">
        <v>234</v>
      </c>
      <c r="C1449" s="211" t="s">
        <v>23</v>
      </c>
      <c r="D1449" s="212"/>
      <c r="E1449" s="209"/>
      <c r="F1449" s="210"/>
      <c r="G1449"/>
      <c r="H1449" s="7"/>
      <c r="I1449" s="58"/>
    </row>
    <row r="1450" spans="1:9" ht="16.149999999999999" hidden="1" customHeight="1">
      <c r="A1450"/>
      <c r="B1450" s="213" t="s">
        <v>235</v>
      </c>
      <c r="C1450" s="214" t="s">
        <v>236</v>
      </c>
      <c r="D1450" s="214" t="s">
        <v>237</v>
      </c>
      <c r="E1450" s="214" t="s">
        <v>238</v>
      </c>
      <c r="F1450" s="215" t="s">
        <v>239</v>
      </c>
      <c r="G1450"/>
      <c r="H1450" s="7"/>
      <c r="I1450" s="58"/>
    </row>
    <row r="1451" spans="1:9" ht="16.149999999999999" hidden="1" customHeight="1">
      <c r="A1451"/>
      <c r="B1451" s="216" t="s">
        <v>240</v>
      </c>
      <c r="C1451" s="217"/>
      <c r="D1451" s="218"/>
      <c r="E1451" s="217"/>
      <c r="F1451" s="219" t="e">
        <f>SUM(F1452:F1464)</f>
        <v>#REF!</v>
      </c>
      <c r="G1451"/>
      <c r="H1451" s="7"/>
      <c r="I1451" s="58"/>
    </row>
    <row r="1452" spans="1:9" ht="16.149999999999999" hidden="1" customHeight="1">
      <c r="A1452"/>
      <c r="B1452" s="276" t="s">
        <v>37</v>
      </c>
      <c r="C1452" s="4" t="s">
        <v>38</v>
      </c>
      <c r="D1452" s="222" t="e">
        <f>#REF!</f>
        <v>#REF!</v>
      </c>
      <c r="E1452" s="268">
        <v>0.4</v>
      </c>
      <c r="F1452" s="223" t="e">
        <f>D1452*E1452</f>
        <v>#REF!</v>
      </c>
      <c r="G1452"/>
      <c r="H1452" s="7"/>
      <c r="I1452" s="58"/>
    </row>
    <row r="1453" spans="1:9" ht="31.5" hidden="1" customHeight="1">
      <c r="A1453"/>
      <c r="B1453" s="220" t="s">
        <v>43</v>
      </c>
      <c r="C1453" s="4" t="s">
        <v>38</v>
      </c>
      <c r="D1453" s="222" t="e">
        <f>#REF!</f>
        <v>#REF!</v>
      </c>
      <c r="E1453" s="268">
        <v>0.8</v>
      </c>
      <c r="F1453" s="223" t="e">
        <f t="shared" ref="F1453:F1464" si="6">D1453*E1453</f>
        <v>#REF!</v>
      </c>
      <c r="G1453"/>
      <c r="H1453" s="187"/>
      <c r="I1453" s="58"/>
    </row>
    <row r="1454" spans="1:9" ht="16.149999999999999" hidden="1" customHeight="1">
      <c r="A1454"/>
      <c r="B1454" s="220" t="s">
        <v>40</v>
      </c>
      <c r="C1454" s="4" t="s">
        <v>22</v>
      </c>
      <c r="D1454" s="222" t="e">
        <f>#REF!</f>
        <v>#REF!</v>
      </c>
      <c r="E1454" s="268">
        <v>0.03</v>
      </c>
      <c r="F1454" s="223" t="e">
        <f t="shared" si="6"/>
        <v>#REF!</v>
      </c>
      <c r="G1454"/>
      <c r="H1454" s="188"/>
      <c r="I1454" s="58"/>
    </row>
    <row r="1455" spans="1:9" ht="16.149999999999999" hidden="1" customHeight="1">
      <c r="A1455"/>
      <c r="B1455" s="276" t="s">
        <v>508</v>
      </c>
      <c r="C1455" s="4" t="s">
        <v>38</v>
      </c>
      <c r="D1455" s="222" t="e">
        <f>#REF!</f>
        <v>#REF!</v>
      </c>
      <c r="E1455" s="268">
        <v>0.69279999999999997</v>
      </c>
      <c r="F1455" s="223" t="e">
        <f t="shared" si="6"/>
        <v>#REF!</v>
      </c>
      <c r="G1455"/>
      <c r="H1455" s="189"/>
      <c r="I1455" s="58"/>
    </row>
    <row r="1456" spans="1:9" ht="16.149999999999999" hidden="1" customHeight="1">
      <c r="A1456"/>
      <c r="B1456" s="276" t="s">
        <v>227</v>
      </c>
      <c r="C1456" s="4" t="s">
        <v>10</v>
      </c>
      <c r="D1456" s="222" t="e">
        <f>#REF!</f>
        <v>#REF!</v>
      </c>
      <c r="E1456" s="268">
        <v>0.06</v>
      </c>
      <c r="F1456" s="223" t="e">
        <f t="shared" si="6"/>
        <v>#REF!</v>
      </c>
      <c r="G1456"/>
      <c r="H1456" s="189"/>
      <c r="I1456" s="58"/>
    </row>
    <row r="1457" spans="1:9" ht="16.149999999999999" hidden="1" customHeight="1">
      <c r="A1457"/>
      <c r="B1457" s="220"/>
      <c r="C1457" s="221"/>
      <c r="D1457" s="222"/>
      <c r="E1457" s="222"/>
      <c r="F1457" s="223">
        <f t="shared" si="6"/>
        <v>0</v>
      </c>
      <c r="G1457"/>
      <c r="H1457" s="189"/>
      <c r="I1457" s="58"/>
    </row>
    <row r="1458" spans="1:9" ht="16.149999999999999" hidden="1" customHeight="1">
      <c r="A1458"/>
      <c r="B1458" s="220"/>
      <c r="C1458" s="221"/>
      <c r="D1458" s="222"/>
      <c r="E1458" s="222"/>
      <c r="F1458" s="223">
        <f t="shared" si="6"/>
        <v>0</v>
      </c>
      <c r="G1458"/>
      <c r="H1458" s="189"/>
      <c r="I1458" s="58"/>
    </row>
    <row r="1459" spans="1:9" ht="16.149999999999999" hidden="1" customHeight="1">
      <c r="A1459"/>
      <c r="B1459" s="220"/>
      <c r="C1459" s="221"/>
      <c r="D1459" s="222"/>
      <c r="E1459" s="222"/>
      <c r="F1459" s="223">
        <f t="shared" si="6"/>
        <v>0</v>
      </c>
      <c r="G1459"/>
      <c r="H1459" s="189"/>
      <c r="I1459" s="58"/>
    </row>
    <row r="1460" spans="1:9" ht="16.149999999999999" hidden="1" customHeight="1">
      <c r="A1460"/>
      <c r="B1460" s="220"/>
      <c r="C1460" s="221"/>
      <c r="D1460" s="222"/>
      <c r="E1460" s="222"/>
      <c r="F1460" s="223">
        <f t="shared" si="6"/>
        <v>0</v>
      </c>
      <c r="G1460"/>
      <c r="H1460" s="7"/>
      <c r="I1460" s="58"/>
    </row>
    <row r="1461" spans="1:9" ht="16.149999999999999" hidden="1" customHeight="1">
      <c r="A1461"/>
      <c r="B1461" s="220"/>
      <c r="C1461" s="221"/>
      <c r="D1461" s="222"/>
      <c r="E1461" s="222"/>
      <c r="F1461" s="223">
        <f t="shared" si="6"/>
        <v>0</v>
      </c>
      <c r="G1461"/>
      <c r="H1461" s="7"/>
      <c r="I1461" s="58"/>
    </row>
    <row r="1462" spans="1:9" ht="16.149999999999999" hidden="1" customHeight="1">
      <c r="A1462"/>
      <c r="B1462" s="224"/>
      <c r="C1462" s="225"/>
      <c r="D1462" s="226"/>
      <c r="E1462" s="226"/>
      <c r="F1462" s="223">
        <f t="shared" si="6"/>
        <v>0</v>
      </c>
      <c r="G1462"/>
      <c r="H1462" s="7"/>
      <c r="I1462" s="58"/>
    </row>
    <row r="1463" spans="1:9" ht="16.149999999999999" hidden="1" customHeight="1">
      <c r="A1463"/>
      <c r="B1463" s="228"/>
      <c r="C1463" s="225"/>
      <c r="D1463" s="225"/>
      <c r="E1463" s="225"/>
      <c r="F1463" s="223">
        <f t="shared" si="6"/>
        <v>0</v>
      </c>
      <c r="G1463"/>
      <c r="H1463" s="7"/>
      <c r="I1463" s="58"/>
    </row>
    <row r="1464" spans="1:9" ht="16.149999999999999" hidden="1" customHeight="1">
      <c r="A1464"/>
      <c r="B1464" s="230"/>
      <c r="C1464" s="231"/>
      <c r="D1464" s="231"/>
      <c r="E1464" s="231"/>
      <c r="F1464" s="223">
        <f t="shared" si="6"/>
        <v>0</v>
      </c>
      <c r="G1464"/>
      <c r="H1464" s="7"/>
      <c r="I1464" s="58"/>
    </row>
    <row r="1465" spans="1:9" ht="16.149999999999999" hidden="1" customHeight="1">
      <c r="A1465"/>
      <c r="B1465" s="216" t="s">
        <v>241</v>
      </c>
      <c r="C1465" s="217"/>
      <c r="D1465" s="218"/>
      <c r="E1465" s="217"/>
      <c r="F1465" s="219" t="e">
        <f>SUM(F1466:F1468)</f>
        <v>#REF!</v>
      </c>
      <c r="G1465"/>
      <c r="H1465" s="189"/>
      <c r="I1465" s="58"/>
    </row>
    <row r="1466" spans="1:9" ht="16.149999999999999" hidden="1" customHeight="1">
      <c r="A1466"/>
      <c r="B1466" s="262" t="s">
        <v>33</v>
      </c>
      <c r="C1466" s="221" t="s">
        <v>247</v>
      </c>
      <c r="D1466" s="260" t="e">
        <f>#REF!</f>
        <v>#REF!</v>
      </c>
      <c r="E1466" s="268">
        <v>0.35</v>
      </c>
      <c r="F1466" s="223" t="e">
        <f>D1466*E1466</f>
        <v>#REF!</v>
      </c>
      <c r="G1466"/>
      <c r="H1466" s="188"/>
      <c r="I1466" s="58"/>
    </row>
    <row r="1467" spans="1:9" ht="16.149999999999999" hidden="1" customHeight="1">
      <c r="A1467"/>
      <c r="B1467" s="259" t="s">
        <v>34</v>
      </c>
      <c r="C1467" s="225" t="s">
        <v>247</v>
      </c>
      <c r="D1467" s="261" t="e">
        <f>#REF!</f>
        <v>#REF!</v>
      </c>
      <c r="E1467" s="268">
        <v>0.15</v>
      </c>
      <c r="F1467" s="223" t="e">
        <f>D1467*E1467</f>
        <v>#REF!</v>
      </c>
      <c r="G1467"/>
      <c r="H1467" s="189"/>
      <c r="I1467" s="58"/>
    </row>
    <row r="1468" spans="1:9" ht="16.149999999999999" hidden="1" customHeight="1">
      <c r="A1468"/>
      <c r="B1468" s="230"/>
      <c r="C1468" s="231"/>
      <c r="D1468" s="231"/>
      <c r="E1468" s="231"/>
      <c r="F1468" s="223">
        <f>D1468*E1468</f>
        <v>0</v>
      </c>
      <c r="G1468"/>
      <c r="H1468" s="189"/>
      <c r="I1468" s="58"/>
    </row>
    <row r="1469" spans="1:9" ht="16.149999999999999" hidden="1" customHeight="1">
      <c r="A1469"/>
      <c r="B1469" s="216" t="s">
        <v>242</v>
      </c>
      <c r="C1469" s="217"/>
      <c r="D1469" s="218"/>
      <c r="E1469" s="217"/>
      <c r="F1469" s="219">
        <f>SUM(F1470:F1472)</f>
        <v>0</v>
      </c>
      <c r="G1469"/>
      <c r="H1469" s="190"/>
      <c r="I1469" s="58"/>
    </row>
    <row r="1470" spans="1:9" ht="16.149999999999999" hidden="1" customHeight="1">
      <c r="A1470"/>
      <c r="B1470" s="220"/>
      <c r="C1470" s="221"/>
      <c r="D1470" s="233"/>
      <c r="E1470" s="221"/>
      <c r="F1470" s="223"/>
      <c r="G1470"/>
      <c r="H1470" s="189"/>
      <c r="I1470" s="58"/>
    </row>
    <row r="1471" spans="1:9" ht="16.149999999999999" hidden="1" customHeight="1">
      <c r="A1471"/>
      <c r="B1471" s="224"/>
      <c r="C1471" s="225"/>
      <c r="D1471" s="229"/>
      <c r="E1471" s="225"/>
      <c r="F1471" s="227"/>
      <c r="G1471"/>
      <c r="H1471" s="191"/>
      <c r="I1471" s="58"/>
    </row>
    <row r="1472" spans="1:9" ht="16.149999999999999" hidden="1" customHeight="1">
      <c r="A1472"/>
      <c r="B1472" s="234"/>
      <c r="C1472" s="231"/>
      <c r="D1472" s="232"/>
      <c r="E1472" s="231"/>
      <c r="F1472" s="235"/>
      <c r="G1472"/>
      <c r="H1472" s="191"/>
      <c r="I1472" s="58"/>
    </row>
    <row r="1473" spans="1:9" ht="16.149999999999999" hidden="1" customHeight="1">
      <c r="A1473"/>
      <c r="B1473"/>
      <c r="C1473" s="236"/>
      <c r="D1473" s="237"/>
      <c r="E1473" s="238" t="s">
        <v>243</v>
      </c>
      <c r="F1473" s="239" t="e">
        <f>SUM(F1451,F1465,F1469)</f>
        <v>#REF!</v>
      </c>
      <c r="G1473"/>
      <c r="H1473" s="189"/>
      <c r="I1473" s="58"/>
    </row>
    <row r="1474" spans="1:9" ht="16.149999999999999" hidden="1" customHeight="1">
      <c r="A1474"/>
      <c r="B1474"/>
      <c r="C1474" s="240"/>
      <c r="D1474" s="241"/>
      <c r="E1474" s="242" t="s">
        <v>244</v>
      </c>
      <c r="F1474" s="239">
        <f>$H$27</f>
        <v>1.5610099999999998</v>
      </c>
      <c r="G1474"/>
      <c r="H1474" s="188"/>
      <c r="I1474" s="58"/>
    </row>
    <row r="1475" spans="1:9" ht="16.149999999999999" hidden="1" customHeight="1">
      <c r="A1475"/>
      <c r="B1475"/>
      <c r="C1475" s="243"/>
      <c r="D1475" s="244"/>
      <c r="E1475" s="245" t="s">
        <v>245</v>
      </c>
      <c r="F1475" s="461" t="e">
        <f>+F1474*F1473</f>
        <v>#REF!</v>
      </c>
      <c r="G1475"/>
      <c r="H1475" s="189"/>
      <c r="I1475" s="58"/>
    </row>
    <row r="1476" spans="1:9" ht="16.149999999999999" hidden="1" customHeight="1">
      <c r="A1476"/>
      <c r="B1476"/>
      <c r="C1476" s="1112"/>
      <c r="D1476" s="1113"/>
      <c r="E1476" s="1114"/>
      <c r="F1476" s="1115"/>
      <c r="G1476"/>
      <c r="H1476" s="192"/>
      <c r="I1476" s="58"/>
    </row>
    <row r="1477" spans="1:9" ht="16.149999999999999" customHeight="1">
      <c r="A1477"/>
      <c r="B1477" s="194" t="s">
        <v>1260</v>
      </c>
      <c r="C1477" s="193"/>
      <c r="D1477" s="193"/>
      <c r="E1477" s="195" t="str">
        <f>$B$3</f>
        <v xml:space="preserve">ESCUELA Nº </v>
      </c>
      <c r="F1477" s="478"/>
      <c r="G1477"/>
      <c r="H1477" s="54"/>
      <c r="I1477" s="58"/>
    </row>
    <row r="1478" spans="1:9" ht="16.149999999999999" customHeight="1">
      <c r="A1478" s="193"/>
      <c r="B1478" s="195"/>
      <c r="C1478" s="193"/>
      <c r="D1478" s="193"/>
      <c r="E1478" s="195" t="str">
        <f>$B$4</f>
        <v>ENI Nº 62 ENRIQUE MOSCONI</v>
      </c>
      <c r="F1478" s="478"/>
      <c r="G1478"/>
      <c r="I1478" s="58"/>
    </row>
    <row r="1479" spans="1:9" ht="16.149999999999999" customHeight="1">
      <c r="A1479" s="193"/>
      <c r="B1479" s="195"/>
      <c r="C1479" s="193"/>
      <c r="D1479" s="193"/>
      <c r="E1479" s="249" t="str">
        <f>$B$5</f>
        <v>RIVADAVIA - SAN JUAN</v>
      </c>
      <c r="F1479" s="478"/>
      <c r="G1479" s="193"/>
      <c r="H1479" s="61"/>
      <c r="I1479" s="58"/>
    </row>
    <row r="1480" spans="1:9" ht="16.149999999999999" customHeight="1">
      <c r="A1480" s="193"/>
      <c r="B1480" s="196"/>
      <c r="C1480" s="196"/>
      <c r="D1480" s="197"/>
      <c r="E1480" s="198" t="s">
        <v>231</v>
      </c>
      <c r="F1480" s="250"/>
      <c r="G1480" s="193"/>
      <c r="H1480" s="60"/>
      <c r="I1480" s="58"/>
    </row>
    <row r="1481" spans="1:9" ht="16.149999999999999" customHeight="1">
      <c r="A1481" s="196"/>
      <c r="B1481" s="479" t="s">
        <v>246</v>
      </c>
      <c r="C1481" s="478"/>
      <c r="D1481" s="479"/>
      <c r="E1481" s="479"/>
      <c r="F1481" s="479"/>
      <c r="G1481" s="193"/>
      <c r="H1481" s="263"/>
      <c r="I1481" s="58"/>
    </row>
    <row r="1482" spans="1:9" ht="16.149999999999999" customHeight="1">
      <c r="A1482" s="193"/>
      <c r="B1482" s="5"/>
      <c r="C1482" s="43"/>
      <c r="D1482" s="474"/>
      <c r="E1482" s="43"/>
      <c r="F1482" s="43"/>
      <c r="G1482" s="196"/>
      <c r="H1482" s="3"/>
      <c r="I1482" s="58"/>
    </row>
    <row r="1483" spans="1:9" ht="16.149999999999999" customHeight="1" thickBot="1">
      <c r="A1483"/>
      <c r="B1483" s="5"/>
      <c r="C1483" s="43"/>
      <c r="D1483" s="474"/>
      <c r="E1483" s="43"/>
      <c r="F1483" s="43"/>
      <c r="G1483" s="199"/>
      <c r="H1483" s="3"/>
      <c r="I1483" s="58"/>
    </row>
    <row r="1484" spans="1:9" ht="16.149999999999999" customHeight="1">
      <c r="A1484"/>
      <c r="B1484" s="480" t="s">
        <v>232</v>
      </c>
      <c r="C1484" s="202" t="s">
        <v>252</v>
      </c>
      <c r="D1484" s="203" t="s">
        <v>423</v>
      </c>
      <c r="E1484" s="482"/>
      <c r="F1484" s="483"/>
      <c r="G1484"/>
      <c r="H1484" s="3"/>
      <c r="I1484" s="58"/>
    </row>
    <row r="1485" spans="1:9" ht="16.149999999999999" customHeight="1">
      <c r="A1485"/>
      <c r="B1485" s="484" t="s">
        <v>233</v>
      </c>
      <c r="C1485" s="207" t="s">
        <v>506</v>
      </c>
      <c r="D1485" s="274" t="s">
        <v>1303</v>
      </c>
      <c r="E1485" s="246"/>
      <c r="F1485" s="485"/>
      <c r="G1485"/>
      <c r="H1485" s="7"/>
      <c r="I1485" s="58"/>
    </row>
    <row r="1486" spans="1:9" ht="16.149999999999999" customHeight="1" thickBot="1">
      <c r="A1486"/>
      <c r="B1486" s="484" t="s">
        <v>234</v>
      </c>
      <c r="C1486" s="486" t="s">
        <v>23</v>
      </c>
      <c r="D1486" s="208"/>
      <c r="E1486" s="246"/>
      <c r="F1486" s="485"/>
      <c r="G1486"/>
      <c r="H1486" s="7"/>
      <c r="I1486" s="58"/>
    </row>
    <row r="1487" spans="1:9" ht="16.149999999999999" customHeight="1" thickBot="1">
      <c r="A1487"/>
      <c r="B1487" s="487" t="s">
        <v>235</v>
      </c>
      <c r="C1487" s="488" t="s">
        <v>236</v>
      </c>
      <c r="D1487" s="488" t="s">
        <v>237</v>
      </c>
      <c r="E1487" s="488" t="s">
        <v>238</v>
      </c>
      <c r="F1487" s="489" t="s">
        <v>239</v>
      </c>
      <c r="G1487"/>
      <c r="H1487" s="7"/>
      <c r="I1487" s="58"/>
    </row>
    <row r="1488" spans="1:9" ht="16.149999999999999" customHeight="1" thickBot="1">
      <c r="A1488"/>
      <c r="B1488" s="216" t="s">
        <v>240</v>
      </c>
      <c r="C1488" s="217"/>
      <c r="D1488" s="218"/>
      <c r="E1488" s="217"/>
      <c r="F1488" s="219">
        <f>SUM(F1489:F1501)</f>
        <v>0</v>
      </c>
      <c r="G1488"/>
      <c r="H1488" s="7"/>
      <c r="I1488" s="58"/>
    </row>
    <row r="1489" spans="1:9" ht="16.149999999999999" customHeight="1">
      <c r="A1489"/>
      <c r="B1489" s="279"/>
      <c r="C1489" s="267"/>
      <c r="D1489" s="339"/>
      <c r="E1489" s="269"/>
      <c r="F1489" s="490"/>
      <c r="G1489"/>
      <c r="H1489" s="7"/>
      <c r="I1489" s="58"/>
    </row>
    <row r="1490" spans="1:9" ht="30.75" customHeight="1">
      <c r="A1490"/>
      <c r="B1490" s="220"/>
      <c r="C1490" s="267"/>
      <c r="D1490" s="339"/>
      <c r="E1490" s="269"/>
      <c r="F1490" s="490"/>
      <c r="G1490"/>
      <c r="H1490" s="187"/>
      <c r="I1490" s="58"/>
    </row>
    <row r="1491" spans="1:9" ht="16.149999999999999" customHeight="1">
      <c r="A1491"/>
      <c r="B1491" s="220"/>
      <c r="C1491" s="267"/>
      <c r="D1491" s="339"/>
      <c r="E1491" s="269"/>
      <c r="F1491" s="490"/>
      <c r="G1491"/>
      <c r="H1491" s="188"/>
      <c r="I1491" s="58"/>
    </row>
    <row r="1492" spans="1:9" ht="16.149999999999999" customHeight="1">
      <c r="A1492"/>
      <c r="B1492" s="220"/>
      <c r="C1492" s="267"/>
      <c r="D1492" s="339"/>
      <c r="E1492" s="269"/>
      <c r="F1492" s="490"/>
      <c r="G1492"/>
      <c r="H1492" s="189"/>
      <c r="I1492" s="58"/>
    </row>
    <row r="1493" spans="1:9" ht="16.149999999999999" customHeight="1">
      <c r="A1493"/>
      <c r="B1493" s="220"/>
      <c r="C1493" s="267"/>
      <c r="D1493" s="339"/>
      <c r="E1493" s="1108"/>
      <c r="F1493" s="490"/>
      <c r="G1493"/>
      <c r="H1493" s="189"/>
      <c r="I1493" s="58"/>
    </row>
    <row r="1494" spans="1:9" ht="16.149999999999999" customHeight="1">
      <c r="A1494"/>
      <c r="B1494" s="220"/>
      <c r="C1494" s="491"/>
      <c r="D1494" s="339"/>
      <c r="E1494" s="339"/>
      <c r="F1494" s="490"/>
      <c r="G1494"/>
      <c r="H1494" s="189"/>
      <c r="I1494" s="58"/>
    </row>
    <row r="1495" spans="1:9" ht="16.149999999999999" customHeight="1">
      <c r="A1495"/>
      <c r="B1495" s="220"/>
      <c r="C1495" s="491"/>
      <c r="D1495" s="339"/>
      <c r="E1495" s="339"/>
      <c r="F1495" s="490"/>
      <c r="G1495"/>
      <c r="H1495" s="189"/>
      <c r="I1495" s="58"/>
    </row>
    <row r="1496" spans="1:9" ht="16.149999999999999" customHeight="1">
      <c r="A1496"/>
      <c r="B1496" s="220"/>
      <c r="C1496" s="491"/>
      <c r="D1496" s="339"/>
      <c r="E1496" s="339"/>
      <c r="F1496" s="490"/>
      <c r="G1496"/>
      <c r="H1496" s="189"/>
      <c r="I1496" s="58"/>
    </row>
    <row r="1497" spans="1:9" ht="16.149999999999999" customHeight="1">
      <c r="A1497"/>
      <c r="B1497" s="220"/>
      <c r="C1497" s="491"/>
      <c r="D1497" s="339"/>
      <c r="E1497" s="339"/>
      <c r="F1497" s="490"/>
      <c r="G1497"/>
      <c r="H1497" s="7"/>
      <c r="I1497" s="58"/>
    </row>
    <row r="1498" spans="1:9" ht="16.149999999999999" customHeight="1">
      <c r="A1498"/>
      <c r="B1498" s="220"/>
      <c r="C1498" s="491"/>
      <c r="D1498" s="339"/>
      <c r="E1498" s="339"/>
      <c r="F1498" s="490"/>
      <c r="G1498"/>
      <c r="H1498" s="7"/>
      <c r="I1498" s="58"/>
    </row>
    <row r="1499" spans="1:9" ht="16.149999999999999" customHeight="1">
      <c r="A1499"/>
      <c r="B1499" s="224"/>
      <c r="C1499" s="492"/>
      <c r="D1499" s="493"/>
      <c r="E1499" s="493"/>
      <c r="F1499" s="490"/>
      <c r="G1499"/>
      <c r="H1499" s="7"/>
      <c r="I1499" s="58"/>
    </row>
    <row r="1500" spans="1:9" ht="16.149999999999999" customHeight="1">
      <c r="A1500"/>
      <c r="B1500" s="224"/>
      <c r="C1500" s="492"/>
      <c r="D1500" s="492"/>
      <c r="E1500" s="492"/>
      <c r="F1500" s="490"/>
      <c r="G1500"/>
      <c r="H1500" s="7"/>
      <c r="I1500" s="58"/>
    </row>
    <row r="1501" spans="1:9" ht="16.149999999999999" customHeight="1" thickBot="1">
      <c r="A1501"/>
      <c r="B1501" s="494"/>
      <c r="C1501" s="495"/>
      <c r="D1501" s="495"/>
      <c r="E1501" s="495"/>
      <c r="F1501" s="490"/>
      <c r="G1501"/>
      <c r="H1501" s="7"/>
      <c r="I1501" s="58"/>
    </row>
    <row r="1502" spans="1:9" ht="16.149999999999999" customHeight="1" thickBot="1">
      <c r="A1502"/>
      <c r="B1502" s="216" t="s">
        <v>241</v>
      </c>
      <c r="C1502" s="217"/>
      <c r="D1502" s="218"/>
      <c r="E1502" s="217"/>
      <c r="F1502" s="219">
        <f>SUM(F1503:F1505)</f>
        <v>0</v>
      </c>
      <c r="G1502"/>
      <c r="H1502" s="189"/>
      <c r="I1502" s="58"/>
    </row>
    <row r="1503" spans="1:9" ht="16.149999999999999" customHeight="1">
      <c r="A1503"/>
      <c r="B1503" s="496"/>
      <c r="C1503" s="491"/>
      <c r="D1503" s="497"/>
      <c r="E1503" s="269"/>
      <c r="F1503" s="490"/>
      <c r="G1503"/>
      <c r="H1503" s="188"/>
      <c r="I1503" s="58"/>
    </row>
    <row r="1504" spans="1:9" ht="16.149999999999999" customHeight="1">
      <c r="A1504"/>
      <c r="B1504" s="279"/>
      <c r="C1504" s="492"/>
      <c r="D1504" s="498"/>
      <c r="E1504" s="269"/>
      <c r="F1504" s="490"/>
      <c r="G1504"/>
      <c r="H1504" s="189"/>
      <c r="I1504" s="58"/>
    </row>
    <row r="1505" spans="1:9" ht="16.149999999999999" customHeight="1" thickBot="1">
      <c r="A1505"/>
      <c r="B1505" s="494"/>
      <c r="C1505" s="495"/>
      <c r="D1505" s="495"/>
      <c r="E1505" s="495"/>
      <c r="F1505" s="490"/>
      <c r="G1505"/>
      <c r="H1505" s="189"/>
      <c r="I1505" s="58"/>
    </row>
    <row r="1506" spans="1:9" ht="16.149999999999999" customHeight="1" thickBot="1">
      <c r="A1506"/>
      <c r="B1506" s="216" t="s">
        <v>242</v>
      </c>
      <c r="C1506" s="217"/>
      <c r="D1506" s="218"/>
      <c r="E1506" s="217"/>
      <c r="F1506" s="219">
        <f>SUM(F1507:F1509)</f>
        <v>0</v>
      </c>
      <c r="G1506"/>
      <c r="H1506" s="190"/>
      <c r="I1506" s="58"/>
    </row>
    <row r="1507" spans="1:9" ht="16.149999999999999" customHeight="1">
      <c r="A1507"/>
      <c r="B1507" s="220"/>
      <c r="C1507" s="491"/>
      <c r="D1507" s="499"/>
      <c r="E1507" s="491"/>
      <c r="F1507" s="490"/>
      <c r="G1507"/>
      <c r="H1507" s="189"/>
      <c r="I1507" s="58"/>
    </row>
    <row r="1508" spans="1:9" ht="16.149999999999999" customHeight="1">
      <c r="A1508"/>
      <c r="B1508" s="224"/>
      <c r="C1508" s="492"/>
      <c r="D1508" s="500"/>
      <c r="E1508" s="492"/>
      <c r="F1508" s="501"/>
      <c r="G1508"/>
      <c r="H1508" s="191"/>
      <c r="I1508" s="58"/>
    </row>
    <row r="1509" spans="1:9" ht="16.149999999999999" customHeight="1" thickBot="1">
      <c r="A1509"/>
      <c r="B1509" s="502"/>
      <c r="C1509" s="495"/>
      <c r="D1509" s="503"/>
      <c r="E1509" s="495"/>
      <c r="F1509" s="504"/>
      <c r="G1509"/>
      <c r="H1509" s="191"/>
      <c r="I1509" s="58"/>
    </row>
    <row r="1510" spans="1:9" ht="16.149999999999999" customHeight="1" thickTop="1" thickBot="1">
      <c r="A1510"/>
      <c r="B1510" s="5"/>
      <c r="C1510" s="236"/>
      <c r="D1510" s="237"/>
      <c r="E1510" s="238" t="s">
        <v>243</v>
      </c>
      <c r="F1510" s="239">
        <f>SUM(F1488,F1502,F1506)</f>
        <v>0</v>
      </c>
      <c r="G1510"/>
      <c r="H1510" s="191"/>
      <c r="I1510" s="58"/>
    </row>
    <row r="1511" spans="1:9" ht="16.149999999999999" customHeight="1" thickTop="1" thickBot="1">
      <c r="A1511"/>
      <c r="B1511" s="5"/>
      <c r="C1511" s="240"/>
      <c r="D1511" s="241"/>
      <c r="E1511" s="242" t="s">
        <v>244</v>
      </c>
      <c r="F1511" s="239">
        <f>$H$27</f>
        <v>1.5610099999999998</v>
      </c>
      <c r="G1511"/>
      <c r="H1511" s="188"/>
      <c r="I1511" s="58"/>
    </row>
    <row r="1512" spans="1:9" ht="16.149999999999999" customHeight="1" thickTop="1" thickBot="1">
      <c r="A1512"/>
      <c r="B1512" s="5"/>
      <c r="C1512" s="243"/>
      <c r="D1512" s="244"/>
      <c r="E1512" s="245" t="s">
        <v>245</v>
      </c>
      <c r="F1512" s="461">
        <f>+F1511*F1510</f>
        <v>0</v>
      </c>
      <c r="G1512"/>
      <c r="H1512" s="189"/>
      <c r="I1512" s="58"/>
    </row>
    <row r="1513" spans="1:9" ht="16.149999999999999" customHeight="1">
      <c r="A1513"/>
      <c r="B1513" s="5"/>
      <c r="C1513" s="43"/>
      <c r="D1513" s="208"/>
      <c r="E1513" s="246"/>
      <c r="F1513" s="247"/>
      <c r="G1513"/>
      <c r="H1513" s="192"/>
      <c r="I1513" s="58"/>
    </row>
    <row r="1514" spans="1:9" ht="16.149999999999999" customHeight="1">
      <c r="A1514"/>
      <c r="B1514" s="194" t="s">
        <v>1260</v>
      </c>
      <c r="C1514" s="193"/>
      <c r="D1514" s="193"/>
      <c r="E1514" s="195" t="str">
        <f>$B$3</f>
        <v xml:space="preserve">ESCUELA Nº </v>
      </c>
      <c r="F1514" s="193"/>
      <c r="G1514"/>
      <c r="H1514" s="54"/>
      <c r="I1514" s="58"/>
    </row>
    <row r="1515" spans="1:9" ht="16.149999999999999" customHeight="1">
      <c r="A1515" s="193"/>
      <c r="B1515" s="195"/>
      <c r="C1515" s="193"/>
      <c r="D1515" s="193"/>
      <c r="E1515" s="195" t="str">
        <f>$B$4</f>
        <v>ENI Nº 62 ENRIQUE MOSCONI</v>
      </c>
      <c r="F1515" s="193"/>
      <c r="G1515"/>
      <c r="H1515" s="58"/>
      <c r="I1515" s="58"/>
    </row>
    <row r="1516" spans="1:9" ht="16.149999999999999" customHeight="1">
      <c r="A1516" s="193"/>
      <c r="B1516" s="195"/>
      <c r="C1516" s="193"/>
      <c r="D1516" s="193"/>
      <c r="E1516" s="249" t="str">
        <f>$B$5</f>
        <v>RIVADAVIA - SAN JUAN</v>
      </c>
      <c r="F1516" s="193"/>
      <c r="G1516" s="193"/>
      <c r="H1516" s="58"/>
      <c r="I1516" s="58"/>
    </row>
    <row r="1517" spans="1:9" ht="16.149999999999999" customHeight="1">
      <c r="A1517" s="193"/>
      <c r="B1517" s="196"/>
      <c r="C1517" s="196"/>
      <c r="D1517" s="197"/>
      <c r="E1517" s="198" t="s">
        <v>231</v>
      </c>
      <c r="F1517" s="196"/>
      <c r="G1517" s="193"/>
      <c r="H1517" s="263"/>
      <c r="I1517" s="58"/>
    </row>
    <row r="1518" spans="1:9" ht="16.149999999999999" customHeight="1">
      <c r="A1518" s="196"/>
      <c r="B1518" s="199" t="s">
        <v>246</v>
      </c>
      <c r="C1518" s="193"/>
      <c r="D1518" s="199"/>
      <c r="E1518" s="199"/>
      <c r="F1518" s="199"/>
      <c r="G1518" s="193"/>
      <c r="H1518" s="3"/>
      <c r="I1518" s="58"/>
    </row>
    <row r="1519" spans="1:9" ht="16.149999999999999" customHeight="1">
      <c r="A1519" s="193"/>
      <c r="B1519"/>
      <c r="C1519" s="200"/>
      <c r="D1519" s="101"/>
      <c r="E1519" s="200"/>
      <c r="F1519" s="200"/>
      <c r="G1519" s="196"/>
      <c r="H1519" s="3"/>
      <c r="I1519" s="58"/>
    </row>
    <row r="1520" spans="1:9" ht="16.149999999999999" customHeight="1" thickBot="1">
      <c r="A1520"/>
      <c r="B1520"/>
      <c r="C1520" s="200"/>
      <c r="D1520" s="101"/>
      <c r="E1520" s="200"/>
      <c r="F1520" s="200"/>
      <c r="G1520" s="199"/>
      <c r="H1520" s="3"/>
      <c r="I1520" s="58"/>
    </row>
    <row r="1521" spans="1:9" ht="16.149999999999999" customHeight="1">
      <c r="A1521"/>
      <c r="B1521" s="201" t="s">
        <v>232</v>
      </c>
      <c r="C1521" s="202" t="s">
        <v>253</v>
      </c>
      <c r="D1521" s="203" t="s">
        <v>261</v>
      </c>
      <c r="E1521" s="204"/>
      <c r="F1521" s="205"/>
      <c r="G1521"/>
      <c r="H1521" s="7"/>
      <c r="I1521" s="58"/>
    </row>
    <row r="1522" spans="1:9" ht="16.149999999999999" customHeight="1">
      <c r="A1522"/>
      <c r="B1522" s="206" t="s">
        <v>233</v>
      </c>
      <c r="C1522" s="207" t="s">
        <v>359</v>
      </c>
      <c r="D1522" s="265" t="s">
        <v>1304</v>
      </c>
      <c r="E1522" s="209"/>
      <c r="F1522" s="210"/>
      <c r="G1522"/>
      <c r="H1522" s="7"/>
      <c r="I1522" s="58"/>
    </row>
    <row r="1523" spans="1:9" ht="16.149999999999999" customHeight="1" thickBot="1">
      <c r="A1523"/>
      <c r="B1523" s="206" t="s">
        <v>234</v>
      </c>
      <c r="C1523" s="211" t="s">
        <v>23</v>
      </c>
      <c r="D1523" s="212"/>
      <c r="E1523" s="209"/>
      <c r="F1523" s="210"/>
      <c r="G1523"/>
      <c r="H1523" s="7"/>
      <c r="I1523" s="58"/>
    </row>
    <row r="1524" spans="1:9" ht="16.149999999999999" customHeight="1" thickBot="1">
      <c r="A1524"/>
      <c r="B1524" s="213" t="s">
        <v>235</v>
      </c>
      <c r="C1524" s="214" t="s">
        <v>236</v>
      </c>
      <c r="D1524" s="214" t="s">
        <v>237</v>
      </c>
      <c r="E1524" s="214" t="s">
        <v>238</v>
      </c>
      <c r="F1524" s="215" t="s">
        <v>239</v>
      </c>
      <c r="G1524"/>
      <c r="H1524" s="7"/>
      <c r="I1524" s="58"/>
    </row>
    <row r="1525" spans="1:9" ht="16.149999999999999" customHeight="1" thickBot="1">
      <c r="A1525"/>
      <c r="B1525" s="216" t="s">
        <v>240</v>
      </c>
      <c r="C1525" s="217"/>
      <c r="D1525" s="218"/>
      <c r="E1525" s="217"/>
      <c r="F1525" s="219">
        <f>SUM(F1526:F1538)</f>
        <v>0</v>
      </c>
      <c r="G1525"/>
      <c r="H1525" s="7"/>
      <c r="I1525" s="58"/>
    </row>
    <row r="1526" spans="1:9" ht="16.149999999999999" customHeight="1">
      <c r="A1526"/>
      <c r="B1526" s="275"/>
      <c r="C1526" s="4"/>
      <c r="D1526" s="222"/>
      <c r="E1526" s="270"/>
      <c r="F1526" s="223"/>
      <c r="G1526"/>
      <c r="H1526" s="187"/>
      <c r="I1526" s="58"/>
    </row>
    <row r="1527" spans="1:9" ht="31.5" customHeight="1">
      <c r="A1527"/>
      <c r="B1527" s="276"/>
      <c r="C1527" s="4"/>
      <c r="D1527" s="222"/>
      <c r="E1527" s="270"/>
      <c r="F1527" s="223"/>
      <c r="G1527"/>
      <c r="H1527" s="188"/>
      <c r="I1527" s="58"/>
    </row>
    <row r="1528" spans="1:9" ht="16.149999999999999" customHeight="1">
      <c r="A1528"/>
      <c r="B1528" s="279"/>
      <c r="C1528" s="4"/>
      <c r="D1528" s="222"/>
      <c r="E1528" s="270"/>
      <c r="F1528" s="223"/>
      <c r="G1528"/>
      <c r="H1528" s="189"/>
      <c r="I1528" s="58"/>
    </row>
    <row r="1529" spans="1:9" ht="16.149999999999999" customHeight="1">
      <c r="A1529"/>
      <c r="B1529" s="220"/>
      <c r="C1529" s="221"/>
      <c r="D1529" s="222"/>
      <c r="E1529" s="222"/>
      <c r="F1529" s="223"/>
      <c r="G1529"/>
      <c r="H1529" s="189"/>
      <c r="I1529" s="58"/>
    </row>
    <row r="1530" spans="1:9" ht="16.149999999999999" customHeight="1">
      <c r="A1530"/>
      <c r="B1530" s="220"/>
      <c r="C1530" s="221"/>
      <c r="D1530" s="222"/>
      <c r="E1530" s="222"/>
      <c r="F1530" s="223"/>
      <c r="G1530"/>
      <c r="H1530" s="189"/>
      <c r="I1530" s="58"/>
    </row>
    <row r="1531" spans="1:9" ht="16.149999999999999" customHeight="1">
      <c r="A1531"/>
      <c r="B1531" s="220"/>
      <c r="C1531" s="221"/>
      <c r="D1531" s="222"/>
      <c r="E1531" s="222"/>
      <c r="F1531" s="223"/>
      <c r="G1531"/>
      <c r="H1531" s="189"/>
      <c r="I1531" s="58"/>
    </row>
    <row r="1532" spans="1:9" ht="16.149999999999999" customHeight="1">
      <c r="A1532"/>
      <c r="B1532" s="220"/>
      <c r="C1532" s="221"/>
      <c r="D1532" s="222"/>
      <c r="E1532" s="222"/>
      <c r="F1532" s="223"/>
      <c r="G1532"/>
      <c r="H1532" s="189"/>
      <c r="I1532" s="58"/>
    </row>
    <row r="1533" spans="1:9" ht="16.149999999999999" customHeight="1">
      <c r="A1533"/>
      <c r="B1533" s="220"/>
      <c r="C1533" s="221"/>
      <c r="D1533" s="222"/>
      <c r="E1533" s="222"/>
      <c r="F1533" s="223"/>
      <c r="G1533"/>
      <c r="H1533" s="189"/>
      <c r="I1533" s="58"/>
    </row>
    <row r="1534" spans="1:9" ht="16.149999999999999" customHeight="1">
      <c r="A1534"/>
      <c r="B1534" s="220"/>
      <c r="C1534" s="221"/>
      <c r="D1534" s="222"/>
      <c r="E1534" s="222"/>
      <c r="F1534" s="223"/>
      <c r="G1534"/>
      <c r="H1534" s="189"/>
      <c r="I1534" s="58"/>
    </row>
    <row r="1535" spans="1:9" ht="16.149999999999999" customHeight="1">
      <c r="A1535"/>
      <c r="B1535" s="220"/>
      <c r="C1535" s="221"/>
      <c r="D1535" s="222"/>
      <c r="E1535" s="222"/>
      <c r="F1535" s="223"/>
      <c r="G1535"/>
      <c r="H1535" s="7"/>
      <c r="I1535" s="58"/>
    </row>
    <row r="1536" spans="1:9" ht="16.149999999999999" customHeight="1">
      <c r="A1536"/>
      <c r="B1536" s="224"/>
      <c r="C1536" s="225"/>
      <c r="D1536" s="226"/>
      <c r="E1536" s="226"/>
      <c r="F1536" s="223"/>
      <c r="G1536"/>
      <c r="H1536" s="7"/>
      <c r="I1536" s="58"/>
    </row>
    <row r="1537" spans="1:9" ht="16.149999999999999" customHeight="1">
      <c r="A1537"/>
      <c r="B1537" s="228"/>
      <c r="C1537" s="225"/>
      <c r="D1537" s="225"/>
      <c r="E1537" s="225"/>
      <c r="F1537" s="223"/>
      <c r="G1537"/>
      <c r="H1537" s="7"/>
      <c r="I1537" s="58"/>
    </row>
    <row r="1538" spans="1:9" ht="16.149999999999999" customHeight="1" thickBot="1">
      <c r="A1538"/>
      <c r="B1538" s="230"/>
      <c r="C1538" s="231"/>
      <c r="D1538" s="231"/>
      <c r="E1538" s="231"/>
      <c r="F1538" s="223"/>
      <c r="G1538"/>
      <c r="H1538" s="189"/>
      <c r="I1538" s="58"/>
    </row>
    <row r="1539" spans="1:9" ht="16.149999999999999" customHeight="1" thickBot="1">
      <c r="A1539"/>
      <c r="B1539" s="216" t="s">
        <v>241</v>
      </c>
      <c r="C1539" s="217"/>
      <c r="D1539" s="218"/>
      <c r="E1539" s="217"/>
      <c r="F1539" s="219">
        <f>SUM(F1540:F1542)</f>
        <v>0</v>
      </c>
      <c r="G1539"/>
      <c r="H1539" s="188"/>
      <c r="I1539" s="58"/>
    </row>
    <row r="1540" spans="1:9" ht="16.149999999999999" customHeight="1">
      <c r="A1540"/>
      <c r="B1540" s="262"/>
      <c r="C1540" s="221"/>
      <c r="D1540" s="260"/>
      <c r="E1540" s="270"/>
      <c r="F1540" s="223"/>
      <c r="G1540"/>
      <c r="H1540" s="189"/>
      <c r="I1540" s="58"/>
    </row>
    <row r="1541" spans="1:9" ht="16.149999999999999" customHeight="1">
      <c r="A1541"/>
      <c r="B1541" s="259"/>
      <c r="C1541" s="225"/>
      <c r="D1541" s="261"/>
      <c r="E1541" s="270"/>
      <c r="F1541" s="223"/>
      <c r="G1541"/>
      <c r="H1541" s="189"/>
      <c r="I1541" s="58"/>
    </row>
    <row r="1542" spans="1:9" ht="16.149999999999999" customHeight="1" thickBot="1">
      <c r="A1542"/>
      <c r="B1542" s="230"/>
      <c r="C1542" s="231"/>
      <c r="D1542" s="231"/>
      <c r="E1542" s="231"/>
      <c r="F1542" s="223"/>
      <c r="G1542"/>
      <c r="H1542" s="190"/>
      <c r="I1542" s="58"/>
    </row>
    <row r="1543" spans="1:9" ht="16.149999999999999" customHeight="1" thickBot="1">
      <c r="A1543"/>
      <c r="B1543" s="216" t="s">
        <v>242</v>
      </c>
      <c r="C1543" s="217"/>
      <c r="D1543" s="218"/>
      <c r="E1543" s="217"/>
      <c r="F1543" s="219">
        <f>SUM(F1544:F1546)</f>
        <v>0</v>
      </c>
      <c r="G1543"/>
      <c r="H1543" s="189"/>
      <c r="I1543" s="58"/>
    </row>
    <row r="1544" spans="1:9" ht="16.149999999999999" customHeight="1">
      <c r="A1544"/>
      <c r="B1544" s="220"/>
      <c r="C1544" s="221"/>
      <c r="D1544" s="233"/>
      <c r="E1544" s="221"/>
      <c r="F1544" s="223"/>
      <c r="G1544"/>
      <c r="H1544" s="191"/>
      <c r="I1544" s="58"/>
    </row>
    <row r="1545" spans="1:9" ht="16.149999999999999" customHeight="1">
      <c r="A1545"/>
      <c r="B1545" s="224"/>
      <c r="C1545" s="225"/>
      <c r="D1545" s="229"/>
      <c r="E1545" s="225"/>
      <c r="F1545" s="227"/>
      <c r="G1545"/>
      <c r="H1545" s="191"/>
      <c r="I1545" s="58"/>
    </row>
    <row r="1546" spans="1:9" ht="16.149999999999999" customHeight="1" thickBot="1">
      <c r="A1546"/>
      <c r="B1546" s="234"/>
      <c r="C1546" s="231"/>
      <c r="D1546" s="232"/>
      <c r="E1546" s="231"/>
      <c r="F1546" s="235"/>
      <c r="G1546"/>
      <c r="H1546" s="191"/>
      <c r="I1546" s="58"/>
    </row>
    <row r="1547" spans="1:9" ht="16.149999999999999" customHeight="1" thickTop="1" thickBot="1">
      <c r="A1547"/>
      <c r="B1547"/>
      <c r="C1547" s="236"/>
      <c r="D1547" s="237"/>
      <c r="E1547" s="238" t="s">
        <v>243</v>
      </c>
      <c r="F1547" s="239">
        <f>SUM(F1525,F1539,F1543)</f>
        <v>0</v>
      </c>
      <c r="G1547"/>
      <c r="H1547" s="188"/>
      <c r="I1547" s="58"/>
    </row>
    <row r="1548" spans="1:9" ht="16.149999999999999" customHeight="1" thickTop="1" thickBot="1">
      <c r="A1548"/>
      <c r="B1548"/>
      <c r="C1548" s="240"/>
      <c r="D1548" s="241"/>
      <c r="E1548" s="242" t="s">
        <v>244</v>
      </c>
      <c r="F1548" s="239">
        <f>$H$27</f>
        <v>1.5610099999999998</v>
      </c>
      <c r="G1548"/>
      <c r="H1548" s="189"/>
      <c r="I1548" s="58"/>
    </row>
    <row r="1549" spans="1:9" ht="16.149999999999999" customHeight="1" thickTop="1" thickBot="1">
      <c r="A1549"/>
      <c r="B1549"/>
      <c r="C1549" s="243"/>
      <c r="D1549" s="244"/>
      <c r="E1549" s="245" t="s">
        <v>245</v>
      </c>
      <c r="F1549" s="461">
        <f>+F1548*F1547</f>
        <v>0</v>
      </c>
      <c r="G1549"/>
      <c r="H1549" s="192"/>
      <c r="I1549" s="58"/>
    </row>
    <row r="1550" spans="1:9" ht="16.149999999999999" customHeight="1">
      <c r="A1550"/>
      <c r="B1550" s="57"/>
      <c r="C1550" s="57"/>
      <c r="D1550" s="57"/>
      <c r="E1550" s="57"/>
      <c r="F1550" s="57"/>
      <c r="G1550"/>
      <c r="H1550" s="54"/>
      <c r="I1550" s="58"/>
    </row>
    <row r="1551" spans="1:9" ht="16.149999999999999" customHeight="1">
      <c r="A1551"/>
      <c r="B1551" s="194" t="s">
        <v>1260</v>
      </c>
      <c r="C1551" s="193"/>
      <c r="D1551" s="193"/>
      <c r="E1551" s="195" t="str">
        <f>$B$3</f>
        <v xml:space="preserve">ESCUELA Nº </v>
      </c>
      <c r="F1551" s="193"/>
      <c r="G1551"/>
      <c r="H1551" s="58"/>
      <c r="I1551" s="58"/>
    </row>
    <row r="1552" spans="1:9" ht="16.149999999999999" customHeight="1">
      <c r="A1552" s="193"/>
      <c r="B1552" s="195"/>
      <c r="C1552" s="193"/>
      <c r="D1552" s="193"/>
      <c r="E1552" s="195" t="str">
        <f>$B$4</f>
        <v>ENI Nº 62 ENRIQUE MOSCONI</v>
      </c>
      <c r="F1552" s="193"/>
      <c r="G1552"/>
      <c r="H1552" s="58"/>
      <c r="I1552" s="58"/>
    </row>
    <row r="1553" spans="1:9" ht="16.149999999999999" customHeight="1">
      <c r="A1553" s="193"/>
      <c r="B1553" s="195"/>
      <c r="C1553" s="193"/>
      <c r="D1553" s="193"/>
      <c r="E1553" s="249" t="str">
        <f>$B$5</f>
        <v>RIVADAVIA - SAN JUAN</v>
      </c>
      <c r="F1553" s="193"/>
      <c r="G1553" s="193"/>
      <c r="H1553" s="3"/>
      <c r="I1553" s="3"/>
    </row>
    <row r="1554" spans="1:9" ht="16.149999999999999" customHeight="1">
      <c r="A1554" s="193"/>
      <c r="B1554" s="196"/>
      <c r="C1554" s="196"/>
      <c r="D1554" s="197"/>
      <c r="E1554" s="198" t="s">
        <v>231</v>
      </c>
      <c r="F1554" s="196"/>
      <c r="G1554" s="193"/>
      <c r="H1554" s="7"/>
      <c r="I1554" s="7"/>
    </row>
    <row r="1555" spans="1:9" ht="16.149999999999999" customHeight="1">
      <c r="A1555" s="196"/>
      <c r="B1555" s="199" t="s">
        <v>246</v>
      </c>
      <c r="C1555" s="193"/>
      <c r="D1555" s="199"/>
      <c r="E1555" s="199"/>
      <c r="F1555" s="199"/>
      <c r="G1555" s="193"/>
      <c r="H1555" s="7"/>
      <c r="I1555" s="7"/>
    </row>
    <row r="1556" spans="1:9" ht="16.149999999999999" customHeight="1">
      <c r="A1556" s="193"/>
      <c r="B1556"/>
      <c r="C1556" s="200"/>
      <c r="D1556" s="101"/>
      <c r="E1556" s="200"/>
      <c r="F1556" s="200"/>
      <c r="G1556" s="196"/>
      <c r="H1556" s="7"/>
      <c r="I1556" s="7"/>
    </row>
    <row r="1557" spans="1:9" ht="16.149999999999999" customHeight="1" thickBot="1">
      <c r="A1557"/>
      <c r="B1557"/>
      <c r="C1557" s="200"/>
      <c r="D1557" s="101"/>
      <c r="E1557" s="200"/>
      <c r="F1557" s="200"/>
      <c r="G1557" s="199"/>
      <c r="H1557" s="7"/>
      <c r="I1557" s="7"/>
    </row>
    <row r="1558" spans="1:9" ht="16.149999999999999" customHeight="1">
      <c r="A1558"/>
      <c r="B1558" s="201" t="s">
        <v>232</v>
      </c>
      <c r="C1558" s="202" t="s">
        <v>253</v>
      </c>
      <c r="D1558" s="203" t="s">
        <v>261</v>
      </c>
      <c r="E1558" s="204"/>
      <c r="F1558" s="205"/>
      <c r="G1558"/>
      <c r="H1558" s="7"/>
      <c r="I1558" s="7"/>
    </row>
    <row r="1559" spans="1:9" ht="16.149999999999999" customHeight="1">
      <c r="A1559"/>
      <c r="B1559" s="206" t="s">
        <v>233</v>
      </c>
      <c r="C1559" s="1032" t="s">
        <v>1039</v>
      </c>
      <c r="D1559" s="1085" t="s">
        <v>1305</v>
      </c>
      <c r="E1559" s="209"/>
      <c r="F1559" s="210"/>
      <c r="G1559"/>
      <c r="H1559" s="187"/>
      <c r="I1559" s="187"/>
    </row>
    <row r="1560" spans="1:9" ht="16.149999999999999" customHeight="1" thickBot="1">
      <c r="A1560"/>
      <c r="B1560" s="206" t="s">
        <v>234</v>
      </c>
      <c r="C1560" s="211" t="s">
        <v>23</v>
      </c>
      <c r="D1560" s="212"/>
      <c r="E1560" s="209"/>
      <c r="F1560" s="210"/>
      <c r="G1560"/>
      <c r="H1560" s="188"/>
      <c r="I1560" s="188"/>
    </row>
    <row r="1561" spans="1:9" ht="16.149999999999999" customHeight="1" thickBot="1">
      <c r="A1561"/>
      <c r="B1561" s="213" t="s">
        <v>235</v>
      </c>
      <c r="C1561" s="214" t="s">
        <v>236</v>
      </c>
      <c r="D1561" s="214" t="s">
        <v>237</v>
      </c>
      <c r="E1561" s="214" t="s">
        <v>238</v>
      </c>
      <c r="F1561" s="215" t="s">
        <v>239</v>
      </c>
      <c r="G1561"/>
      <c r="H1561" s="189"/>
      <c r="I1561" s="189"/>
    </row>
    <row r="1562" spans="1:9" ht="16.149999999999999" customHeight="1" thickBot="1">
      <c r="A1562"/>
      <c r="B1562" s="216" t="s">
        <v>240</v>
      </c>
      <c r="C1562" s="217"/>
      <c r="D1562" s="218"/>
      <c r="E1562" s="217"/>
      <c r="F1562" s="219">
        <f>SUM(F1563:F1575)</f>
        <v>0</v>
      </c>
      <c r="G1562"/>
      <c r="H1562" s="189"/>
      <c r="I1562" s="189"/>
    </row>
    <row r="1563" spans="1:9" ht="16.149999999999999" customHeight="1">
      <c r="A1563"/>
      <c r="B1563" s="276"/>
      <c r="C1563" s="4"/>
      <c r="D1563" s="222"/>
      <c r="E1563" s="268"/>
      <c r="F1563" s="223"/>
      <c r="G1563"/>
      <c r="H1563" s="189"/>
      <c r="I1563" s="189"/>
    </row>
    <row r="1564" spans="1:9" ht="16.149999999999999" customHeight="1">
      <c r="A1564"/>
      <c r="B1564" s="220"/>
      <c r="C1564" s="4"/>
      <c r="D1564" s="222"/>
      <c r="E1564" s="268"/>
      <c r="F1564" s="223"/>
      <c r="G1564"/>
      <c r="H1564" s="189"/>
      <c r="I1564" s="189"/>
    </row>
    <row r="1565" spans="1:9" ht="16.149999999999999" customHeight="1">
      <c r="A1565"/>
      <c r="B1565" s="220"/>
      <c r="C1565" s="4"/>
      <c r="D1565" s="222"/>
      <c r="E1565" s="268"/>
      <c r="F1565" s="223"/>
      <c r="G1565"/>
      <c r="H1565" s="189"/>
      <c r="I1565" s="189"/>
    </row>
    <row r="1566" spans="1:9" ht="16.149999999999999" customHeight="1">
      <c r="A1566"/>
      <c r="B1566" s="220"/>
      <c r="C1566" s="221"/>
      <c r="D1566" s="222"/>
      <c r="E1566" s="222"/>
      <c r="F1566" s="223"/>
      <c r="G1566"/>
      <c r="H1566" s="189"/>
      <c r="I1566" s="189"/>
    </row>
    <row r="1567" spans="1:9" ht="16.149999999999999" customHeight="1">
      <c r="A1567"/>
      <c r="B1567" s="220"/>
      <c r="C1567" s="221"/>
      <c r="D1567" s="222"/>
      <c r="E1567" s="222"/>
      <c r="F1567" s="223"/>
      <c r="G1567"/>
      <c r="H1567" s="189"/>
      <c r="I1567" s="189"/>
    </row>
    <row r="1568" spans="1:9" ht="33" customHeight="1">
      <c r="A1568"/>
      <c r="B1568" s="220"/>
      <c r="C1568" s="221"/>
      <c r="D1568" s="222"/>
      <c r="E1568" s="222"/>
      <c r="F1568" s="223"/>
      <c r="G1568"/>
      <c r="H1568" s="7"/>
      <c r="I1568" s="7"/>
    </row>
    <row r="1569" spans="1:9" ht="16.149999999999999" customHeight="1">
      <c r="A1569"/>
      <c r="B1569" s="220"/>
      <c r="C1569" s="221"/>
      <c r="D1569" s="222"/>
      <c r="E1569" s="222"/>
      <c r="F1569" s="223"/>
      <c r="G1569"/>
      <c r="H1569" s="7"/>
      <c r="I1569" s="7"/>
    </row>
    <row r="1570" spans="1:9" ht="16.149999999999999" customHeight="1">
      <c r="A1570"/>
      <c r="B1570" s="220"/>
      <c r="C1570" s="221"/>
      <c r="D1570" s="222"/>
      <c r="E1570" s="222"/>
      <c r="F1570" s="223"/>
      <c r="G1570"/>
      <c r="H1570" s="7"/>
      <c r="I1570" s="7"/>
    </row>
    <row r="1571" spans="1:9" ht="16.149999999999999" customHeight="1">
      <c r="A1571"/>
      <c r="B1571" s="220"/>
      <c r="C1571" s="221"/>
      <c r="D1571" s="222"/>
      <c r="E1571" s="222"/>
      <c r="F1571" s="223"/>
      <c r="G1571"/>
      <c r="H1571" s="189"/>
      <c r="I1571" s="189"/>
    </row>
    <row r="1572" spans="1:9" ht="16.149999999999999" customHeight="1">
      <c r="A1572"/>
      <c r="B1572" s="220"/>
      <c r="C1572" s="221"/>
      <c r="D1572" s="222"/>
      <c r="E1572" s="222"/>
      <c r="F1572" s="223"/>
      <c r="G1572"/>
      <c r="H1572" s="188"/>
      <c r="I1572" s="188"/>
    </row>
    <row r="1573" spans="1:9" ht="16.149999999999999" customHeight="1">
      <c r="A1573"/>
      <c r="B1573" s="224"/>
      <c r="C1573" s="225"/>
      <c r="D1573" s="226"/>
      <c r="E1573" s="226"/>
      <c r="F1573" s="223"/>
      <c r="G1573"/>
      <c r="H1573" s="189"/>
      <c r="I1573" s="189"/>
    </row>
    <row r="1574" spans="1:9" ht="16.149999999999999" customHeight="1">
      <c r="A1574"/>
      <c r="B1574" s="228"/>
      <c r="C1574" s="225"/>
      <c r="D1574" s="225"/>
      <c r="E1574" s="225"/>
      <c r="F1574" s="223"/>
      <c r="G1574"/>
      <c r="H1574" s="189"/>
      <c r="I1574" s="189"/>
    </row>
    <row r="1575" spans="1:9" ht="16.149999999999999" customHeight="1" thickBot="1">
      <c r="A1575"/>
      <c r="B1575" s="230"/>
      <c r="C1575" s="231"/>
      <c r="D1575" s="231"/>
      <c r="E1575" s="231"/>
      <c r="F1575" s="223"/>
      <c r="G1575"/>
      <c r="H1575" s="190"/>
      <c r="I1575" s="190"/>
    </row>
    <row r="1576" spans="1:9" ht="16.149999999999999" customHeight="1" thickBot="1">
      <c r="A1576"/>
      <c r="B1576" s="216" t="s">
        <v>241</v>
      </c>
      <c r="C1576" s="217"/>
      <c r="D1576" s="218"/>
      <c r="E1576" s="217"/>
      <c r="F1576" s="219">
        <f>SUM(F1577:F1579)</f>
        <v>0</v>
      </c>
      <c r="G1576"/>
      <c r="H1576" s="189"/>
      <c r="I1576" s="189"/>
    </row>
    <row r="1577" spans="1:9" ht="16.149999999999999" customHeight="1">
      <c r="A1577"/>
      <c r="B1577" s="262"/>
      <c r="C1577" s="221"/>
      <c r="D1577" s="260"/>
      <c r="E1577" s="270"/>
      <c r="F1577" s="223"/>
      <c r="G1577"/>
      <c r="H1577" s="191"/>
      <c r="I1577" s="191"/>
    </row>
    <row r="1578" spans="1:9" ht="16.149999999999999" customHeight="1">
      <c r="A1578"/>
      <c r="B1578" s="259"/>
      <c r="C1578" s="225"/>
      <c r="D1578" s="261"/>
      <c r="E1578" s="270"/>
      <c r="F1578" s="223"/>
      <c r="G1578"/>
      <c r="H1578" s="191"/>
      <c r="I1578" s="191"/>
    </row>
    <row r="1579" spans="1:9" ht="16.149999999999999" customHeight="1" thickBot="1">
      <c r="A1579"/>
      <c r="B1579" s="230"/>
      <c r="C1579" s="231"/>
      <c r="D1579" s="231"/>
      <c r="E1579" s="231"/>
      <c r="F1579" s="223"/>
      <c r="G1579"/>
      <c r="H1579" s="191"/>
      <c r="I1579" s="191"/>
    </row>
    <row r="1580" spans="1:9" ht="16.149999999999999" customHeight="1" thickBot="1">
      <c r="A1580"/>
      <c r="B1580" s="216" t="s">
        <v>242</v>
      </c>
      <c r="C1580" s="217"/>
      <c r="D1580" s="218"/>
      <c r="E1580" s="217"/>
      <c r="F1580" s="219">
        <f>SUM(F1581:F1583)</f>
        <v>0</v>
      </c>
      <c r="G1580"/>
      <c r="H1580" s="188"/>
      <c r="I1580" s="188"/>
    </row>
    <row r="1581" spans="1:9" ht="16.149999999999999" customHeight="1">
      <c r="A1581"/>
      <c r="B1581" s="220"/>
      <c r="C1581" s="221"/>
      <c r="D1581" s="233"/>
      <c r="E1581" s="221"/>
      <c r="F1581" s="223"/>
      <c r="G1581"/>
      <c r="H1581" s="189"/>
      <c r="I1581" s="189"/>
    </row>
    <row r="1582" spans="1:9" ht="16.149999999999999" customHeight="1">
      <c r="A1582"/>
      <c r="B1582" s="224"/>
      <c r="C1582" s="225"/>
      <c r="D1582" s="229"/>
      <c r="E1582" s="225"/>
      <c r="F1582" s="227"/>
      <c r="G1582"/>
      <c r="H1582" s="192"/>
      <c r="I1582" s="192"/>
    </row>
    <row r="1583" spans="1:9" ht="16.149999999999999" customHeight="1" thickBot="1">
      <c r="A1583"/>
      <c r="B1583" s="234"/>
      <c r="C1583" s="231"/>
      <c r="D1583" s="232"/>
      <c r="E1583" s="231"/>
      <c r="F1583" s="235"/>
      <c r="G1583"/>
      <c r="H1583" s="54"/>
      <c r="I1583" s="54"/>
    </row>
    <row r="1584" spans="1:9" ht="16.149999999999999" customHeight="1" thickTop="1" thickBot="1">
      <c r="A1584"/>
      <c r="B1584"/>
      <c r="C1584" s="236"/>
      <c r="D1584" s="237"/>
      <c r="E1584" s="238" t="s">
        <v>243</v>
      </c>
      <c r="F1584" s="239">
        <f>SUM(F1562,F1576,F1580)</f>
        <v>0</v>
      </c>
      <c r="G1584"/>
    </row>
    <row r="1585" spans="1:9" ht="16.149999999999999" customHeight="1" thickTop="1" thickBot="1">
      <c r="A1585"/>
      <c r="B1585"/>
      <c r="C1585" s="240"/>
      <c r="D1585" s="241"/>
      <c r="E1585" s="242" t="s">
        <v>244</v>
      </c>
      <c r="F1585" s="239">
        <f>$H$27</f>
        <v>1.5610099999999998</v>
      </c>
      <c r="G1585"/>
    </row>
    <row r="1586" spans="1:9" ht="16.149999999999999" customHeight="1" thickTop="1" thickBot="1">
      <c r="A1586"/>
      <c r="B1586"/>
      <c r="C1586" s="243"/>
      <c r="D1586" s="244"/>
      <c r="E1586" s="245" t="s">
        <v>245</v>
      </c>
      <c r="F1586" s="461">
        <f>+F1585*F1584</f>
        <v>0</v>
      </c>
      <c r="G1586"/>
    </row>
    <row r="1587" spans="1:9" ht="16.149999999999999" customHeight="1">
      <c r="A1587"/>
      <c r="B1587" s="57"/>
      <c r="C1587" s="57"/>
      <c r="D1587" s="57"/>
      <c r="E1587" s="57"/>
      <c r="F1587" s="57"/>
      <c r="G1587"/>
    </row>
    <row r="1588" spans="1:9" ht="16.149999999999999" customHeight="1">
      <c r="A1588"/>
      <c r="B1588" s="194" t="s">
        <v>1260</v>
      </c>
      <c r="C1588" s="193"/>
      <c r="D1588" s="193"/>
      <c r="E1588" s="195" t="str">
        <f>$B$3</f>
        <v xml:space="preserve">ESCUELA Nº </v>
      </c>
      <c r="F1588" s="193"/>
      <c r="G1588"/>
      <c r="H1588" s="58"/>
      <c r="I1588" s="58"/>
    </row>
    <row r="1589" spans="1:9" ht="16.149999999999999" customHeight="1">
      <c r="A1589" s="193"/>
      <c r="B1589" s="195"/>
      <c r="C1589" s="193"/>
      <c r="D1589" s="193"/>
      <c r="E1589" s="195" t="str">
        <f>$B$4</f>
        <v>ENI Nº 62 ENRIQUE MOSCONI</v>
      </c>
      <c r="F1589" s="193"/>
      <c r="G1589"/>
      <c r="H1589" s="58"/>
      <c r="I1589" s="58"/>
    </row>
    <row r="1590" spans="1:9" ht="16.149999999999999" customHeight="1">
      <c r="A1590" s="193"/>
      <c r="B1590" s="195"/>
      <c r="C1590" s="193"/>
      <c r="D1590" s="193"/>
      <c r="E1590" s="249" t="str">
        <f>$B$5</f>
        <v>RIVADAVIA - SAN JUAN</v>
      </c>
      <c r="F1590" s="193"/>
      <c r="G1590" s="193"/>
      <c r="H1590" s="3"/>
      <c r="I1590" s="3"/>
    </row>
    <row r="1591" spans="1:9" ht="16.149999999999999" customHeight="1">
      <c r="A1591" s="193"/>
      <c r="B1591" s="196"/>
      <c r="C1591" s="196"/>
      <c r="D1591" s="197"/>
      <c r="E1591" s="198" t="s">
        <v>231</v>
      </c>
      <c r="F1591" s="196"/>
      <c r="G1591" s="193"/>
      <c r="H1591" s="7"/>
      <c r="I1591" s="7"/>
    </row>
    <row r="1592" spans="1:9" ht="16.149999999999999" customHeight="1">
      <c r="A1592" s="196"/>
      <c r="B1592" s="199" t="s">
        <v>246</v>
      </c>
      <c r="C1592" s="193"/>
      <c r="D1592" s="199"/>
      <c r="E1592" s="199"/>
      <c r="F1592" s="199"/>
      <c r="G1592" s="193"/>
      <c r="H1592" s="7"/>
      <c r="I1592" s="7"/>
    </row>
    <row r="1593" spans="1:9" ht="16.149999999999999" customHeight="1">
      <c r="A1593" s="193"/>
      <c r="B1593"/>
      <c r="C1593" s="200"/>
      <c r="D1593" s="101"/>
      <c r="E1593" s="200"/>
      <c r="F1593" s="200"/>
      <c r="G1593" s="196"/>
      <c r="H1593" s="7"/>
      <c r="I1593" s="7"/>
    </row>
    <row r="1594" spans="1:9" ht="16.149999999999999" customHeight="1" thickBot="1">
      <c r="A1594"/>
      <c r="B1594"/>
      <c r="C1594" s="200"/>
      <c r="D1594" s="101"/>
      <c r="E1594" s="200"/>
      <c r="F1594" s="200"/>
      <c r="G1594" s="199"/>
      <c r="H1594" s="7"/>
      <c r="I1594" s="7"/>
    </row>
    <row r="1595" spans="1:9" ht="16.149999999999999" customHeight="1">
      <c r="A1595"/>
      <c r="B1595" s="201" t="s">
        <v>232</v>
      </c>
      <c r="C1595" s="202" t="s">
        <v>253</v>
      </c>
      <c r="D1595" s="203" t="s">
        <v>261</v>
      </c>
      <c r="E1595" s="204"/>
      <c r="F1595" s="205"/>
      <c r="G1595"/>
      <c r="H1595" s="7"/>
      <c r="I1595" s="7"/>
    </row>
    <row r="1596" spans="1:9" ht="16.149999999999999" customHeight="1">
      <c r="A1596"/>
      <c r="B1596" s="206" t="s">
        <v>233</v>
      </c>
      <c r="C1596" s="1032" t="s">
        <v>1047</v>
      </c>
      <c r="D1596" s="1085" t="s">
        <v>1041</v>
      </c>
      <c r="E1596" s="209"/>
      <c r="F1596" s="210"/>
      <c r="G1596"/>
      <c r="H1596" s="187"/>
      <c r="I1596" s="187"/>
    </row>
    <row r="1597" spans="1:9" ht="16.149999999999999" customHeight="1" thickBot="1">
      <c r="A1597"/>
      <c r="B1597" s="206" t="s">
        <v>234</v>
      </c>
      <c r="C1597" s="211" t="s">
        <v>23</v>
      </c>
      <c r="D1597" s="212"/>
      <c r="E1597" s="209"/>
      <c r="F1597" s="210"/>
      <c r="G1597"/>
      <c r="H1597" s="188"/>
      <c r="I1597" s="188"/>
    </row>
    <row r="1598" spans="1:9" ht="16.149999999999999" customHeight="1" thickBot="1">
      <c r="A1598"/>
      <c r="B1598" s="213" t="s">
        <v>235</v>
      </c>
      <c r="C1598" s="214" t="s">
        <v>236</v>
      </c>
      <c r="D1598" s="214" t="s">
        <v>237</v>
      </c>
      <c r="E1598" s="214" t="s">
        <v>238</v>
      </c>
      <c r="F1598" s="215" t="s">
        <v>239</v>
      </c>
      <c r="G1598"/>
      <c r="H1598" s="189"/>
      <c r="I1598" s="189"/>
    </row>
    <row r="1599" spans="1:9" ht="16.149999999999999" customHeight="1" thickBot="1">
      <c r="A1599"/>
      <c r="B1599" s="216" t="s">
        <v>240</v>
      </c>
      <c r="C1599" s="217"/>
      <c r="D1599" s="218"/>
      <c r="E1599" s="217"/>
      <c r="F1599" s="219">
        <f>SUM(F1600:F1612)</f>
        <v>0</v>
      </c>
      <c r="G1599"/>
      <c r="H1599" s="189"/>
      <c r="I1599" s="189"/>
    </row>
    <row r="1600" spans="1:9" ht="16.149999999999999" customHeight="1">
      <c r="A1600"/>
      <c r="B1600" s="276"/>
      <c r="C1600" s="4"/>
      <c r="D1600" s="222"/>
      <c r="E1600" s="268"/>
      <c r="F1600" s="223"/>
      <c r="G1600"/>
      <c r="H1600" s="189"/>
      <c r="I1600" s="189"/>
    </row>
    <row r="1601" spans="1:9" ht="16.149999999999999" customHeight="1">
      <c r="A1601"/>
      <c r="B1601" s="220"/>
      <c r="C1601" s="4"/>
      <c r="D1601" s="222"/>
      <c r="E1601" s="268"/>
      <c r="F1601" s="223"/>
      <c r="G1601"/>
      <c r="H1601" s="189"/>
      <c r="I1601" s="189"/>
    </row>
    <row r="1602" spans="1:9" ht="16.149999999999999" customHeight="1">
      <c r="A1602"/>
      <c r="B1602" s="220"/>
      <c r="C1602" s="4"/>
      <c r="D1602" s="222"/>
      <c r="E1602" s="268"/>
      <c r="F1602" s="223"/>
      <c r="G1602"/>
      <c r="H1602" s="189"/>
      <c r="I1602" s="189"/>
    </row>
    <row r="1603" spans="1:9" ht="16.149999999999999" customHeight="1">
      <c r="A1603"/>
      <c r="B1603" s="220"/>
      <c r="C1603" s="221"/>
      <c r="D1603" s="222"/>
      <c r="E1603" s="222"/>
      <c r="F1603" s="223"/>
      <c r="G1603"/>
      <c r="H1603" s="189"/>
      <c r="I1603" s="189"/>
    </row>
    <row r="1604" spans="1:9" ht="16.149999999999999" customHeight="1">
      <c r="A1604"/>
      <c r="B1604" s="220"/>
      <c r="C1604" s="221"/>
      <c r="D1604" s="222"/>
      <c r="E1604" s="222"/>
      <c r="F1604" s="223"/>
      <c r="G1604"/>
      <c r="H1604" s="189"/>
      <c r="I1604" s="189"/>
    </row>
    <row r="1605" spans="1:9" ht="33" customHeight="1">
      <c r="A1605"/>
      <c r="B1605" s="220"/>
      <c r="C1605" s="221"/>
      <c r="D1605" s="222"/>
      <c r="E1605" s="222"/>
      <c r="F1605" s="223"/>
      <c r="G1605"/>
      <c r="H1605" s="7"/>
      <c r="I1605" s="7"/>
    </row>
    <row r="1606" spans="1:9" ht="16.149999999999999" customHeight="1">
      <c r="A1606"/>
      <c r="B1606" s="220"/>
      <c r="C1606" s="221"/>
      <c r="D1606" s="222"/>
      <c r="E1606" s="222"/>
      <c r="F1606" s="223"/>
      <c r="G1606"/>
      <c r="H1606" s="7"/>
      <c r="I1606" s="7"/>
    </row>
    <row r="1607" spans="1:9" ht="16.149999999999999" customHeight="1">
      <c r="A1607"/>
      <c r="B1607" s="220"/>
      <c r="C1607" s="221"/>
      <c r="D1607" s="222"/>
      <c r="E1607" s="222"/>
      <c r="F1607" s="223"/>
      <c r="G1607"/>
      <c r="H1607" s="7"/>
      <c r="I1607" s="7"/>
    </row>
    <row r="1608" spans="1:9" ht="16.149999999999999" customHeight="1">
      <c r="A1608"/>
      <c r="B1608" s="220"/>
      <c r="C1608" s="221"/>
      <c r="D1608" s="222"/>
      <c r="E1608" s="222"/>
      <c r="F1608" s="223"/>
      <c r="G1608"/>
      <c r="H1608" s="189"/>
      <c r="I1608" s="189"/>
    </row>
    <row r="1609" spans="1:9" ht="16.149999999999999" customHeight="1">
      <c r="A1609"/>
      <c r="B1609" s="220"/>
      <c r="C1609" s="221"/>
      <c r="D1609" s="222"/>
      <c r="E1609" s="222"/>
      <c r="F1609" s="223"/>
      <c r="G1609"/>
      <c r="H1609" s="188"/>
      <c r="I1609" s="188"/>
    </row>
    <row r="1610" spans="1:9" ht="16.149999999999999" customHeight="1">
      <c r="A1610"/>
      <c r="B1610" s="224"/>
      <c r="C1610" s="225"/>
      <c r="D1610" s="226"/>
      <c r="E1610" s="226"/>
      <c r="F1610" s="223"/>
      <c r="G1610"/>
      <c r="H1610" s="189"/>
      <c r="I1610" s="189"/>
    </row>
    <row r="1611" spans="1:9" ht="16.149999999999999" customHeight="1">
      <c r="A1611"/>
      <c r="B1611" s="228"/>
      <c r="C1611" s="225"/>
      <c r="D1611" s="225"/>
      <c r="E1611" s="225"/>
      <c r="F1611" s="223"/>
      <c r="G1611"/>
      <c r="H1611" s="189"/>
      <c r="I1611" s="189"/>
    </row>
    <row r="1612" spans="1:9" ht="16.149999999999999" customHeight="1" thickBot="1">
      <c r="A1612"/>
      <c r="B1612" s="230"/>
      <c r="C1612" s="231"/>
      <c r="D1612" s="231"/>
      <c r="E1612" s="231"/>
      <c r="F1612" s="223"/>
      <c r="G1612"/>
      <c r="H1612" s="190"/>
      <c r="I1612" s="190"/>
    </row>
    <row r="1613" spans="1:9" ht="16.149999999999999" customHeight="1" thickBot="1">
      <c r="A1613"/>
      <c r="B1613" s="216" t="s">
        <v>241</v>
      </c>
      <c r="C1613" s="217"/>
      <c r="D1613" s="218"/>
      <c r="E1613" s="217"/>
      <c r="F1613" s="219">
        <f>SUM(F1614:F1616)</f>
        <v>0</v>
      </c>
      <c r="G1613"/>
      <c r="H1613" s="189"/>
      <c r="I1613" s="189"/>
    </row>
    <row r="1614" spans="1:9" ht="16.149999999999999" customHeight="1">
      <c r="A1614"/>
      <c r="B1614" s="262"/>
      <c r="C1614" s="221"/>
      <c r="D1614" s="260"/>
      <c r="E1614" s="270"/>
      <c r="F1614" s="223"/>
      <c r="G1614"/>
      <c r="H1614" s="191"/>
      <c r="I1614" s="191"/>
    </row>
    <row r="1615" spans="1:9" ht="16.149999999999999" customHeight="1">
      <c r="A1615"/>
      <c r="B1615" s="259"/>
      <c r="C1615" s="225"/>
      <c r="D1615" s="261"/>
      <c r="E1615" s="270"/>
      <c r="F1615" s="223"/>
      <c r="G1615"/>
      <c r="H1615" s="191"/>
      <c r="I1615" s="191"/>
    </row>
    <row r="1616" spans="1:9" ht="16.149999999999999" customHeight="1" thickBot="1">
      <c r="A1616"/>
      <c r="B1616" s="230"/>
      <c r="C1616" s="231"/>
      <c r="D1616" s="231"/>
      <c r="E1616" s="231"/>
      <c r="F1616" s="223"/>
      <c r="G1616"/>
      <c r="H1616" s="191"/>
      <c r="I1616" s="191"/>
    </row>
    <row r="1617" spans="1:9" ht="16.149999999999999" customHeight="1" thickBot="1">
      <c r="A1617"/>
      <c r="B1617" s="216" t="s">
        <v>242</v>
      </c>
      <c r="C1617" s="217"/>
      <c r="D1617" s="218"/>
      <c r="E1617" s="217"/>
      <c r="F1617" s="219">
        <f>SUM(F1618:F1620)</f>
        <v>0</v>
      </c>
      <c r="G1617"/>
      <c r="H1617" s="188"/>
      <c r="I1617" s="188"/>
    </row>
    <row r="1618" spans="1:9" ht="16.149999999999999" customHeight="1">
      <c r="A1618"/>
      <c r="B1618" s="220"/>
      <c r="C1618" s="221"/>
      <c r="D1618" s="233"/>
      <c r="E1618" s="221"/>
      <c r="F1618" s="223"/>
      <c r="G1618"/>
      <c r="H1618" s="189"/>
      <c r="I1618" s="189"/>
    </row>
    <row r="1619" spans="1:9" ht="16.149999999999999" customHeight="1">
      <c r="A1619"/>
      <c r="B1619" s="224"/>
      <c r="C1619" s="225"/>
      <c r="D1619" s="229"/>
      <c r="E1619" s="225"/>
      <c r="F1619" s="227"/>
      <c r="G1619"/>
      <c r="H1619" s="192"/>
      <c r="I1619" s="192"/>
    </row>
    <row r="1620" spans="1:9" ht="16.149999999999999" customHeight="1" thickBot="1">
      <c r="A1620"/>
      <c r="B1620" s="234"/>
      <c r="C1620" s="231"/>
      <c r="D1620" s="232"/>
      <c r="E1620" s="231"/>
      <c r="F1620" s="235"/>
      <c r="G1620"/>
      <c r="H1620" s="54"/>
      <c r="I1620" s="54"/>
    </row>
    <row r="1621" spans="1:9" ht="16.149999999999999" customHeight="1" thickTop="1" thickBot="1">
      <c r="A1621"/>
      <c r="B1621"/>
      <c r="C1621" s="236"/>
      <c r="D1621" s="237"/>
      <c r="E1621" s="238" t="s">
        <v>243</v>
      </c>
      <c r="F1621" s="239">
        <f>SUM(F1599,F1613,F1617)</f>
        <v>0</v>
      </c>
      <c r="G1621"/>
    </row>
    <row r="1622" spans="1:9" ht="16.149999999999999" customHeight="1" thickTop="1" thickBot="1">
      <c r="A1622"/>
      <c r="B1622"/>
      <c r="C1622" s="240"/>
      <c r="D1622" s="241"/>
      <c r="E1622" s="242" t="s">
        <v>244</v>
      </c>
      <c r="F1622" s="239">
        <f>$H$27</f>
        <v>1.5610099999999998</v>
      </c>
      <c r="G1622"/>
    </row>
    <row r="1623" spans="1:9" ht="16.149999999999999" customHeight="1" thickTop="1" thickBot="1">
      <c r="A1623"/>
      <c r="B1623"/>
      <c r="C1623" s="243"/>
      <c r="D1623" s="244"/>
      <c r="E1623" s="245" t="s">
        <v>245</v>
      </c>
      <c r="F1623" s="461">
        <f>+F1622*F1621</f>
        <v>0</v>
      </c>
      <c r="G1623"/>
    </row>
    <row r="1624" spans="1:9" ht="16.149999999999999" customHeight="1">
      <c r="A1624"/>
      <c r="B1624"/>
      <c r="C1624" s="1112"/>
      <c r="D1624" s="1113"/>
      <c r="E1624" s="1114"/>
      <c r="F1624" s="1115"/>
      <c r="G1624"/>
    </row>
    <row r="1625" spans="1:9" ht="16.149999999999999" hidden="1" customHeight="1">
      <c r="A1625"/>
      <c r="B1625" s="194" t="s">
        <v>1260</v>
      </c>
      <c r="C1625" s="193"/>
      <c r="D1625" s="193"/>
      <c r="E1625" s="195" t="str">
        <f>$B$3</f>
        <v xml:space="preserve">ESCUELA Nº </v>
      </c>
      <c r="F1625" s="193"/>
      <c r="G1625"/>
    </row>
    <row r="1626" spans="1:9" ht="16.149999999999999" hidden="1" customHeight="1">
      <c r="A1626" s="193"/>
      <c r="B1626" s="195"/>
      <c r="C1626" s="193"/>
      <c r="D1626" s="193"/>
      <c r="E1626" s="195" t="str">
        <f>$B$4</f>
        <v>ENI Nº 62 ENRIQUE MOSCONI</v>
      </c>
      <c r="F1626" s="193"/>
      <c r="G1626"/>
      <c r="H1626" s="58"/>
      <c r="I1626" s="58"/>
    </row>
    <row r="1627" spans="1:9" ht="16.149999999999999" hidden="1" customHeight="1">
      <c r="A1627" s="193"/>
      <c r="B1627" s="195"/>
      <c r="C1627" s="193"/>
      <c r="D1627" s="193"/>
      <c r="E1627" s="249" t="str">
        <f>$B$5</f>
        <v>RIVADAVIA - SAN JUAN</v>
      </c>
      <c r="F1627" s="193"/>
      <c r="G1627"/>
      <c r="H1627" s="58"/>
      <c r="I1627" s="58"/>
    </row>
    <row r="1628" spans="1:9" ht="16.149999999999999" hidden="1" customHeight="1">
      <c r="A1628" s="193"/>
      <c r="B1628" s="196"/>
      <c r="C1628" s="196"/>
      <c r="D1628" s="197"/>
      <c r="E1628" s="198" t="s">
        <v>231</v>
      </c>
      <c r="F1628" s="196"/>
      <c r="G1628"/>
      <c r="H1628" s="58"/>
      <c r="I1628" s="58"/>
    </row>
    <row r="1629" spans="1:9" ht="16.149999999999999" hidden="1" customHeight="1">
      <c r="A1629" s="196"/>
      <c r="B1629" s="199" t="s">
        <v>246</v>
      </c>
      <c r="C1629" s="193"/>
      <c r="D1629" s="199"/>
      <c r="E1629" s="199"/>
      <c r="F1629" s="199"/>
      <c r="G1629"/>
      <c r="H1629" s="58"/>
      <c r="I1629" s="58"/>
    </row>
    <row r="1630" spans="1:9" ht="16.149999999999999" hidden="1" customHeight="1">
      <c r="A1630" s="193"/>
      <c r="B1630"/>
      <c r="C1630" s="200"/>
      <c r="D1630" s="101"/>
      <c r="E1630" s="200"/>
      <c r="F1630" s="200"/>
      <c r="G1630" s="57"/>
      <c r="H1630" s="61"/>
      <c r="I1630" s="58"/>
    </row>
    <row r="1631" spans="1:9" ht="16.149999999999999" hidden="1" customHeight="1">
      <c r="A1631"/>
      <c r="B1631"/>
      <c r="C1631" s="200"/>
      <c r="D1631" s="101"/>
      <c r="E1631" s="200"/>
      <c r="F1631" s="200"/>
      <c r="G1631" s="193"/>
      <c r="H1631" s="60"/>
      <c r="I1631" s="58"/>
    </row>
    <row r="1632" spans="1:9" ht="16.149999999999999" hidden="1" customHeight="1">
      <c r="A1632"/>
      <c r="B1632" s="201" t="s">
        <v>232</v>
      </c>
      <c r="C1632" s="202" t="s">
        <v>255</v>
      </c>
      <c r="D1632" s="203" t="s">
        <v>254</v>
      </c>
      <c r="E1632" s="204"/>
      <c r="F1632" s="205"/>
      <c r="G1632" s="193"/>
      <c r="H1632" s="263"/>
      <c r="I1632" s="58"/>
    </row>
    <row r="1633" spans="1:9" ht="16.149999999999999" hidden="1" customHeight="1">
      <c r="A1633"/>
      <c r="B1633" s="206" t="s">
        <v>233</v>
      </c>
      <c r="C1633" s="207" t="s">
        <v>362</v>
      </c>
      <c r="D1633" s="265" t="s">
        <v>443</v>
      </c>
      <c r="E1633" s="209"/>
      <c r="F1633" s="210"/>
      <c r="G1633" s="193"/>
      <c r="H1633" s="3"/>
      <c r="I1633" s="58"/>
    </row>
    <row r="1634" spans="1:9" ht="16.149999999999999" hidden="1" customHeight="1">
      <c r="A1634"/>
      <c r="B1634" s="206" t="s">
        <v>234</v>
      </c>
      <c r="C1634" s="211" t="s">
        <v>23</v>
      </c>
      <c r="D1634" s="212"/>
      <c r="E1634" s="209"/>
      <c r="F1634" s="210"/>
      <c r="G1634" s="196"/>
      <c r="H1634" s="3"/>
      <c r="I1634" s="58"/>
    </row>
    <row r="1635" spans="1:9" ht="16.149999999999999" hidden="1" customHeight="1">
      <c r="A1635"/>
      <c r="B1635" s="213" t="s">
        <v>235</v>
      </c>
      <c r="C1635" s="214" t="s">
        <v>236</v>
      </c>
      <c r="D1635" s="214" t="s">
        <v>237</v>
      </c>
      <c r="E1635" s="214" t="s">
        <v>238</v>
      </c>
      <c r="F1635" s="215" t="s">
        <v>239</v>
      </c>
      <c r="G1635" s="199"/>
      <c r="H1635" s="3"/>
      <c r="I1635" s="58"/>
    </row>
    <row r="1636" spans="1:9" ht="16.149999999999999" hidden="1" customHeight="1">
      <c r="A1636"/>
      <c r="B1636" s="216" t="s">
        <v>240</v>
      </c>
      <c r="C1636" s="217"/>
      <c r="D1636" s="218"/>
      <c r="E1636" s="217"/>
      <c r="F1636" s="219" t="e">
        <f>SUM(F1637:F1649)</f>
        <v>#REF!</v>
      </c>
      <c r="G1636"/>
      <c r="H1636" s="7"/>
      <c r="I1636" s="58"/>
    </row>
    <row r="1637" spans="1:9" ht="16.149999999999999" hidden="1" customHeight="1">
      <c r="A1637"/>
      <c r="B1637" s="276" t="s">
        <v>37</v>
      </c>
      <c r="C1637" s="4" t="s">
        <v>38</v>
      </c>
      <c r="D1637" s="222" t="e">
        <f>#REF!</f>
        <v>#REF!</v>
      </c>
      <c r="E1637" s="268">
        <v>18</v>
      </c>
      <c r="F1637" s="223" t="e">
        <f>D1637*E1637</f>
        <v>#REF!</v>
      </c>
      <c r="G1637"/>
      <c r="H1637" s="7"/>
      <c r="I1637" s="58"/>
    </row>
    <row r="1638" spans="1:9" ht="16.149999999999999" hidden="1" customHeight="1">
      <c r="A1638"/>
      <c r="B1638" s="220" t="s">
        <v>39</v>
      </c>
      <c r="C1638" s="4" t="s">
        <v>22</v>
      </c>
      <c r="D1638" s="222" t="e">
        <f>#REF!</f>
        <v>#REF!</v>
      </c>
      <c r="E1638" s="268">
        <v>0.09</v>
      </c>
      <c r="F1638" s="223" t="e">
        <f t="shared" ref="F1638:F1649" si="7">D1638*E1638</f>
        <v>#REF!</v>
      </c>
      <c r="G1638"/>
      <c r="H1638" s="7"/>
      <c r="I1638" s="58"/>
    </row>
    <row r="1639" spans="1:9" ht="16.149999999999999" hidden="1" customHeight="1">
      <c r="A1639"/>
      <c r="B1639" s="220" t="s">
        <v>40</v>
      </c>
      <c r="C1639" s="4" t="s">
        <v>22</v>
      </c>
      <c r="D1639" s="222" t="e">
        <f>#REF!</f>
        <v>#REF!</v>
      </c>
      <c r="E1639" s="268">
        <v>0.08</v>
      </c>
      <c r="F1639" s="223" t="e">
        <f t="shared" si="7"/>
        <v>#REF!</v>
      </c>
      <c r="G1639"/>
      <c r="H1639" s="7"/>
      <c r="I1639" s="58"/>
    </row>
    <row r="1640" spans="1:9" ht="16.149999999999999" hidden="1" customHeight="1">
      <c r="A1640"/>
      <c r="B1640" s="220" t="s">
        <v>42</v>
      </c>
      <c r="C1640" s="4" t="s">
        <v>23</v>
      </c>
      <c r="D1640" s="222" t="e">
        <f>#REF!</f>
        <v>#REF!</v>
      </c>
      <c r="E1640" s="268">
        <v>0.1</v>
      </c>
      <c r="F1640" s="223" t="e">
        <f t="shared" si="7"/>
        <v>#REF!</v>
      </c>
      <c r="G1640"/>
      <c r="H1640" s="7"/>
      <c r="I1640" s="58"/>
    </row>
    <row r="1641" spans="1:9" ht="16.149999999999999" hidden="1" customHeight="1">
      <c r="A1641"/>
      <c r="B1641" s="220" t="s">
        <v>47</v>
      </c>
      <c r="C1641" s="4" t="s">
        <v>4</v>
      </c>
      <c r="D1641" s="222">
        <v>7</v>
      </c>
      <c r="E1641" s="268">
        <v>0.5</v>
      </c>
      <c r="F1641" s="223">
        <f t="shared" si="7"/>
        <v>3.5</v>
      </c>
      <c r="G1641"/>
      <c r="H1641" s="187"/>
      <c r="I1641" s="58"/>
    </row>
    <row r="1642" spans="1:9" ht="16.149999999999999" hidden="1" customHeight="1">
      <c r="A1642"/>
      <c r="B1642" s="220"/>
      <c r="C1642" s="221"/>
      <c r="D1642" s="222"/>
      <c r="E1642" s="222"/>
      <c r="F1642" s="223">
        <f t="shared" si="7"/>
        <v>0</v>
      </c>
      <c r="G1642"/>
      <c r="H1642" s="188"/>
      <c r="I1642" s="58"/>
    </row>
    <row r="1643" spans="1:9" ht="16.149999999999999" hidden="1" customHeight="1">
      <c r="A1643"/>
      <c r="B1643" s="220"/>
      <c r="C1643" s="221"/>
      <c r="D1643" s="222"/>
      <c r="E1643" s="222"/>
      <c r="F1643" s="223">
        <f t="shared" si="7"/>
        <v>0</v>
      </c>
      <c r="G1643"/>
      <c r="H1643" s="189"/>
      <c r="I1643" s="58"/>
    </row>
    <row r="1644" spans="1:9" ht="16.149999999999999" hidden="1" customHeight="1">
      <c r="A1644"/>
      <c r="B1644" s="220"/>
      <c r="C1644" s="221"/>
      <c r="D1644" s="222"/>
      <c r="E1644" s="222"/>
      <c r="F1644" s="223">
        <f t="shared" si="7"/>
        <v>0</v>
      </c>
      <c r="G1644"/>
      <c r="H1644" s="189"/>
      <c r="I1644" s="58"/>
    </row>
    <row r="1645" spans="1:9" ht="16.149999999999999" hidden="1" customHeight="1">
      <c r="A1645"/>
      <c r="B1645" s="220"/>
      <c r="C1645" s="221"/>
      <c r="D1645" s="222"/>
      <c r="E1645" s="222"/>
      <c r="F1645" s="223">
        <f t="shared" si="7"/>
        <v>0</v>
      </c>
      <c r="G1645"/>
      <c r="H1645" s="189"/>
      <c r="I1645" s="58"/>
    </row>
    <row r="1646" spans="1:9" ht="16.149999999999999" hidden="1" customHeight="1">
      <c r="A1646"/>
      <c r="B1646" s="220"/>
      <c r="C1646" s="221"/>
      <c r="D1646" s="222"/>
      <c r="E1646" s="222"/>
      <c r="F1646" s="223">
        <f t="shared" si="7"/>
        <v>0</v>
      </c>
      <c r="G1646"/>
      <c r="H1646" s="189"/>
      <c r="I1646" s="58"/>
    </row>
    <row r="1647" spans="1:9" ht="16.149999999999999" hidden="1" customHeight="1">
      <c r="A1647"/>
      <c r="B1647" s="224"/>
      <c r="C1647" s="225"/>
      <c r="D1647" s="226"/>
      <c r="E1647" s="226"/>
      <c r="F1647" s="223">
        <f t="shared" si="7"/>
        <v>0</v>
      </c>
      <c r="G1647"/>
      <c r="H1647" s="189"/>
      <c r="I1647" s="58"/>
    </row>
    <row r="1648" spans="1:9" ht="16.149999999999999" hidden="1" customHeight="1">
      <c r="A1648"/>
      <c r="B1648" s="228"/>
      <c r="C1648" s="225"/>
      <c r="D1648" s="225"/>
      <c r="E1648" s="225"/>
      <c r="F1648" s="223">
        <f t="shared" si="7"/>
        <v>0</v>
      </c>
      <c r="G1648"/>
      <c r="H1648" s="189"/>
      <c r="I1648" s="58"/>
    </row>
    <row r="1649" spans="1:9" ht="30.75" hidden="1" customHeight="1">
      <c r="A1649"/>
      <c r="B1649" s="230"/>
      <c r="C1649" s="231"/>
      <c r="D1649" s="231"/>
      <c r="E1649" s="231"/>
      <c r="F1649" s="223">
        <f t="shared" si="7"/>
        <v>0</v>
      </c>
      <c r="G1649"/>
      <c r="H1649" s="189"/>
      <c r="I1649" s="58"/>
    </row>
    <row r="1650" spans="1:9" ht="16.149999999999999" hidden="1" customHeight="1">
      <c r="A1650"/>
      <c r="B1650" s="216" t="s">
        <v>241</v>
      </c>
      <c r="C1650" s="217"/>
      <c r="D1650" s="218"/>
      <c r="E1650" s="217"/>
      <c r="F1650" s="219" t="e">
        <f>SUM(F1651:F1653)</f>
        <v>#REF!</v>
      </c>
      <c r="G1650"/>
      <c r="H1650" s="7"/>
      <c r="I1650" s="58"/>
    </row>
    <row r="1651" spans="1:9" ht="16.149999999999999" hidden="1" customHeight="1">
      <c r="A1651"/>
      <c r="B1651" s="262" t="s">
        <v>33</v>
      </c>
      <c r="C1651" s="221" t="s">
        <v>247</v>
      </c>
      <c r="D1651" s="260" t="e">
        <f>#REF!</f>
        <v>#REF!</v>
      </c>
      <c r="E1651" s="270">
        <v>0.87</v>
      </c>
      <c r="F1651" s="223" t="e">
        <f>D1651*E1651</f>
        <v>#REF!</v>
      </c>
      <c r="G1651"/>
      <c r="H1651" s="7"/>
      <c r="I1651" s="58"/>
    </row>
    <row r="1652" spans="1:9" ht="16.149999999999999" hidden="1" customHeight="1">
      <c r="A1652"/>
      <c r="B1652" s="259" t="s">
        <v>34</v>
      </c>
      <c r="C1652" s="225" t="s">
        <v>247</v>
      </c>
      <c r="D1652" s="261" t="e">
        <f>#REF!</f>
        <v>#REF!</v>
      </c>
      <c r="E1652" s="270">
        <v>0.74975000000000003</v>
      </c>
      <c r="F1652" s="223" t="e">
        <f>D1652*E1652</f>
        <v>#REF!</v>
      </c>
      <c r="G1652"/>
      <c r="H1652" s="7"/>
      <c r="I1652" s="58"/>
    </row>
    <row r="1653" spans="1:9" ht="16.149999999999999" hidden="1" customHeight="1">
      <c r="A1653"/>
      <c r="B1653" s="230"/>
      <c r="C1653" s="231"/>
      <c r="D1653" s="231"/>
      <c r="E1653" s="231"/>
      <c r="F1653" s="223">
        <f>D1653*E1653</f>
        <v>0</v>
      </c>
      <c r="G1653"/>
      <c r="H1653" s="189"/>
      <c r="I1653" s="58"/>
    </row>
    <row r="1654" spans="1:9" ht="16.149999999999999" hidden="1" customHeight="1">
      <c r="A1654"/>
      <c r="B1654" s="216" t="s">
        <v>242</v>
      </c>
      <c r="C1654" s="217"/>
      <c r="D1654" s="218"/>
      <c r="E1654" s="217"/>
      <c r="F1654" s="219">
        <f>SUM(F1655:F1657)</f>
        <v>0</v>
      </c>
      <c r="G1654"/>
      <c r="H1654" s="188"/>
      <c r="I1654" s="58"/>
    </row>
    <row r="1655" spans="1:9" ht="16.149999999999999" hidden="1" customHeight="1">
      <c r="A1655"/>
      <c r="B1655" s="220"/>
      <c r="C1655" s="221"/>
      <c r="D1655" s="233"/>
      <c r="E1655" s="221"/>
      <c r="F1655" s="223"/>
      <c r="G1655"/>
      <c r="H1655" s="189"/>
      <c r="I1655" s="58"/>
    </row>
    <row r="1656" spans="1:9" ht="16.149999999999999" hidden="1" customHeight="1">
      <c r="A1656"/>
      <c r="B1656" s="224"/>
      <c r="C1656" s="225"/>
      <c r="D1656" s="229"/>
      <c r="E1656" s="225"/>
      <c r="F1656" s="227"/>
      <c r="G1656"/>
      <c r="H1656" s="189"/>
      <c r="I1656" s="58"/>
    </row>
    <row r="1657" spans="1:9" ht="16.149999999999999" hidden="1" customHeight="1">
      <c r="A1657"/>
      <c r="B1657" s="234"/>
      <c r="C1657" s="231"/>
      <c r="D1657" s="232"/>
      <c r="E1657" s="231"/>
      <c r="F1657" s="235"/>
      <c r="G1657"/>
      <c r="H1657" s="190"/>
      <c r="I1657" s="58"/>
    </row>
    <row r="1658" spans="1:9" ht="16.149999999999999" hidden="1" customHeight="1">
      <c r="A1658"/>
      <c r="B1658"/>
      <c r="C1658" s="236"/>
      <c r="D1658" s="237"/>
      <c r="E1658" s="238" t="s">
        <v>243</v>
      </c>
      <c r="F1658" s="239" t="e">
        <f>SUM(F1636,F1650,F1654)</f>
        <v>#REF!</v>
      </c>
      <c r="G1658"/>
      <c r="H1658" s="189"/>
      <c r="I1658" s="58"/>
    </row>
    <row r="1659" spans="1:9" ht="16.149999999999999" hidden="1" customHeight="1">
      <c r="A1659"/>
      <c r="B1659"/>
      <c r="C1659" s="240"/>
      <c r="D1659" s="241"/>
      <c r="E1659" s="242" t="s">
        <v>244</v>
      </c>
      <c r="F1659" s="239">
        <f>$H$27</f>
        <v>1.5610099999999998</v>
      </c>
      <c r="G1659"/>
      <c r="H1659" s="191"/>
      <c r="I1659" s="58"/>
    </row>
    <row r="1660" spans="1:9" ht="16.149999999999999" hidden="1" customHeight="1">
      <c r="A1660"/>
      <c r="B1660"/>
      <c r="C1660" s="243"/>
      <c r="D1660" s="244"/>
      <c r="E1660" s="245" t="s">
        <v>245</v>
      </c>
      <c r="F1660" s="461" t="e">
        <f>+F1659*F1658</f>
        <v>#REF!</v>
      </c>
      <c r="G1660"/>
      <c r="H1660" s="191"/>
      <c r="I1660" s="58"/>
    </row>
    <row r="1661" spans="1:9" ht="16.149999999999999" hidden="1" customHeight="1">
      <c r="A1661"/>
      <c r="B1661" s="57"/>
      <c r="C1661" s="57"/>
      <c r="D1661" s="57"/>
      <c r="E1661" s="57"/>
      <c r="F1661" s="57"/>
      <c r="G1661"/>
      <c r="H1661" s="191"/>
      <c r="I1661" s="58"/>
    </row>
    <row r="1662" spans="1:9" ht="16.149999999999999" customHeight="1">
      <c r="A1662"/>
      <c r="B1662" s="194" t="s">
        <v>1260</v>
      </c>
      <c r="C1662" s="193"/>
      <c r="D1662" s="193"/>
      <c r="E1662" s="195" t="str">
        <f>$B$3</f>
        <v xml:space="preserve">ESCUELA Nº </v>
      </c>
      <c r="F1662" s="193"/>
      <c r="G1662"/>
      <c r="H1662" s="188"/>
      <c r="I1662" s="58"/>
    </row>
    <row r="1663" spans="1:9" ht="16.149999999999999" customHeight="1">
      <c r="A1663"/>
      <c r="B1663" s="195"/>
      <c r="C1663" s="193"/>
      <c r="D1663" s="193"/>
      <c r="E1663" s="195" t="str">
        <f>$B$4</f>
        <v>ENI Nº 62 ENRIQUE MOSCONI</v>
      </c>
      <c r="F1663" s="193"/>
      <c r="G1663"/>
      <c r="H1663" s="189"/>
      <c r="I1663" s="58"/>
    </row>
    <row r="1664" spans="1:9" ht="16.149999999999999" customHeight="1">
      <c r="A1664"/>
      <c r="B1664" s="195"/>
      <c r="C1664" s="193"/>
      <c r="D1664" s="193"/>
      <c r="E1664" s="249" t="str">
        <f>$B$5</f>
        <v>RIVADAVIA - SAN JUAN</v>
      </c>
      <c r="F1664" s="193"/>
      <c r="G1664"/>
      <c r="H1664" s="192"/>
      <c r="I1664" s="58"/>
    </row>
    <row r="1665" spans="1:9" ht="16.149999999999999" customHeight="1">
      <c r="A1665"/>
      <c r="B1665" s="196"/>
      <c r="C1665" s="196"/>
      <c r="D1665" s="197"/>
      <c r="E1665" s="198" t="s">
        <v>231</v>
      </c>
      <c r="F1665" s="196"/>
      <c r="G1665"/>
      <c r="H1665" s="54"/>
      <c r="I1665" s="58"/>
    </row>
    <row r="1666" spans="1:9" ht="16.149999999999999" customHeight="1">
      <c r="A1666" s="57"/>
      <c r="B1666" s="199" t="s">
        <v>246</v>
      </c>
      <c r="C1666" s="193"/>
      <c r="D1666" s="199"/>
      <c r="E1666" s="199"/>
      <c r="F1666" s="199"/>
      <c r="G1666"/>
      <c r="I1666" s="58"/>
    </row>
    <row r="1667" spans="1:9" ht="16.149999999999999" customHeight="1">
      <c r="A1667" s="193"/>
      <c r="B1667"/>
      <c r="C1667" s="200"/>
      <c r="D1667" s="101"/>
      <c r="E1667" s="200"/>
      <c r="F1667" s="200"/>
      <c r="G1667"/>
      <c r="I1667" s="58"/>
    </row>
    <row r="1668" spans="1:9" ht="16.149999999999999" customHeight="1" thickBot="1">
      <c r="A1668" s="193"/>
      <c r="B1668"/>
      <c r="C1668" s="200"/>
      <c r="D1668" s="101"/>
      <c r="E1668" s="200"/>
      <c r="F1668" s="200"/>
      <c r="G1668"/>
      <c r="H1668" s="58"/>
      <c r="I1668" s="58"/>
    </row>
    <row r="1669" spans="1:9" ht="16.149999999999999" customHeight="1">
      <c r="A1669" s="193"/>
      <c r="B1669" s="201" t="s">
        <v>232</v>
      </c>
      <c r="C1669" s="202" t="s">
        <v>255</v>
      </c>
      <c r="D1669" s="203" t="s">
        <v>254</v>
      </c>
      <c r="E1669" s="204"/>
      <c r="F1669" s="205"/>
      <c r="G1669"/>
      <c r="H1669" s="58"/>
      <c r="I1669" s="58"/>
    </row>
    <row r="1670" spans="1:9" ht="16.149999999999999" customHeight="1">
      <c r="A1670" s="196"/>
      <c r="B1670" s="206" t="s">
        <v>233</v>
      </c>
      <c r="C1670" s="207" t="s">
        <v>363</v>
      </c>
      <c r="D1670" s="265" t="s">
        <v>1306</v>
      </c>
      <c r="E1670" s="209"/>
      <c r="F1670" s="210"/>
      <c r="G1670"/>
      <c r="H1670" s="58"/>
      <c r="I1670" s="58"/>
    </row>
    <row r="1671" spans="1:9" ht="16.149999999999999" customHeight="1" thickBot="1">
      <c r="A1671" s="193"/>
      <c r="B1671" s="206" t="s">
        <v>234</v>
      </c>
      <c r="C1671" s="211" t="s">
        <v>23</v>
      </c>
      <c r="D1671" s="212"/>
      <c r="E1671" s="209"/>
      <c r="F1671" s="210"/>
      <c r="G1671"/>
      <c r="H1671" s="58"/>
      <c r="I1671" s="58"/>
    </row>
    <row r="1672" spans="1:9" ht="16.149999999999999" customHeight="1" thickBot="1">
      <c r="A1672"/>
      <c r="B1672" s="213" t="s">
        <v>235</v>
      </c>
      <c r="C1672" s="214" t="s">
        <v>236</v>
      </c>
      <c r="D1672" s="214" t="s">
        <v>237</v>
      </c>
      <c r="E1672" s="214" t="s">
        <v>238</v>
      </c>
      <c r="F1672" s="215" t="s">
        <v>239</v>
      </c>
      <c r="G1672"/>
      <c r="H1672" s="58"/>
      <c r="I1672" s="58"/>
    </row>
    <row r="1673" spans="1:9" ht="16.149999999999999" customHeight="1" thickBot="1">
      <c r="A1673"/>
      <c r="B1673" s="216" t="s">
        <v>240</v>
      </c>
      <c r="C1673" s="217"/>
      <c r="D1673" s="218"/>
      <c r="E1673" s="217"/>
      <c r="F1673" s="219">
        <f>SUM(F1674:F1686)</f>
        <v>0</v>
      </c>
      <c r="G1673" s="57"/>
      <c r="H1673" s="58"/>
      <c r="I1673" s="58"/>
    </row>
    <row r="1674" spans="1:9" ht="16.149999999999999" customHeight="1">
      <c r="A1674"/>
      <c r="B1674" s="276"/>
      <c r="C1674" s="4"/>
      <c r="D1674" s="222"/>
      <c r="E1674" s="268"/>
      <c r="F1674" s="223"/>
      <c r="G1674" s="57"/>
      <c r="H1674" s="263"/>
      <c r="I1674" s="263"/>
    </row>
    <row r="1675" spans="1:9" ht="16.149999999999999" customHeight="1">
      <c r="A1675"/>
      <c r="B1675" s="220"/>
      <c r="C1675" s="4"/>
      <c r="D1675" s="222"/>
      <c r="E1675" s="268"/>
      <c r="F1675" s="223"/>
      <c r="G1675" s="193"/>
      <c r="H1675" s="3"/>
      <c r="I1675" s="3"/>
    </row>
    <row r="1676" spans="1:9" ht="16.149999999999999" customHeight="1">
      <c r="A1676"/>
      <c r="B1676" s="220"/>
      <c r="C1676" s="4"/>
      <c r="D1676" s="222"/>
      <c r="E1676" s="268"/>
      <c r="F1676" s="223"/>
      <c r="G1676" s="193"/>
      <c r="H1676" s="3"/>
      <c r="I1676" s="3"/>
    </row>
    <row r="1677" spans="1:9" ht="16.149999999999999" customHeight="1">
      <c r="A1677"/>
      <c r="B1677" s="220"/>
      <c r="C1677" s="4"/>
      <c r="D1677" s="222"/>
      <c r="E1677" s="268"/>
      <c r="F1677" s="223"/>
      <c r="G1677" s="193"/>
      <c r="H1677" s="3"/>
      <c r="I1677" s="3"/>
    </row>
    <row r="1678" spans="1:9" ht="16.149999999999999" customHeight="1">
      <c r="A1678"/>
      <c r="B1678" s="220"/>
      <c r="C1678" s="4"/>
      <c r="D1678" s="222"/>
      <c r="E1678" s="268"/>
      <c r="F1678" s="223"/>
      <c r="G1678" s="196"/>
      <c r="H1678" s="7"/>
      <c r="I1678" s="7"/>
    </row>
    <row r="1679" spans="1:9" ht="16.149999999999999" customHeight="1">
      <c r="A1679"/>
      <c r="B1679" s="220"/>
      <c r="C1679" s="221"/>
      <c r="D1679" s="222"/>
      <c r="E1679" s="222"/>
      <c r="F1679" s="223"/>
      <c r="G1679" s="199"/>
      <c r="H1679" s="7"/>
      <c r="I1679" s="7"/>
    </row>
    <row r="1680" spans="1:9" ht="16.149999999999999" customHeight="1">
      <c r="A1680"/>
      <c r="B1680" s="220"/>
      <c r="C1680" s="221"/>
      <c r="D1680" s="222"/>
      <c r="E1680" s="222"/>
      <c r="F1680" s="223"/>
      <c r="G1680"/>
      <c r="H1680" s="7"/>
      <c r="I1680" s="7"/>
    </row>
    <row r="1681" spans="1:9" ht="16.149999999999999" customHeight="1">
      <c r="A1681"/>
      <c r="B1681" s="220"/>
      <c r="C1681" s="221"/>
      <c r="D1681" s="222"/>
      <c r="E1681" s="222"/>
      <c r="F1681" s="223"/>
      <c r="G1681"/>
      <c r="H1681" s="7"/>
      <c r="I1681" s="7"/>
    </row>
    <row r="1682" spans="1:9" ht="16.149999999999999" customHeight="1">
      <c r="A1682"/>
      <c r="B1682" s="220"/>
      <c r="C1682" s="221"/>
      <c r="D1682" s="222"/>
      <c r="E1682" s="222"/>
      <c r="F1682" s="223"/>
      <c r="G1682"/>
      <c r="H1682" s="7"/>
      <c r="I1682" s="7"/>
    </row>
    <row r="1683" spans="1:9" ht="16.149999999999999" customHeight="1">
      <c r="A1683"/>
      <c r="B1683" s="220"/>
      <c r="C1683" s="221"/>
      <c r="D1683" s="222"/>
      <c r="E1683" s="222"/>
      <c r="F1683" s="223"/>
      <c r="G1683"/>
      <c r="H1683" s="187"/>
      <c r="I1683" s="187"/>
    </row>
    <row r="1684" spans="1:9" ht="16.149999999999999" customHeight="1">
      <c r="A1684"/>
      <c r="B1684" s="224"/>
      <c r="C1684" s="225"/>
      <c r="D1684" s="226"/>
      <c r="E1684" s="226"/>
      <c r="F1684" s="223"/>
      <c r="G1684"/>
      <c r="H1684" s="188"/>
      <c r="I1684" s="188"/>
    </row>
    <row r="1685" spans="1:9" ht="16.149999999999999" customHeight="1">
      <c r="A1685"/>
      <c r="B1685" s="228"/>
      <c r="C1685" s="225"/>
      <c r="D1685" s="225"/>
      <c r="E1685" s="225"/>
      <c r="F1685" s="223"/>
      <c r="G1685"/>
      <c r="H1685" s="189"/>
      <c r="I1685" s="189"/>
    </row>
    <row r="1686" spans="1:9" ht="16.149999999999999" customHeight="1" thickBot="1">
      <c r="A1686"/>
      <c r="B1686" s="230"/>
      <c r="C1686" s="231"/>
      <c r="D1686" s="231"/>
      <c r="E1686" s="231"/>
      <c r="F1686" s="223"/>
      <c r="G1686"/>
      <c r="H1686" s="189"/>
      <c r="I1686" s="189"/>
    </row>
    <row r="1687" spans="1:9" ht="16.149999999999999" customHeight="1" thickBot="1">
      <c r="A1687"/>
      <c r="B1687" s="216" t="s">
        <v>241</v>
      </c>
      <c r="C1687" s="217"/>
      <c r="D1687" s="218"/>
      <c r="E1687" s="217"/>
      <c r="F1687" s="219">
        <f>SUM(F1688:F1690)</f>
        <v>0</v>
      </c>
      <c r="G1687"/>
      <c r="H1687" s="189"/>
      <c r="I1687" s="189"/>
    </row>
    <row r="1688" spans="1:9" ht="16.149999999999999" customHeight="1">
      <c r="A1688"/>
      <c r="B1688" s="275"/>
      <c r="C1688" s="221"/>
      <c r="D1688" s="260"/>
      <c r="E1688" s="268"/>
      <c r="F1688" s="223"/>
      <c r="G1688"/>
      <c r="H1688" s="189"/>
      <c r="I1688" s="189"/>
    </row>
    <row r="1689" spans="1:9" ht="16.149999999999999" customHeight="1">
      <c r="A1689"/>
      <c r="B1689" s="276"/>
      <c r="C1689" s="225"/>
      <c r="D1689" s="261"/>
      <c r="E1689" s="268"/>
      <c r="F1689" s="223"/>
      <c r="G1689"/>
      <c r="H1689" s="189"/>
      <c r="I1689" s="189"/>
    </row>
    <row r="1690" spans="1:9" ht="16.149999999999999" customHeight="1" thickBot="1">
      <c r="A1690"/>
      <c r="B1690" s="230"/>
      <c r="C1690" s="231"/>
      <c r="D1690" s="231"/>
      <c r="E1690" s="231"/>
      <c r="F1690" s="223"/>
      <c r="G1690"/>
      <c r="H1690" s="189"/>
      <c r="I1690" s="189"/>
    </row>
    <row r="1691" spans="1:9" ht="16.149999999999999" customHeight="1" thickBot="1">
      <c r="A1691"/>
      <c r="B1691" s="216" t="s">
        <v>242</v>
      </c>
      <c r="C1691" s="217"/>
      <c r="D1691" s="218"/>
      <c r="E1691" s="217"/>
      <c r="F1691" s="219">
        <f>SUM(F1692:F1694)</f>
        <v>0</v>
      </c>
      <c r="G1691"/>
      <c r="H1691" s="189"/>
      <c r="I1691" s="189"/>
    </row>
    <row r="1692" spans="1:9" ht="16.149999999999999" customHeight="1">
      <c r="A1692"/>
      <c r="B1692" s="220"/>
      <c r="C1692" s="221"/>
      <c r="D1692" s="233"/>
      <c r="E1692" s="221"/>
      <c r="F1692" s="223"/>
      <c r="G1692"/>
      <c r="H1692" s="7"/>
      <c r="I1692" s="7"/>
    </row>
    <row r="1693" spans="1:9" ht="16.149999999999999" customHeight="1">
      <c r="A1693"/>
      <c r="B1693" s="224"/>
      <c r="C1693" s="225"/>
      <c r="D1693" s="229"/>
      <c r="E1693" s="225"/>
      <c r="F1693" s="227"/>
      <c r="G1693"/>
      <c r="H1693" s="7"/>
      <c r="I1693" s="7"/>
    </row>
    <row r="1694" spans="1:9" ht="16.149999999999999" customHeight="1" thickBot="1">
      <c r="A1694"/>
      <c r="B1694" s="234"/>
      <c r="C1694" s="231"/>
      <c r="D1694" s="232"/>
      <c r="E1694" s="231"/>
      <c r="F1694" s="235"/>
      <c r="G1694"/>
      <c r="H1694" s="7"/>
      <c r="I1694" s="7"/>
    </row>
    <row r="1695" spans="1:9" ht="16.149999999999999" customHeight="1" thickTop="1" thickBot="1">
      <c r="A1695"/>
      <c r="B1695"/>
      <c r="C1695" s="236"/>
      <c r="D1695" s="237"/>
      <c r="E1695" s="238" t="s">
        <v>243</v>
      </c>
      <c r="F1695" s="239">
        <f>SUM(F1673,F1687,F1691)</f>
        <v>0</v>
      </c>
      <c r="G1695"/>
      <c r="H1695" s="189"/>
      <c r="I1695" s="189"/>
    </row>
    <row r="1696" spans="1:9" ht="30.75" customHeight="1" thickTop="1" thickBot="1">
      <c r="A1696"/>
      <c r="B1696"/>
      <c r="C1696" s="240"/>
      <c r="D1696" s="241"/>
      <c r="E1696" s="242" t="s">
        <v>244</v>
      </c>
      <c r="F1696" s="239">
        <f>$H$27</f>
        <v>1.5610099999999998</v>
      </c>
      <c r="G1696"/>
      <c r="H1696" s="188"/>
      <c r="I1696" s="188"/>
    </row>
    <row r="1697" spans="1:9" ht="16.149999999999999" customHeight="1" thickTop="1" thickBot="1">
      <c r="A1697"/>
      <c r="B1697"/>
      <c r="C1697" s="243"/>
      <c r="D1697" s="244"/>
      <c r="E1697" s="245" t="s">
        <v>245</v>
      </c>
      <c r="F1697" s="461">
        <f>+F1696*F1695</f>
        <v>0</v>
      </c>
      <c r="G1697"/>
      <c r="H1697" s="189"/>
      <c r="I1697" s="189"/>
    </row>
    <row r="1698" spans="1:9" ht="16.149999999999999" customHeight="1">
      <c r="A1698"/>
      <c r="B1698"/>
      <c r="C1698" s="200"/>
      <c r="D1698" s="208"/>
      <c r="E1698" s="246"/>
      <c r="F1698" s="247"/>
      <c r="G1698"/>
      <c r="H1698" s="189"/>
      <c r="I1698" s="189"/>
    </row>
    <row r="1699" spans="1:9" ht="16.149999999999999" customHeight="1">
      <c r="A1699"/>
      <c r="B1699" s="194" t="s">
        <v>1260</v>
      </c>
      <c r="C1699" s="193"/>
      <c r="D1699" s="193"/>
      <c r="E1699" s="195" t="str">
        <f>$B$3</f>
        <v xml:space="preserve">ESCUELA Nº </v>
      </c>
      <c r="F1699" s="193"/>
      <c r="G1699"/>
      <c r="H1699" s="190"/>
      <c r="I1699" s="190"/>
    </row>
    <row r="1700" spans="1:9" ht="16.149999999999999" customHeight="1">
      <c r="A1700"/>
      <c r="B1700" s="195"/>
      <c r="C1700" s="193"/>
      <c r="D1700" s="193"/>
      <c r="E1700" s="195" t="str">
        <f>$B$4</f>
        <v>ENI Nº 62 ENRIQUE MOSCONI</v>
      </c>
      <c r="F1700" s="193"/>
      <c r="G1700"/>
      <c r="H1700" s="189"/>
      <c r="I1700" s="189"/>
    </row>
    <row r="1701" spans="1:9" ht="16.149999999999999" customHeight="1">
      <c r="A1701"/>
      <c r="B1701" s="195"/>
      <c r="C1701" s="193"/>
      <c r="D1701" s="193"/>
      <c r="E1701" s="249" t="str">
        <f>$B$5</f>
        <v>RIVADAVIA - SAN JUAN</v>
      </c>
      <c r="F1701" s="193"/>
      <c r="G1701"/>
      <c r="H1701" s="191"/>
      <c r="I1701" s="191"/>
    </row>
    <row r="1702" spans="1:9" ht="16.149999999999999" customHeight="1">
      <c r="A1702"/>
      <c r="B1702" s="196"/>
      <c r="C1702" s="196"/>
      <c r="D1702" s="197"/>
      <c r="E1702" s="198" t="s">
        <v>231</v>
      </c>
      <c r="F1702" s="196"/>
      <c r="G1702"/>
      <c r="H1702" s="191"/>
      <c r="I1702" s="191"/>
    </row>
    <row r="1703" spans="1:9" ht="16.149999999999999" customHeight="1">
      <c r="A1703"/>
      <c r="B1703" s="199" t="s">
        <v>246</v>
      </c>
      <c r="C1703" s="193"/>
      <c r="D1703" s="199"/>
      <c r="E1703" s="199"/>
      <c r="F1703" s="199"/>
      <c r="G1703"/>
      <c r="H1703" s="191"/>
      <c r="I1703" s="191"/>
    </row>
    <row r="1704" spans="1:9" ht="16.149999999999999" customHeight="1">
      <c r="A1704"/>
      <c r="B1704"/>
      <c r="C1704" s="200"/>
      <c r="D1704" s="101"/>
      <c r="E1704" s="200"/>
      <c r="F1704" s="200"/>
      <c r="G1704"/>
      <c r="H1704" s="188"/>
      <c r="I1704" s="188"/>
    </row>
    <row r="1705" spans="1:9" ht="16.149999999999999" customHeight="1" thickBot="1">
      <c r="A1705"/>
      <c r="B1705"/>
      <c r="C1705" s="200"/>
      <c r="D1705" s="101"/>
      <c r="E1705" s="200"/>
      <c r="F1705" s="200"/>
      <c r="G1705"/>
      <c r="H1705" s="189"/>
      <c r="I1705" s="189"/>
    </row>
    <row r="1706" spans="1:9" ht="16.149999999999999" customHeight="1">
      <c r="A1706"/>
      <c r="B1706" s="201" t="s">
        <v>232</v>
      </c>
      <c r="C1706" s="202" t="s">
        <v>255</v>
      </c>
      <c r="D1706" s="203" t="s">
        <v>254</v>
      </c>
      <c r="E1706" s="204"/>
      <c r="F1706" s="205"/>
      <c r="G1706"/>
      <c r="H1706" s="192"/>
      <c r="I1706" s="192"/>
    </row>
    <row r="1707" spans="1:9" ht="16.149999999999999" customHeight="1">
      <c r="A1707"/>
      <c r="B1707" s="206" t="s">
        <v>233</v>
      </c>
      <c r="C1707" s="1162" t="s">
        <v>1308</v>
      </c>
      <c r="D1707" s="265" t="s">
        <v>445</v>
      </c>
      <c r="E1707" s="209"/>
      <c r="F1707" s="210"/>
      <c r="G1707"/>
      <c r="H1707" s="54"/>
      <c r="I1707" s="54"/>
    </row>
    <row r="1708" spans="1:9" ht="16.149999999999999" customHeight="1" thickBot="1">
      <c r="A1708"/>
      <c r="B1708" s="206" t="s">
        <v>234</v>
      </c>
      <c r="C1708" s="211" t="s">
        <v>10</v>
      </c>
      <c r="D1708" s="212"/>
      <c r="E1708" s="209"/>
      <c r="F1708" s="210"/>
      <c r="G1708"/>
      <c r="H1708" s="61"/>
      <c r="I1708" s="61"/>
    </row>
    <row r="1709" spans="1:9" ht="16.149999999999999" customHeight="1" thickBot="1">
      <c r="A1709" s="57"/>
      <c r="B1709" s="213" t="s">
        <v>235</v>
      </c>
      <c r="C1709" s="214" t="s">
        <v>236</v>
      </c>
      <c r="D1709" s="214" t="s">
        <v>237</v>
      </c>
      <c r="E1709" s="214" t="s">
        <v>238</v>
      </c>
      <c r="F1709" s="215" t="s">
        <v>239</v>
      </c>
      <c r="G1709"/>
      <c r="H1709" s="61"/>
      <c r="I1709" s="61"/>
    </row>
    <row r="1710" spans="1:9" ht="16.149999999999999" customHeight="1" thickBot="1">
      <c r="A1710" s="57"/>
      <c r="B1710" s="216" t="s">
        <v>240</v>
      </c>
      <c r="C1710" s="217"/>
      <c r="D1710" s="218"/>
      <c r="E1710" s="217"/>
      <c r="F1710" s="219">
        <f>SUM(F1711:F1723)</f>
        <v>0</v>
      </c>
      <c r="G1710"/>
      <c r="H1710" s="61"/>
      <c r="I1710" s="61"/>
    </row>
    <row r="1711" spans="1:9" ht="16.149999999999999" customHeight="1">
      <c r="A1711" s="193"/>
      <c r="B1711" s="276"/>
      <c r="C1711" s="4"/>
      <c r="D1711" s="222"/>
      <c r="E1711" s="268"/>
      <c r="F1711" s="223"/>
      <c r="G1711"/>
      <c r="H1711" s="61"/>
      <c r="I1711" s="61"/>
    </row>
    <row r="1712" spans="1:9" ht="16.149999999999999" customHeight="1">
      <c r="A1712" s="193"/>
      <c r="B1712" s="220"/>
      <c r="C1712" s="4"/>
      <c r="D1712" s="222"/>
      <c r="E1712" s="268"/>
      <c r="F1712" s="223"/>
      <c r="G1712" s="186"/>
      <c r="H1712" s="263"/>
      <c r="I1712" s="263"/>
    </row>
    <row r="1713" spans="1:9" ht="16.149999999999999" customHeight="1">
      <c r="A1713" s="193"/>
      <c r="B1713" s="220"/>
      <c r="C1713" s="4"/>
      <c r="D1713" s="222"/>
      <c r="E1713" s="268"/>
      <c r="F1713" s="223"/>
      <c r="G1713" s="57"/>
      <c r="H1713" s="3"/>
      <c r="I1713" s="3"/>
    </row>
    <row r="1714" spans="1:9" ht="16.149999999999999" customHeight="1">
      <c r="A1714" s="196"/>
      <c r="B1714" s="220"/>
      <c r="C1714" s="4"/>
      <c r="D1714" s="222"/>
      <c r="E1714" s="268"/>
      <c r="F1714" s="223"/>
      <c r="G1714"/>
      <c r="H1714" s="263"/>
      <c r="I1714" s="263"/>
    </row>
    <row r="1715" spans="1:9" ht="16.149999999999999" customHeight="1">
      <c r="A1715" s="193"/>
      <c r="B1715" s="220"/>
      <c r="C1715" s="221"/>
      <c r="D1715" s="222"/>
      <c r="E1715" s="222"/>
      <c r="F1715" s="223"/>
      <c r="G1715" s="3"/>
      <c r="H1715" s="3"/>
      <c r="I1715" s="3"/>
    </row>
    <row r="1716" spans="1:9" ht="16.149999999999999" customHeight="1">
      <c r="A1716"/>
      <c r="B1716" s="220"/>
      <c r="C1716" s="221"/>
      <c r="D1716" s="222"/>
      <c r="E1716" s="222"/>
      <c r="F1716" s="223"/>
      <c r="G1716" s="57"/>
      <c r="H1716" s="3"/>
      <c r="I1716" s="3"/>
    </row>
    <row r="1717" spans="1:9" ht="16.149999999999999" customHeight="1">
      <c r="A1717"/>
      <c r="B1717" s="220"/>
      <c r="C1717" s="221"/>
      <c r="D1717" s="222"/>
      <c r="E1717" s="222"/>
      <c r="F1717" s="223"/>
      <c r="G1717"/>
    </row>
    <row r="1718" spans="1:9" ht="16.149999999999999" customHeight="1">
      <c r="A1718"/>
      <c r="B1718" s="220"/>
      <c r="C1718" s="221"/>
      <c r="D1718" s="222"/>
      <c r="E1718" s="222"/>
      <c r="F1718" s="223"/>
      <c r="G1718" s="51"/>
    </row>
    <row r="1719" spans="1:9" ht="16.149999999999999" customHeight="1">
      <c r="A1719"/>
      <c r="B1719" s="220"/>
      <c r="C1719" s="221"/>
      <c r="D1719" s="222"/>
      <c r="E1719" s="222"/>
      <c r="F1719" s="223"/>
      <c r="G1719" s="57"/>
      <c r="H1719" s="61"/>
      <c r="I1719" s="61"/>
    </row>
    <row r="1720" spans="1:9" ht="16.149999999999999" customHeight="1">
      <c r="A1720"/>
      <c r="B1720" s="220"/>
      <c r="C1720" s="221"/>
      <c r="D1720" s="222"/>
      <c r="E1720" s="222"/>
      <c r="F1720" s="223"/>
      <c r="G1720" s="51"/>
    </row>
    <row r="1721" spans="1:9" ht="16.149999999999999" customHeight="1">
      <c r="A1721"/>
      <c r="B1721" s="224"/>
      <c r="C1721" s="225"/>
      <c r="D1721" s="226"/>
      <c r="E1721" s="226"/>
      <c r="F1721" s="223"/>
      <c r="G1721" s="57"/>
      <c r="H1721" s="3"/>
    </row>
    <row r="1722" spans="1:9" ht="16.149999999999999" customHeight="1">
      <c r="A1722"/>
      <c r="B1722" s="228"/>
      <c r="C1722" s="225"/>
      <c r="D1722" s="225"/>
      <c r="E1722" s="225"/>
      <c r="F1722" s="223"/>
      <c r="G1722" s="193"/>
      <c r="H1722" s="3"/>
    </row>
    <row r="1723" spans="1:9" ht="16.149999999999999" customHeight="1" thickBot="1">
      <c r="A1723"/>
      <c r="B1723" s="230"/>
      <c r="C1723" s="231"/>
      <c r="D1723" s="231"/>
      <c r="E1723" s="231"/>
      <c r="F1723" s="223"/>
      <c r="G1723" s="193"/>
      <c r="H1723" s="3"/>
    </row>
    <row r="1724" spans="1:9" ht="16.149999999999999" customHeight="1" thickBot="1">
      <c r="A1724"/>
      <c r="B1724" s="216" t="s">
        <v>241</v>
      </c>
      <c r="C1724" s="217"/>
      <c r="D1724" s="218"/>
      <c r="E1724" s="217"/>
      <c r="F1724" s="219">
        <f>SUM(F1725:F1727)</f>
        <v>0</v>
      </c>
      <c r="G1724" s="193"/>
      <c r="H1724" s="7"/>
    </row>
    <row r="1725" spans="1:9" ht="16.149999999999999" customHeight="1">
      <c r="A1725"/>
      <c r="B1725" s="262"/>
      <c r="C1725" s="221"/>
      <c r="D1725" s="260"/>
      <c r="E1725" s="268"/>
      <c r="F1725" s="223"/>
      <c r="G1725" s="196"/>
      <c r="H1725" s="7"/>
    </row>
    <row r="1726" spans="1:9" ht="16.149999999999999" customHeight="1">
      <c r="A1726"/>
      <c r="B1726" s="259"/>
      <c r="C1726" s="225"/>
      <c r="D1726" s="261"/>
      <c r="E1726" s="268"/>
      <c r="F1726" s="223"/>
      <c r="G1726" s="199"/>
      <c r="H1726" s="7"/>
    </row>
    <row r="1727" spans="1:9" ht="16.149999999999999" customHeight="1" thickBot="1">
      <c r="A1727"/>
      <c r="B1727" s="230"/>
      <c r="C1727" s="231"/>
      <c r="D1727" s="231"/>
      <c r="E1727" s="231"/>
      <c r="F1727" s="223"/>
      <c r="G1727"/>
      <c r="H1727" s="7"/>
    </row>
    <row r="1728" spans="1:9" ht="16.149999999999999" customHeight="1" thickBot="1">
      <c r="A1728"/>
      <c r="B1728" s="216" t="s">
        <v>242</v>
      </c>
      <c r="C1728" s="217"/>
      <c r="D1728" s="218"/>
      <c r="E1728" s="217"/>
      <c r="F1728" s="219">
        <f>SUM(F1729:F1731)</f>
        <v>0</v>
      </c>
      <c r="G1728"/>
      <c r="H1728" s="7"/>
    </row>
    <row r="1729" spans="1:8" ht="16.149999999999999" customHeight="1">
      <c r="A1729"/>
      <c r="B1729" s="220"/>
      <c r="C1729" s="221"/>
      <c r="D1729" s="233"/>
      <c r="E1729" s="221"/>
      <c r="F1729" s="223"/>
      <c r="G1729"/>
      <c r="H1729" s="187"/>
    </row>
    <row r="1730" spans="1:8" ht="16.149999999999999" customHeight="1">
      <c r="A1730"/>
      <c r="B1730" s="224"/>
      <c r="C1730" s="225"/>
      <c r="D1730" s="229"/>
      <c r="E1730" s="225"/>
      <c r="F1730" s="227"/>
      <c r="G1730"/>
      <c r="H1730" s="188"/>
    </row>
    <row r="1731" spans="1:8" ht="16.149999999999999" customHeight="1" thickBot="1">
      <c r="A1731"/>
      <c r="B1731" s="234"/>
      <c r="C1731" s="231"/>
      <c r="D1731" s="232"/>
      <c r="E1731" s="231"/>
      <c r="F1731" s="235"/>
      <c r="G1731"/>
      <c r="H1731" s="189"/>
    </row>
    <row r="1732" spans="1:8" ht="16.149999999999999" customHeight="1" thickTop="1" thickBot="1">
      <c r="A1732"/>
      <c r="B1732"/>
      <c r="C1732" s="236"/>
      <c r="D1732" s="237"/>
      <c r="E1732" s="238" t="s">
        <v>243</v>
      </c>
      <c r="F1732" s="239">
        <f>SUM(F1710,F1724,F1728)</f>
        <v>0</v>
      </c>
      <c r="G1732"/>
      <c r="H1732" s="189"/>
    </row>
    <row r="1733" spans="1:8" ht="16.149999999999999" customHeight="1" thickTop="1" thickBot="1">
      <c r="A1733"/>
      <c r="B1733"/>
      <c r="C1733" s="240"/>
      <c r="D1733" s="241"/>
      <c r="E1733" s="242" t="s">
        <v>244</v>
      </c>
      <c r="F1733" s="239">
        <f>$H$27</f>
        <v>1.5610099999999998</v>
      </c>
      <c r="G1733"/>
      <c r="H1733" s="189"/>
    </row>
    <row r="1734" spans="1:8" ht="16.149999999999999" customHeight="1" thickTop="1" thickBot="1">
      <c r="A1734"/>
      <c r="B1734"/>
      <c r="C1734" s="243"/>
      <c r="D1734" s="244"/>
      <c r="E1734" s="245" t="s">
        <v>245</v>
      </c>
      <c r="F1734" s="461">
        <f>+F1733*F1732</f>
        <v>0</v>
      </c>
      <c r="G1734"/>
      <c r="H1734" s="189"/>
    </row>
    <row r="1735" spans="1:8" ht="16.149999999999999" customHeight="1">
      <c r="A1735"/>
      <c r="B1735"/>
      <c r="C1735" s="200"/>
      <c r="D1735" s="208"/>
      <c r="E1735" s="246"/>
      <c r="F1735" s="247"/>
      <c r="G1735"/>
      <c r="H1735" s="189"/>
    </row>
    <row r="1736" spans="1:8" ht="16.149999999999999" customHeight="1">
      <c r="A1736"/>
      <c r="B1736" s="194" t="s">
        <v>1260</v>
      </c>
      <c r="C1736" s="193"/>
      <c r="D1736" s="193"/>
      <c r="E1736" s="195" t="str">
        <f>$B$3</f>
        <v xml:space="preserve">ESCUELA Nº </v>
      </c>
      <c r="F1736" s="193"/>
      <c r="G1736"/>
      <c r="H1736" s="189"/>
    </row>
    <row r="1737" spans="1:8" ht="16.149999999999999" customHeight="1">
      <c r="A1737"/>
      <c r="B1737" s="195"/>
      <c r="C1737" s="193"/>
      <c r="D1737" s="193"/>
      <c r="E1737" s="195" t="str">
        <f>$B$4</f>
        <v>ENI Nº 62 ENRIQUE MOSCONI</v>
      </c>
      <c r="F1737" s="193"/>
      <c r="G1737"/>
      <c r="H1737" s="189"/>
    </row>
    <row r="1738" spans="1:8" ht="31.5" customHeight="1">
      <c r="A1738"/>
      <c r="B1738" s="195"/>
      <c r="C1738" s="193"/>
      <c r="D1738" s="193"/>
      <c r="E1738" s="249" t="str">
        <f>$B$5</f>
        <v>RIVADAVIA - SAN JUAN</v>
      </c>
      <c r="F1738" s="193"/>
      <c r="G1738"/>
      <c r="H1738" s="7"/>
    </row>
    <row r="1739" spans="1:8" ht="16.149999999999999" customHeight="1">
      <c r="A1739"/>
      <c r="B1739" s="196"/>
      <c r="C1739" s="196"/>
      <c r="D1739" s="197"/>
      <c r="E1739" s="198" t="s">
        <v>231</v>
      </c>
      <c r="F1739" s="196"/>
      <c r="G1739"/>
      <c r="H1739" s="7"/>
    </row>
    <row r="1740" spans="1:8" ht="16.149999999999999" customHeight="1">
      <c r="A1740"/>
      <c r="B1740" s="199" t="s">
        <v>246</v>
      </c>
      <c r="C1740" s="193"/>
      <c r="D1740" s="199"/>
      <c r="E1740" s="199"/>
      <c r="F1740" s="199"/>
      <c r="G1740"/>
      <c r="H1740" s="7"/>
    </row>
    <row r="1741" spans="1:8" ht="16.149999999999999" customHeight="1">
      <c r="A1741"/>
      <c r="B1741"/>
      <c r="C1741" s="200"/>
      <c r="D1741" s="101"/>
      <c r="E1741" s="200"/>
      <c r="F1741" s="200"/>
      <c r="G1741"/>
      <c r="H1741" s="189"/>
    </row>
    <row r="1742" spans="1:8" ht="16.149999999999999" customHeight="1" thickBot="1">
      <c r="A1742"/>
      <c r="B1742"/>
      <c r="C1742" s="200"/>
      <c r="D1742" s="101"/>
      <c r="E1742" s="200"/>
      <c r="F1742" s="200"/>
      <c r="G1742"/>
      <c r="H1742" s="188"/>
    </row>
    <row r="1743" spans="1:8" ht="16.149999999999999" customHeight="1">
      <c r="A1743"/>
      <c r="B1743" s="201" t="s">
        <v>232</v>
      </c>
      <c r="C1743" s="202" t="s">
        <v>255</v>
      </c>
      <c r="D1743" s="203" t="s">
        <v>254</v>
      </c>
      <c r="E1743" s="204"/>
      <c r="F1743" s="205"/>
      <c r="G1743"/>
      <c r="H1743" s="189"/>
    </row>
    <row r="1744" spans="1:8" ht="16.149999999999999" customHeight="1">
      <c r="A1744"/>
      <c r="B1744" s="206" t="s">
        <v>233</v>
      </c>
      <c r="C1744" s="1162" t="s">
        <v>1310</v>
      </c>
      <c r="D1744" s="265" t="s">
        <v>444</v>
      </c>
      <c r="E1744" s="209"/>
      <c r="F1744" s="210"/>
      <c r="G1744"/>
      <c r="H1744" s="189"/>
    </row>
    <row r="1745" spans="1:8" ht="16.149999999999999" customHeight="1" thickBot="1">
      <c r="A1745"/>
      <c r="B1745" s="206" t="s">
        <v>234</v>
      </c>
      <c r="C1745" s="211" t="s">
        <v>23</v>
      </c>
      <c r="D1745" s="212"/>
      <c r="E1745" s="209"/>
      <c r="F1745" s="210"/>
      <c r="G1745"/>
      <c r="H1745" s="190"/>
    </row>
    <row r="1746" spans="1:8" ht="16.149999999999999" customHeight="1" thickBot="1">
      <c r="A1746"/>
      <c r="B1746" s="213" t="s">
        <v>235</v>
      </c>
      <c r="C1746" s="214" t="s">
        <v>236</v>
      </c>
      <c r="D1746" s="214" t="s">
        <v>237</v>
      </c>
      <c r="E1746" s="214" t="s">
        <v>238</v>
      </c>
      <c r="F1746" s="215" t="s">
        <v>239</v>
      </c>
      <c r="G1746"/>
      <c r="H1746" s="189"/>
    </row>
    <row r="1747" spans="1:8" ht="16.149999999999999" customHeight="1" thickBot="1">
      <c r="A1747"/>
      <c r="B1747" s="216" t="s">
        <v>240</v>
      </c>
      <c r="C1747" s="217"/>
      <c r="D1747" s="218"/>
      <c r="E1747" s="217"/>
      <c r="F1747" s="219">
        <f>SUM(F1748:F1760)</f>
        <v>0</v>
      </c>
      <c r="G1747"/>
      <c r="H1747" s="191"/>
    </row>
    <row r="1748" spans="1:8" ht="16.149999999999999" customHeight="1">
      <c r="A1748" s="186"/>
      <c r="B1748" s="276"/>
      <c r="C1748" s="4"/>
      <c r="D1748" s="222"/>
      <c r="E1748" s="268"/>
      <c r="F1748" s="223"/>
      <c r="G1748"/>
      <c r="H1748" s="191"/>
    </row>
    <row r="1749" spans="1:8" ht="16.149999999999999" customHeight="1">
      <c r="A1749" s="57"/>
      <c r="B1749" s="220"/>
      <c r="C1749" s="4"/>
      <c r="D1749" s="222"/>
      <c r="E1749" s="268"/>
      <c r="F1749" s="223"/>
      <c r="G1749"/>
      <c r="H1749" s="191"/>
    </row>
    <row r="1750" spans="1:8" ht="16.149999999999999" customHeight="1">
      <c r="A1750"/>
      <c r="B1750" s="220"/>
      <c r="C1750" s="4"/>
      <c r="D1750" s="222"/>
      <c r="E1750" s="268"/>
      <c r="F1750" s="223"/>
      <c r="G1750"/>
      <c r="H1750" s="188"/>
    </row>
    <row r="1751" spans="1:8" ht="16.149999999999999" customHeight="1">
      <c r="A1751" s="3"/>
      <c r="B1751" s="220"/>
      <c r="C1751" s="4"/>
      <c r="D1751" s="222"/>
      <c r="E1751" s="268"/>
      <c r="F1751" s="223"/>
      <c r="G1751"/>
      <c r="H1751" s="189"/>
    </row>
    <row r="1752" spans="1:8" ht="16.149999999999999" customHeight="1">
      <c r="A1752" s="57"/>
      <c r="B1752" s="220"/>
      <c r="C1752" s="4"/>
      <c r="D1752" s="222"/>
      <c r="E1752" s="268"/>
      <c r="F1752" s="223"/>
      <c r="G1752"/>
      <c r="H1752" s="192"/>
    </row>
    <row r="1753" spans="1:8" ht="16.149999999999999" customHeight="1">
      <c r="A1753"/>
      <c r="B1753" s="220"/>
      <c r="C1753" s="221"/>
      <c r="D1753" s="222"/>
      <c r="E1753" s="222"/>
      <c r="F1753" s="223"/>
      <c r="G1753"/>
      <c r="H1753" s="54"/>
    </row>
    <row r="1754" spans="1:8" ht="16.149999999999999" customHeight="1">
      <c r="A1754" s="51"/>
      <c r="B1754" s="220"/>
      <c r="C1754" s="221"/>
      <c r="D1754" s="222"/>
      <c r="E1754" s="222"/>
      <c r="F1754" s="223"/>
      <c r="G1754"/>
      <c r="H1754" s="61"/>
    </row>
    <row r="1755" spans="1:8" ht="16.149999999999999" customHeight="1">
      <c r="A1755" s="57"/>
      <c r="B1755" s="220"/>
      <c r="C1755" s="221"/>
      <c r="D1755" s="222"/>
      <c r="E1755" s="222"/>
      <c r="F1755" s="223"/>
      <c r="G1755"/>
      <c r="H1755" s="61"/>
    </row>
    <row r="1756" spans="1:8" ht="16.149999999999999" customHeight="1">
      <c r="A1756" s="51"/>
      <c r="B1756" s="220"/>
      <c r="C1756" s="221"/>
      <c r="D1756" s="222"/>
      <c r="E1756" s="222"/>
      <c r="F1756" s="223"/>
      <c r="G1756"/>
      <c r="H1756" s="54"/>
    </row>
    <row r="1757" spans="1:8" ht="16.149999999999999" customHeight="1">
      <c r="A1757" s="57"/>
      <c r="B1757" s="220"/>
      <c r="C1757" s="221"/>
      <c r="D1757" s="222"/>
      <c r="E1757" s="222"/>
      <c r="F1757" s="223"/>
      <c r="G1757"/>
      <c r="H1757" s="60"/>
    </row>
    <row r="1758" spans="1:8" ht="16.149999999999999" customHeight="1">
      <c r="A1758" s="193"/>
      <c r="B1758" s="224"/>
      <c r="C1758" s="225"/>
      <c r="D1758" s="226"/>
      <c r="E1758" s="226"/>
      <c r="F1758" s="223"/>
      <c r="G1758"/>
      <c r="H1758" s="58"/>
    </row>
    <row r="1759" spans="1:8" ht="16.149999999999999" customHeight="1">
      <c r="A1759" s="193"/>
      <c r="B1759" s="228"/>
      <c r="C1759" s="225"/>
      <c r="D1759" s="225"/>
      <c r="E1759" s="225"/>
      <c r="F1759" s="223"/>
      <c r="G1759" s="51"/>
    </row>
    <row r="1760" spans="1:8" ht="16.149999999999999" customHeight="1" thickBot="1">
      <c r="A1760" s="193"/>
      <c r="B1760" s="230"/>
      <c r="C1760" s="231"/>
      <c r="D1760" s="231"/>
      <c r="E1760" s="231"/>
      <c r="F1760" s="223"/>
      <c r="G1760" s="51"/>
    </row>
    <row r="1761" spans="1:9" ht="16.149999999999999" customHeight="1" thickBot="1">
      <c r="A1761" s="196"/>
      <c r="B1761" s="216" t="s">
        <v>241</v>
      </c>
      <c r="C1761" s="217"/>
      <c r="D1761" s="218"/>
      <c r="E1761" s="217"/>
      <c r="F1761" s="219">
        <f>SUM(F1762:F1764)</f>
        <v>0</v>
      </c>
      <c r="G1761" s="51"/>
    </row>
    <row r="1762" spans="1:9" ht="16.149999999999999" customHeight="1">
      <c r="A1762" s="193"/>
      <c r="B1762" s="262"/>
      <c r="C1762" s="221"/>
      <c r="D1762" s="260"/>
      <c r="E1762" s="268"/>
      <c r="F1762" s="223"/>
      <c r="G1762" s="51"/>
    </row>
    <row r="1763" spans="1:9" ht="16.149999999999999" customHeight="1">
      <c r="A1763"/>
      <c r="B1763" s="259"/>
      <c r="C1763" s="225"/>
      <c r="D1763" s="261"/>
      <c r="E1763" s="268"/>
      <c r="F1763" s="223"/>
      <c r="G1763" s="57"/>
      <c r="H1763" s="3"/>
      <c r="I1763" s="3"/>
    </row>
    <row r="1764" spans="1:9" ht="16.149999999999999" customHeight="1" thickBot="1">
      <c r="A1764"/>
      <c r="B1764" s="230"/>
      <c r="C1764" s="231"/>
      <c r="D1764" s="231"/>
      <c r="E1764" s="231"/>
      <c r="F1764" s="223"/>
      <c r="G1764" s="193"/>
      <c r="H1764" s="3"/>
      <c r="I1764" s="3"/>
    </row>
    <row r="1765" spans="1:9" ht="16.149999999999999" customHeight="1" thickBot="1">
      <c r="A1765"/>
      <c r="B1765" s="216" t="s">
        <v>242</v>
      </c>
      <c r="C1765" s="217"/>
      <c r="D1765" s="218"/>
      <c r="E1765" s="217"/>
      <c r="F1765" s="219">
        <f>SUM(F1766:F1768)</f>
        <v>0</v>
      </c>
      <c r="G1765" s="193"/>
      <c r="H1765" s="7"/>
      <c r="I1765" s="7"/>
    </row>
    <row r="1766" spans="1:9" ht="16.149999999999999" customHeight="1">
      <c r="A1766"/>
      <c r="B1766" s="220"/>
      <c r="C1766" s="221"/>
      <c r="D1766" s="233"/>
      <c r="E1766" s="221"/>
      <c r="F1766" s="223"/>
      <c r="G1766" s="193"/>
      <c r="H1766" s="7"/>
      <c r="I1766" s="7"/>
    </row>
    <row r="1767" spans="1:9" ht="16.149999999999999" customHeight="1">
      <c r="A1767"/>
      <c r="B1767" s="224"/>
      <c r="C1767" s="225"/>
      <c r="D1767" s="229"/>
      <c r="E1767" s="225"/>
      <c r="F1767" s="227"/>
      <c r="G1767" s="196"/>
      <c r="H1767" s="7"/>
      <c r="I1767" s="7"/>
    </row>
    <row r="1768" spans="1:9" ht="16.149999999999999" customHeight="1" thickBot="1">
      <c r="A1768"/>
      <c r="B1768" s="234"/>
      <c r="C1768" s="231"/>
      <c r="D1768" s="232"/>
      <c r="E1768" s="231"/>
      <c r="F1768" s="235"/>
      <c r="G1768" s="199"/>
      <c r="H1768" s="7"/>
      <c r="I1768" s="7"/>
    </row>
    <row r="1769" spans="1:9" ht="16.149999999999999" customHeight="1" thickTop="1" thickBot="1">
      <c r="A1769"/>
      <c r="B1769"/>
      <c r="C1769" s="236"/>
      <c r="D1769" s="237"/>
      <c r="E1769" s="238" t="s">
        <v>243</v>
      </c>
      <c r="F1769" s="239">
        <f>SUM(F1747,F1761,F1765)</f>
        <v>0</v>
      </c>
      <c r="G1769"/>
      <c r="H1769" s="7"/>
      <c r="I1769" s="7"/>
    </row>
    <row r="1770" spans="1:9" ht="16.149999999999999" customHeight="1" thickTop="1" thickBot="1">
      <c r="A1770"/>
      <c r="B1770"/>
      <c r="C1770" s="240"/>
      <c r="D1770" s="241"/>
      <c r="E1770" s="242" t="s">
        <v>244</v>
      </c>
      <c r="F1770" s="239">
        <f>$H$27</f>
        <v>1.5610099999999998</v>
      </c>
      <c r="G1770"/>
      <c r="H1770" s="187"/>
      <c r="I1770" s="187"/>
    </row>
    <row r="1771" spans="1:9" ht="16.149999999999999" customHeight="1" thickTop="1" thickBot="1">
      <c r="A1771"/>
      <c r="B1771"/>
      <c r="C1771" s="243"/>
      <c r="D1771" s="244"/>
      <c r="E1771" s="245" t="s">
        <v>245</v>
      </c>
      <c r="F1771" s="461">
        <f>+F1770*F1769</f>
        <v>0</v>
      </c>
      <c r="G1771"/>
      <c r="H1771" s="188"/>
      <c r="I1771" s="188"/>
    </row>
    <row r="1772" spans="1:9" ht="16.149999999999999" customHeight="1">
      <c r="A1772"/>
      <c r="B1772"/>
      <c r="C1772" s="200"/>
      <c r="D1772" s="208"/>
      <c r="E1772" s="246"/>
      <c r="F1772" s="247"/>
      <c r="G1772"/>
      <c r="H1772" s="189"/>
      <c r="I1772" s="189"/>
    </row>
    <row r="1773" spans="1:9" ht="16.149999999999999" customHeight="1">
      <c r="A1773"/>
      <c r="B1773" s="194" t="s">
        <v>1260</v>
      </c>
      <c r="C1773" s="193"/>
      <c r="D1773" s="193"/>
      <c r="E1773" s="195" t="str">
        <f>$B$3</f>
        <v xml:space="preserve">ESCUELA Nº </v>
      </c>
      <c r="F1773" s="193"/>
      <c r="G1773"/>
      <c r="H1773" s="189"/>
      <c r="I1773" s="189"/>
    </row>
    <row r="1774" spans="1:9" ht="16.149999999999999" customHeight="1">
      <c r="A1774"/>
      <c r="B1774" s="195"/>
      <c r="C1774" s="193"/>
      <c r="D1774" s="193"/>
      <c r="E1774" s="195" t="str">
        <f>$B$4</f>
        <v>ENI Nº 62 ENRIQUE MOSCONI</v>
      </c>
      <c r="F1774" s="193"/>
      <c r="G1774"/>
      <c r="H1774" s="189"/>
      <c r="I1774" s="189"/>
    </row>
    <row r="1775" spans="1:9" ht="16.149999999999999" customHeight="1">
      <c r="A1775"/>
      <c r="B1775" s="195"/>
      <c r="C1775" s="193"/>
      <c r="D1775" s="193"/>
      <c r="E1775" s="249" t="str">
        <f>$B$5</f>
        <v>RIVADAVIA - SAN JUAN</v>
      </c>
      <c r="F1775" s="193"/>
      <c r="G1775"/>
      <c r="H1775" s="189"/>
      <c r="I1775" s="189"/>
    </row>
    <row r="1776" spans="1:9" ht="16.149999999999999" customHeight="1">
      <c r="A1776"/>
      <c r="B1776" s="196"/>
      <c r="C1776" s="196"/>
      <c r="D1776" s="197"/>
      <c r="E1776" s="198" t="s">
        <v>231</v>
      </c>
      <c r="F1776" s="196"/>
      <c r="G1776"/>
      <c r="H1776" s="189"/>
      <c r="I1776" s="189"/>
    </row>
    <row r="1777" spans="1:9" ht="16.149999999999999" customHeight="1">
      <c r="A1777"/>
      <c r="B1777" s="199" t="s">
        <v>246</v>
      </c>
      <c r="C1777" s="193"/>
      <c r="D1777" s="199"/>
      <c r="E1777" s="199"/>
      <c r="F1777" s="199"/>
      <c r="G1777"/>
      <c r="H1777" s="189"/>
      <c r="I1777" s="189"/>
    </row>
    <row r="1778" spans="1:9" ht="16.149999999999999" customHeight="1">
      <c r="A1778"/>
      <c r="B1778"/>
      <c r="C1778" s="200"/>
      <c r="D1778" s="101"/>
      <c r="E1778" s="200"/>
      <c r="F1778" s="200"/>
      <c r="G1778"/>
      <c r="H1778" s="189"/>
      <c r="I1778" s="189"/>
    </row>
    <row r="1779" spans="1:9" ht="16.149999999999999" customHeight="1" thickBot="1">
      <c r="A1779"/>
      <c r="B1779"/>
      <c r="C1779" s="200"/>
      <c r="D1779" s="101"/>
      <c r="E1779" s="200"/>
      <c r="F1779" s="200"/>
      <c r="G1779"/>
      <c r="H1779" s="7"/>
      <c r="I1779" s="7"/>
    </row>
    <row r="1780" spans="1:9" ht="16.149999999999999" customHeight="1">
      <c r="A1780"/>
      <c r="B1780" s="201" t="s">
        <v>232</v>
      </c>
      <c r="C1780" s="202" t="s">
        <v>255</v>
      </c>
      <c r="D1780" s="203" t="s">
        <v>254</v>
      </c>
      <c r="E1780" s="204"/>
      <c r="F1780" s="205"/>
      <c r="G1780"/>
      <c r="H1780" s="7"/>
      <c r="I1780" s="7"/>
    </row>
    <row r="1781" spans="1:9" ht="16.149999999999999" customHeight="1">
      <c r="A1781"/>
      <c r="B1781" s="206" t="s">
        <v>233</v>
      </c>
      <c r="C1781" s="207" t="s">
        <v>365</v>
      </c>
      <c r="D1781" s="265" t="s">
        <v>1253</v>
      </c>
      <c r="E1781" s="209"/>
      <c r="F1781" s="210"/>
      <c r="G1781"/>
      <c r="H1781" s="7"/>
      <c r="I1781" s="7"/>
    </row>
    <row r="1782" spans="1:9" ht="16.149999999999999" customHeight="1" thickBot="1">
      <c r="A1782"/>
      <c r="B1782" s="206" t="s">
        <v>234</v>
      </c>
      <c r="C1782" s="211" t="s">
        <v>23</v>
      </c>
      <c r="D1782" s="212"/>
      <c r="E1782" s="209"/>
      <c r="F1782" s="210"/>
      <c r="G1782"/>
      <c r="H1782" s="189"/>
      <c r="I1782" s="189"/>
    </row>
    <row r="1783" spans="1:9" ht="16.149999999999999" customHeight="1" thickBot="1">
      <c r="A1783"/>
      <c r="B1783" s="213" t="s">
        <v>235</v>
      </c>
      <c r="C1783" s="214" t="s">
        <v>236</v>
      </c>
      <c r="D1783" s="214" t="s">
        <v>237</v>
      </c>
      <c r="E1783" s="214" t="s">
        <v>238</v>
      </c>
      <c r="F1783" s="215" t="s">
        <v>239</v>
      </c>
      <c r="G1783"/>
      <c r="H1783" s="188"/>
      <c r="I1783" s="188"/>
    </row>
    <row r="1784" spans="1:9" ht="16.149999999999999" customHeight="1" thickBot="1">
      <c r="A1784"/>
      <c r="B1784" s="216" t="s">
        <v>240</v>
      </c>
      <c r="C1784" s="217"/>
      <c r="D1784" s="218"/>
      <c r="E1784" s="217"/>
      <c r="F1784" s="219">
        <f>SUM(F1785:F1797)</f>
        <v>0</v>
      </c>
      <c r="G1784"/>
      <c r="H1784" s="189"/>
      <c r="I1784" s="189"/>
    </row>
    <row r="1785" spans="1:9" ht="31.5" customHeight="1">
      <c r="A1785"/>
      <c r="B1785" s="276"/>
      <c r="C1785" s="4"/>
      <c r="D1785" s="222"/>
      <c r="E1785" s="268"/>
      <c r="F1785" s="223"/>
      <c r="G1785"/>
      <c r="H1785" s="189"/>
      <c r="I1785" s="189"/>
    </row>
    <row r="1786" spans="1:9" ht="16.149999999999999" customHeight="1">
      <c r="A1786"/>
      <c r="B1786" s="220"/>
      <c r="C1786" s="4"/>
      <c r="D1786" s="222"/>
      <c r="E1786" s="268"/>
      <c r="F1786" s="223"/>
      <c r="G1786"/>
      <c r="H1786" s="190"/>
      <c r="I1786" s="190"/>
    </row>
    <row r="1787" spans="1:9" ht="16.149999999999999" customHeight="1">
      <c r="A1787"/>
      <c r="B1787" s="220"/>
      <c r="C1787" s="4"/>
      <c r="D1787" s="222"/>
      <c r="E1787" s="268"/>
      <c r="F1787" s="223"/>
      <c r="G1787"/>
      <c r="H1787" s="189"/>
      <c r="I1787" s="189"/>
    </row>
    <row r="1788" spans="1:9" ht="16.149999999999999" customHeight="1">
      <c r="A1788"/>
      <c r="B1788" s="220"/>
      <c r="C1788" s="4"/>
      <c r="D1788" s="222"/>
      <c r="E1788" s="268"/>
      <c r="F1788" s="223"/>
      <c r="G1788"/>
      <c r="H1788" s="191"/>
      <c r="I1788" s="191"/>
    </row>
    <row r="1789" spans="1:9" ht="16.149999999999999" customHeight="1">
      <c r="A1789"/>
      <c r="B1789" s="220"/>
      <c r="C1789" s="4"/>
      <c r="D1789" s="222"/>
      <c r="E1789" s="268"/>
      <c r="F1789" s="223"/>
      <c r="G1789"/>
      <c r="H1789" s="191"/>
      <c r="I1789" s="191"/>
    </row>
    <row r="1790" spans="1:9" ht="16.149999999999999" customHeight="1">
      <c r="A1790"/>
      <c r="B1790" s="220"/>
      <c r="C1790" s="221"/>
      <c r="D1790" s="222"/>
      <c r="E1790" s="222"/>
      <c r="F1790" s="223"/>
      <c r="G1790"/>
      <c r="H1790" s="191"/>
      <c r="I1790" s="191"/>
    </row>
    <row r="1791" spans="1:9" ht="16.149999999999999" customHeight="1">
      <c r="A1791"/>
      <c r="B1791" s="220"/>
      <c r="C1791" s="221"/>
      <c r="D1791" s="222"/>
      <c r="E1791" s="222"/>
      <c r="F1791" s="223"/>
      <c r="G1791"/>
      <c r="H1791" s="188"/>
      <c r="I1791" s="188"/>
    </row>
    <row r="1792" spans="1:9" ht="16.149999999999999" customHeight="1">
      <c r="A1792"/>
      <c r="B1792" s="220"/>
      <c r="C1792" s="221"/>
      <c r="D1792" s="222"/>
      <c r="E1792" s="222"/>
      <c r="F1792" s="223"/>
      <c r="G1792"/>
      <c r="H1792" s="189"/>
      <c r="I1792" s="189"/>
    </row>
    <row r="1793" spans="1:9" ht="16.149999999999999" customHeight="1">
      <c r="A1793"/>
      <c r="B1793" s="220"/>
      <c r="C1793" s="221"/>
      <c r="D1793" s="222"/>
      <c r="E1793" s="222"/>
      <c r="F1793" s="223"/>
      <c r="G1793"/>
      <c r="H1793" s="192"/>
      <c r="I1793" s="192"/>
    </row>
    <row r="1794" spans="1:9" ht="16.149999999999999" customHeight="1">
      <c r="A1794"/>
      <c r="B1794" s="220"/>
      <c r="C1794" s="221"/>
      <c r="D1794" s="222"/>
      <c r="E1794" s="222"/>
      <c r="F1794" s="223"/>
      <c r="G1794"/>
      <c r="H1794" s="54"/>
      <c r="I1794" s="54"/>
    </row>
    <row r="1795" spans="1:9" ht="16.149999999999999" customHeight="1">
      <c r="A1795" s="51"/>
      <c r="B1795" s="224"/>
      <c r="C1795" s="225"/>
      <c r="D1795" s="226"/>
      <c r="E1795" s="226"/>
      <c r="F1795" s="223"/>
      <c r="G1795"/>
    </row>
    <row r="1796" spans="1:9" ht="16.149999999999999" customHeight="1">
      <c r="A1796" s="51"/>
      <c r="B1796" s="228"/>
      <c r="C1796" s="225"/>
      <c r="D1796" s="225"/>
      <c r="E1796" s="225"/>
      <c r="F1796" s="223"/>
      <c r="G1796"/>
    </row>
    <row r="1797" spans="1:9" ht="16.149999999999999" customHeight="1" thickBot="1">
      <c r="A1797" s="51"/>
      <c r="B1797" s="230"/>
      <c r="C1797" s="231"/>
      <c r="D1797" s="231"/>
      <c r="E1797" s="231"/>
      <c r="F1797" s="223"/>
      <c r="G1797"/>
    </row>
    <row r="1798" spans="1:9" ht="16.149999999999999" customHeight="1" thickBot="1">
      <c r="A1798" s="51"/>
      <c r="B1798" s="216" t="s">
        <v>241</v>
      </c>
      <c r="C1798" s="217"/>
      <c r="D1798" s="218"/>
      <c r="E1798" s="217"/>
      <c r="F1798" s="219">
        <f>SUM(F1799:F1801)</f>
        <v>0</v>
      </c>
      <c r="G1798"/>
    </row>
    <row r="1799" spans="1:9" ht="16.149999999999999" customHeight="1">
      <c r="A1799" s="57"/>
      <c r="B1799" s="262"/>
      <c r="C1799" s="221"/>
      <c r="D1799" s="260"/>
      <c r="E1799" s="270"/>
      <c r="F1799" s="223"/>
      <c r="G1799"/>
    </row>
    <row r="1800" spans="1:9" ht="16.149999999999999" customHeight="1">
      <c r="A1800" s="193"/>
      <c r="B1800" s="259"/>
      <c r="C1800" s="225"/>
      <c r="D1800" s="261"/>
      <c r="E1800" s="270"/>
      <c r="F1800" s="223"/>
      <c r="G1800"/>
    </row>
    <row r="1801" spans="1:9" ht="16.149999999999999" customHeight="1" thickBot="1">
      <c r="A1801" s="193"/>
      <c r="B1801" s="230"/>
      <c r="C1801" s="231"/>
      <c r="D1801" s="231"/>
      <c r="E1801" s="231"/>
      <c r="F1801" s="223"/>
      <c r="G1801" s="51"/>
    </row>
    <row r="1802" spans="1:9" ht="16.149999999999999" customHeight="1" thickBot="1">
      <c r="A1802" s="193"/>
      <c r="B1802" s="216" t="s">
        <v>242</v>
      </c>
      <c r="C1802" s="217"/>
      <c r="D1802" s="218"/>
      <c r="E1802" s="217"/>
      <c r="F1802" s="219">
        <f>SUM(F1803:F1805)</f>
        <v>0</v>
      </c>
      <c r="G1802" s="51"/>
    </row>
    <row r="1803" spans="1:9" ht="16.149999999999999" customHeight="1">
      <c r="A1803" s="196"/>
      <c r="B1803" s="220"/>
      <c r="C1803" s="221"/>
      <c r="D1803" s="233"/>
      <c r="E1803" s="221"/>
      <c r="F1803" s="223"/>
      <c r="G1803" s="51"/>
    </row>
    <row r="1804" spans="1:9" ht="16.149999999999999" customHeight="1">
      <c r="A1804" s="193"/>
      <c r="B1804" s="224"/>
      <c r="C1804" s="225"/>
      <c r="D1804" s="229"/>
      <c r="E1804" s="225"/>
      <c r="F1804" s="227"/>
      <c r="G1804" s="51"/>
    </row>
    <row r="1805" spans="1:9" ht="16.149999999999999" customHeight="1" thickBot="1">
      <c r="A1805"/>
      <c r="B1805" s="234"/>
      <c r="C1805" s="231"/>
      <c r="D1805" s="232"/>
      <c r="E1805" s="231"/>
      <c r="F1805" s="235"/>
      <c r="G1805" s="51"/>
    </row>
    <row r="1806" spans="1:9" ht="16.149999999999999" customHeight="1" thickTop="1" thickBot="1">
      <c r="A1806"/>
      <c r="B1806"/>
      <c r="C1806" s="236"/>
      <c r="D1806" s="237"/>
      <c r="E1806" s="238" t="s">
        <v>243</v>
      </c>
      <c r="F1806" s="239">
        <f>SUM(F1784,F1798,F1802)</f>
        <v>0</v>
      </c>
      <c r="G1806" s="51"/>
    </row>
    <row r="1807" spans="1:9" ht="16.149999999999999" customHeight="1" thickTop="1" thickBot="1">
      <c r="A1807"/>
      <c r="B1807"/>
      <c r="C1807" s="240"/>
      <c r="D1807" s="241"/>
      <c r="E1807" s="242" t="s">
        <v>244</v>
      </c>
      <c r="F1807" s="239">
        <f>$H$27</f>
        <v>1.5610099999999998</v>
      </c>
      <c r="G1807" s="51"/>
    </row>
    <row r="1808" spans="1:9" ht="16.149999999999999" customHeight="1" thickTop="1" thickBot="1">
      <c r="A1808"/>
      <c r="B1808"/>
      <c r="C1808" s="243"/>
      <c r="D1808" s="244"/>
      <c r="E1808" s="245" t="s">
        <v>245</v>
      </c>
      <c r="F1808" s="461">
        <f>+F1807*F1806</f>
        <v>0</v>
      </c>
      <c r="G1808" s="51"/>
    </row>
    <row r="1809" spans="1:9" ht="16.149999999999999" hidden="1" customHeight="1" thickTop="1" thickBot="1">
      <c r="A1809"/>
      <c r="B1809"/>
      <c r="C1809" s="200"/>
      <c r="D1809" s="208"/>
      <c r="E1809" s="246"/>
      <c r="F1809" s="247"/>
      <c r="G1809" s="51"/>
    </row>
    <row r="1810" spans="1:9" ht="16.149999999999999" hidden="1" customHeight="1">
      <c r="A1810"/>
      <c r="B1810" s="194" t="s">
        <v>1260</v>
      </c>
      <c r="C1810" s="193"/>
      <c r="D1810" s="193"/>
      <c r="E1810" s="195" t="str">
        <f>$B$3</f>
        <v xml:space="preserve">ESCUELA Nº </v>
      </c>
      <c r="F1810" s="193"/>
      <c r="G1810" s="57"/>
      <c r="H1810" s="263"/>
      <c r="I1810" s="263"/>
    </row>
    <row r="1811" spans="1:9" ht="16.149999999999999" hidden="1" customHeight="1">
      <c r="A1811"/>
      <c r="B1811" s="195"/>
      <c r="C1811" s="193"/>
      <c r="D1811" s="193"/>
      <c r="E1811" s="195" t="str">
        <f>$B$4</f>
        <v>ENI Nº 62 ENRIQUE MOSCONI</v>
      </c>
      <c r="F1811" s="193"/>
      <c r="G1811" s="193"/>
      <c r="H1811" s="3"/>
      <c r="I1811" s="3"/>
    </row>
    <row r="1812" spans="1:9" ht="16.149999999999999" hidden="1" customHeight="1">
      <c r="A1812"/>
      <c r="B1812" s="195"/>
      <c r="C1812" s="193"/>
      <c r="D1812" s="193"/>
      <c r="E1812" s="249" t="str">
        <f>$B$5</f>
        <v>RIVADAVIA - SAN JUAN</v>
      </c>
      <c r="F1812" s="193"/>
      <c r="G1812" s="193"/>
      <c r="H1812" s="3"/>
      <c r="I1812" s="3"/>
    </row>
    <row r="1813" spans="1:9" ht="16.149999999999999" hidden="1" customHeight="1">
      <c r="A1813"/>
      <c r="B1813" s="196"/>
      <c r="C1813" s="196"/>
      <c r="D1813" s="197"/>
      <c r="E1813" s="198" t="s">
        <v>231</v>
      </c>
      <c r="F1813" s="196"/>
      <c r="G1813" s="193"/>
      <c r="H1813" s="3"/>
      <c r="I1813" s="3"/>
    </row>
    <row r="1814" spans="1:9" ht="16.149999999999999" hidden="1" customHeight="1">
      <c r="A1814"/>
      <c r="B1814" s="199" t="s">
        <v>246</v>
      </c>
      <c r="C1814" s="193"/>
      <c r="D1814" s="199"/>
      <c r="E1814" s="199"/>
      <c r="F1814" s="199"/>
      <c r="G1814" s="196"/>
      <c r="H1814" s="7"/>
      <c r="I1814" s="7"/>
    </row>
    <row r="1815" spans="1:9" ht="16.149999999999999" hidden="1" customHeight="1">
      <c r="A1815"/>
      <c r="B1815"/>
      <c r="C1815" s="200"/>
      <c r="D1815" s="101"/>
      <c r="E1815" s="200"/>
      <c r="F1815" s="200"/>
      <c r="G1815" s="199"/>
      <c r="H1815" s="7"/>
      <c r="I1815" s="7"/>
    </row>
    <row r="1816" spans="1:9" ht="16.149999999999999" hidden="1" customHeight="1">
      <c r="A1816"/>
      <c r="B1816"/>
      <c r="C1816" s="200"/>
      <c r="D1816" s="101"/>
      <c r="E1816" s="200"/>
      <c r="F1816" s="200"/>
      <c r="G1816"/>
      <c r="H1816" s="7"/>
      <c r="I1816" s="7"/>
    </row>
    <row r="1817" spans="1:9" ht="16.149999999999999" hidden="1" customHeight="1">
      <c r="A1817"/>
      <c r="B1817" s="201" t="s">
        <v>232</v>
      </c>
      <c r="C1817" s="202" t="s">
        <v>255</v>
      </c>
      <c r="D1817" s="203" t="s">
        <v>254</v>
      </c>
      <c r="E1817" s="204"/>
      <c r="F1817" s="205"/>
      <c r="G1817"/>
      <c r="H1817" s="7"/>
      <c r="I1817" s="7"/>
    </row>
    <row r="1818" spans="1:9" ht="16.149999999999999" hidden="1" customHeight="1">
      <c r="A1818"/>
      <c r="B1818" s="206" t="s">
        <v>233</v>
      </c>
      <c r="C1818" s="207" t="s">
        <v>367</v>
      </c>
      <c r="D1818" s="265" t="s">
        <v>498</v>
      </c>
      <c r="E1818" s="209"/>
      <c r="F1818" s="210"/>
      <c r="G1818"/>
      <c r="H1818" s="7"/>
      <c r="I1818" s="7"/>
    </row>
    <row r="1819" spans="1:9" ht="16.149999999999999" hidden="1" customHeight="1">
      <c r="A1819"/>
      <c r="B1819" s="206" t="s">
        <v>234</v>
      </c>
      <c r="C1819" s="211" t="s">
        <v>23</v>
      </c>
      <c r="D1819" s="212"/>
      <c r="E1819" s="209"/>
      <c r="F1819" s="210"/>
      <c r="G1819"/>
      <c r="H1819" s="187"/>
      <c r="I1819" s="187"/>
    </row>
    <row r="1820" spans="1:9" ht="16.149999999999999" hidden="1" customHeight="1">
      <c r="A1820"/>
      <c r="B1820" s="213" t="s">
        <v>235</v>
      </c>
      <c r="C1820" s="214" t="s">
        <v>236</v>
      </c>
      <c r="D1820" s="214" t="s">
        <v>237</v>
      </c>
      <c r="E1820" s="214" t="s">
        <v>238</v>
      </c>
      <c r="F1820" s="215" t="s">
        <v>239</v>
      </c>
      <c r="G1820"/>
      <c r="H1820" s="188"/>
      <c r="I1820" s="188"/>
    </row>
    <row r="1821" spans="1:9" ht="16.149999999999999" hidden="1" customHeight="1">
      <c r="A1821"/>
      <c r="B1821" s="216" t="s">
        <v>240</v>
      </c>
      <c r="C1821" s="217"/>
      <c r="D1821" s="218"/>
      <c r="E1821" s="217"/>
      <c r="F1821" s="219" t="e">
        <f>SUM(F1822:F1834)</f>
        <v>#REF!</v>
      </c>
      <c r="G1821"/>
      <c r="H1821" s="189"/>
      <c r="I1821" s="189"/>
    </row>
    <row r="1822" spans="1:9" ht="16.149999999999999" hidden="1" customHeight="1">
      <c r="A1822"/>
      <c r="B1822" s="259" t="s">
        <v>499</v>
      </c>
      <c r="C1822" s="4" t="s">
        <v>22</v>
      </c>
      <c r="D1822" s="222" t="e">
        <f>#REF!</f>
        <v>#REF!</v>
      </c>
      <c r="E1822" s="268">
        <v>0.09</v>
      </c>
      <c r="F1822" s="223" t="e">
        <f>D1822*E1822</f>
        <v>#REF!</v>
      </c>
      <c r="G1822"/>
      <c r="H1822" s="189"/>
      <c r="I1822" s="189"/>
    </row>
    <row r="1823" spans="1:9" ht="16.149999999999999" hidden="1" customHeight="1">
      <c r="A1823"/>
      <c r="B1823" s="220" t="s">
        <v>500</v>
      </c>
      <c r="C1823" s="4" t="s">
        <v>22</v>
      </c>
      <c r="D1823" s="222" t="e">
        <f>#REF!</f>
        <v>#REF!</v>
      </c>
      <c r="E1823" s="268">
        <v>0.09</v>
      </c>
      <c r="F1823" s="223" t="e">
        <f t="shared" ref="F1823:F1834" si="8">D1823*E1823</f>
        <v>#REF!</v>
      </c>
      <c r="G1823"/>
      <c r="H1823" s="189"/>
      <c r="I1823" s="189"/>
    </row>
    <row r="1824" spans="1:9" ht="16.149999999999999" hidden="1" customHeight="1">
      <c r="A1824"/>
      <c r="B1824" s="220" t="s">
        <v>47</v>
      </c>
      <c r="C1824" s="4" t="s">
        <v>4</v>
      </c>
      <c r="D1824" s="222">
        <v>3.5</v>
      </c>
      <c r="E1824" s="268">
        <v>1</v>
      </c>
      <c r="F1824" s="223">
        <f t="shared" si="8"/>
        <v>3.5</v>
      </c>
      <c r="G1824"/>
      <c r="H1824" s="189"/>
      <c r="I1824" s="189"/>
    </row>
    <row r="1825" spans="1:9" ht="16.149999999999999" hidden="1" customHeight="1">
      <c r="A1825"/>
      <c r="B1825" s="220"/>
      <c r="C1825" s="221"/>
      <c r="D1825" s="222"/>
      <c r="E1825" s="222"/>
      <c r="F1825" s="223">
        <f t="shared" si="8"/>
        <v>0</v>
      </c>
      <c r="G1825"/>
      <c r="H1825" s="189"/>
      <c r="I1825" s="189"/>
    </row>
    <row r="1826" spans="1:9" ht="16.149999999999999" hidden="1" customHeight="1">
      <c r="A1826"/>
      <c r="B1826" s="220"/>
      <c r="C1826" s="221"/>
      <c r="D1826" s="222"/>
      <c r="E1826" s="222"/>
      <c r="F1826" s="223">
        <f t="shared" si="8"/>
        <v>0</v>
      </c>
      <c r="G1826"/>
      <c r="H1826" s="189"/>
      <c r="I1826" s="189"/>
    </row>
    <row r="1827" spans="1:9" ht="16.149999999999999" hidden="1" customHeight="1">
      <c r="A1827"/>
      <c r="B1827" s="220"/>
      <c r="C1827" s="221"/>
      <c r="D1827" s="222"/>
      <c r="E1827" s="222"/>
      <c r="F1827" s="223">
        <f t="shared" si="8"/>
        <v>0</v>
      </c>
      <c r="G1827"/>
      <c r="H1827" s="189"/>
      <c r="I1827" s="189"/>
    </row>
    <row r="1828" spans="1:9" ht="16.149999999999999" hidden="1" customHeight="1">
      <c r="A1828"/>
      <c r="B1828" s="220"/>
      <c r="C1828" s="221"/>
      <c r="D1828" s="222"/>
      <c r="E1828" s="222"/>
      <c r="F1828" s="223">
        <f t="shared" si="8"/>
        <v>0</v>
      </c>
      <c r="G1828"/>
      <c r="H1828" s="7"/>
      <c r="I1828" s="7"/>
    </row>
    <row r="1829" spans="1:9" ht="16.149999999999999" hidden="1" customHeight="1">
      <c r="A1829"/>
      <c r="B1829" s="220"/>
      <c r="C1829" s="221"/>
      <c r="D1829" s="222"/>
      <c r="E1829" s="222"/>
      <c r="F1829" s="223">
        <f t="shared" si="8"/>
        <v>0</v>
      </c>
      <c r="G1829"/>
      <c r="H1829" s="7"/>
      <c r="I1829" s="7"/>
    </row>
    <row r="1830" spans="1:9" ht="33" hidden="1" customHeight="1">
      <c r="A1830"/>
      <c r="B1830" s="220"/>
      <c r="C1830" s="221"/>
      <c r="D1830" s="222"/>
      <c r="E1830" s="222"/>
      <c r="F1830" s="223">
        <f t="shared" si="8"/>
        <v>0</v>
      </c>
      <c r="G1830"/>
      <c r="H1830" s="7"/>
      <c r="I1830" s="7"/>
    </row>
    <row r="1831" spans="1:9" ht="16.149999999999999" hidden="1" customHeight="1">
      <c r="A1831"/>
      <c r="B1831" s="220"/>
      <c r="C1831" s="221"/>
      <c r="D1831" s="222"/>
      <c r="E1831" s="222"/>
      <c r="F1831" s="223">
        <f t="shared" si="8"/>
        <v>0</v>
      </c>
      <c r="G1831"/>
      <c r="H1831" s="189"/>
      <c r="I1831" s="189"/>
    </row>
    <row r="1832" spans="1:9" ht="16.149999999999999" hidden="1" customHeight="1">
      <c r="A1832"/>
      <c r="B1832" s="224"/>
      <c r="C1832" s="225"/>
      <c r="D1832" s="226"/>
      <c r="E1832" s="226"/>
      <c r="F1832" s="223">
        <f t="shared" si="8"/>
        <v>0</v>
      </c>
      <c r="G1832"/>
      <c r="H1832" s="188"/>
      <c r="I1832" s="188"/>
    </row>
    <row r="1833" spans="1:9" ht="16.149999999999999" hidden="1" customHeight="1">
      <c r="A1833"/>
      <c r="B1833" s="228"/>
      <c r="C1833" s="225"/>
      <c r="D1833" s="225"/>
      <c r="E1833" s="225"/>
      <c r="F1833" s="223">
        <f t="shared" si="8"/>
        <v>0</v>
      </c>
      <c r="G1833"/>
      <c r="H1833" s="189"/>
      <c r="I1833" s="189"/>
    </row>
    <row r="1834" spans="1:9" ht="16.149999999999999" hidden="1" customHeight="1">
      <c r="A1834"/>
      <c r="B1834" s="230"/>
      <c r="C1834" s="231"/>
      <c r="D1834" s="231"/>
      <c r="E1834" s="231"/>
      <c r="F1834" s="223">
        <f t="shared" si="8"/>
        <v>0</v>
      </c>
      <c r="G1834"/>
      <c r="H1834" s="189"/>
      <c r="I1834" s="189"/>
    </row>
    <row r="1835" spans="1:9" ht="16.149999999999999" hidden="1" customHeight="1">
      <c r="A1835"/>
      <c r="B1835" s="216" t="s">
        <v>241</v>
      </c>
      <c r="C1835" s="217"/>
      <c r="D1835" s="218"/>
      <c r="E1835" s="217"/>
      <c r="F1835" s="219" t="e">
        <f>SUM(F1836:F1838)</f>
        <v>#REF!</v>
      </c>
      <c r="G1835"/>
      <c r="H1835" s="190"/>
      <c r="I1835" s="190"/>
    </row>
    <row r="1836" spans="1:9" ht="16.149999999999999" hidden="1" customHeight="1">
      <c r="A1836"/>
      <c r="B1836" s="275" t="s">
        <v>33</v>
      </c>
      <c r="C1836" s="221" t="s">
        <v>247</v>
      </c>
      <c r="D1836" s="260" t="e">
        <f>#REF!</f>
        <v>#REF!</v>
      </c>
      <c r="E1836" s="270">
        <v>0.37</v>
      </c>
      <c r="F1836" s="223" t="e">
        <f>D1836*E1836</f>
        <v>#REF!</v>
      </c>
      <c r="G1836"/>
      <c r="H1836" s="189"/>
      <c r="I1836" s="189"/>
    </row>
    <row r="1837" spans="1:9" ht="16.149999999999999" hidden="1" customHeight="1">
      <c r="A1837" s="51"/>
      <c r="B1837" s="276" t="s">
        <v>34</v>
      </c>
      <c r="C1837" s="225" t="s">
        <v>247</v>
      </c>
      <c r="D1837" s="261" t="e">
        <f>#REF!</f>
        <v>#REF!</v>
      </c>
      <c r="E1837" s="270">
        <v>0.32</v>
      </c>
      <c r="F1837" s="223" t="e">
        <f>D1837*E1837</f>
        <v>#REF!</v>
      </c>
      <c r="G1837"/>
      <c r="H1837" s="191"/>
      <c r="I1837" s="191"/>
    </row>
    <row r="1838" spans="1:9" ht="16.149999999999999" hidden="1" customHeight="1">
      <c r="A1838" s="51"/>
      <c r="B1838" s="230"/>
      <c r="C1838" s="231"/>
      <c r="D1838" s="231"/>
      <c r="E1838" s="231"/>
      <c r="F1838" s="223">
        <f>D1838*E1838</f>
        <v>0</v>
      </c>
      <c r="G1838"/>
      <c r="H1838" s="191"/>
      <c r="I1838" s="191"/>
    </row>
    <row r="1839" spans="1:9" ht="16.149999999999999" hidden="1" customHeight="1">
      <c r="A1839" s="51"/>
      <c r="B1839" s="216" t="s">
        <v>242</v>
      </c>
      <c r="C1839" s="217"/>
      <c r="D1839" s="218"/>
      <c r="E1839" s="217"/>
      <c r="F1839" s="219">
        <f>SUM(F1840:F1842)</f>
        <v>0</v>
      </c>
      <c r="G1839"/>
      <c r="H1839" s="191"/>
      <c r="I1839" s="191"/>
    </row>
    <row r="1840" spans="1:9" ht="16.149999999999999" hidden="1" customHeight="1">
      <c r="A1840" s="51"/>
      <c r="B1840" s="220"/>
      <c r="C1840" s="221"/>
      <c r="D1840" s="233"/>
      <c r="E1840" s="221"/>
      <c r="F1840" s="223"/>
      <c r="G1840"/>
      <c r="H1840" s="188"/>
      <c r="I1840" s="188"/>
    </row>
    <row r="1841" spans="1:9" ht="16.149999999999999" hidden="1" customHeight="1">
      <c r="A1841" s="51"/>
      <c r="B1841" s="224"/>
      <c r="C1841" s="225"/>
      <c r="D1841" s="229"/>
      <c r="E1841" s="225"/>
      <c r="F1841" s="227"/>
      <c r="G1841"/>
      <c r="H1841" s="189"/>
      <c r="I1841" s="189"/>
    </row>
    <row r="1842" spans="1:9" ht="16.149999999999999" hidden="1" customHeight="1">
      <c r="A1842" s="51"/>
      <c r="B1842" s="234"/>
      <c r="C1842" s="231"/>
      <c r="D1842" s="232"/>
      <c r="E1842" s="231"/>
      <c r="F1842" s="235"/>
      <c r="G1842"/>
      <c r="H1842" s="192"/>
      <c r="I1842" s="192"/>
    </row>
    <row r="1843" spans="1:9" ht="16.149999999999999" hidden="1" customHeight="1">
      <c r="A1843" s="51"/>
      <c r="B1843"/>
      <c r="C1843" s="236"/>
      <c r="D1843" s="237"/>
      <c r="E1843" s="238" t="s">
        <v>243</v>
      </c>
      <c r="F1843" s="239" t="e">
        <f>SUM(F1821,F1835,F1839)</f>
        <v>#REF!</v>
      </c>
      <c r="G1843"/>
      <c r="H1843" s="54"/>
      <c r="I1843" s="54"/>
    </row>
    <row r="1844" spans="1:9" ht="16.149999999999999" hidden="1" customHeight="1">
      <c r="A1844" s="51"/>
      <c r="B1844"/>
      <c r="C1844" s="240"/>
      <c r="D1844" s="241"/>
      <c r="E1844" s="242" t="s">
        <v>244</v>
      </c>
      <c r="F1844" s="239">
        <f>$H$27</f>
        <v>1.5610099999999998</v>
      </c>
      <c r="G1844"/>
      <c r="H1844" s="61"/>
      <c r="I1844" s="61"/>
    </row>
    <row r="1845" spans="1:9" ht="16.149999999999999" hidden="1" customHeight="1">
      <c r="A1845" s="51"/>
      <c r="B1845"/>
      <c r="C1845" s="243"/>
      <c r="D1845" s="244"/>
      <c r="E1845" s="245" t="s">
        <v>245</v>
      </c>
      <c r="F1845" s="461" t="e">
        <f>+F1844*F1843</f>
        <v>#REF!</v>
      </c>
      <c r="G1845"/>
      <c r="H1845" s="61"/>
      <c r="I1845" s="61"/>
    </row>
    <row r="1846" spans="1:9" ht="16.149999999999999" hidden="1" customHeight="1">
      <c r="A1846" s="196"/>
      <c r="B1846" s="57"/>
      <c r="C1846" s="57"/>
      <c r="D1846" s="57"/>
      <c r="E1846" s="57"/>
      <c r="F1846" s="57"/>
      <c r="G1846"/>
      <c r="H1846" s="263"/>
      <c r="I1846" s="263"/>
    </row>
    <row r="1847" spans="1:9" ht="16.149999999999999" hidden="1" customHeight="1">
      <c r="A1847" s="193"/>
      <c r="B1847" s="194" t="s">
        <v>228</v>
      </c>
      <c r="C1847" s="193"/>
      <c r="D1847" s="193"/>
      <c r="E1847" s="195" t="str">
        <f>$B$3</f>
        <v xml:space="preserve">ESCUELA Nº </v>
      </c>
      <c r="F1847" s="193"/>
      <c r="G1847" s="3"/>
      <c r="H1847" s="3"/>
      <c r="I1847" s="3"/>
    </row>
    <row r="1848" spans="1:9" ht="16.149999999999999" hidden="1" customHeight="1">
      <c r="A1848"/>
      <c r="B1848" s="195" t="s">
        <v>229</v>
      </c>
      <c r="C1848" s="193"/>
      <c r="D1848" s="193"/>
      <c r="E1848" s="195" t="str">
        <f>$B$4</f>
        <v>ENI Nº 62 ENRIQUE MOSCONI</v>
      </c>
      <c r="F1848" s="193"/>
      <c r="G1848" s="51"/>
    </row>
    <row r="1849" spans="1:9" ht="16.149999999999999" hidden="1" customHeight="1">
      <c r="A1849"/>
      <c r="B1849" s="195" t="s">
        <v>230</v>
      </c>
      <c r="C1849" s="193"/>
      <c r="D1849" s="193"/>
      <c r="E1849" s="249" t="str">
        <f>$B$5</f>
        <v>RIVADAVIA - SAN JUAN</v>
      </c>
      <c r="F1849" s="193"/>
      <c r="G1849" s="57"/>
      <c r="H1849" s="61"/>
      <c r="I1849" s="61"/>
    </row>
    <row r="1850" spans="1:9" ht="16.149999999999999" hidden="1" customHeight="1">
      <c r="A1850"/>
      <c r="B1850" s="196"/>
      <c r="C1850" s="196"/>
      <c r="D1850" s="197"/>
      <c r="E1850" s="198" t="s">
        <v>231</v>
      </c>
      <c r="F1850" s="196"/>
      <c r="G1850" s="51"/>
    </row>
    <row r="1851" spans="1:9" ht="16.149999999999999" hidden="1" customHeight="1">
      <c r="A1851"/>
      <c r="B1851" s="199" t="s">
        <v>246</v>
      </c>
      <c r="C1851" s="193"/>
      <c r="D1851" s="199"/>
      <c r="E1851" s="199"/>
      <c r="F1851" s="199"/>
      <c r="G1851" s="57"/>
      <c r="H1851" s="58"/>
      <c r="I1851" s="58"/>
    </row>
    <row r="1852" spans="1:9" ht="16.149999999999999" hidden="1" customHeight="1">
      <c r="A1852"/>
      <c r="B1852"/>
      <c r="C1852" s="200"/>
      <c r="D1852" s="101"/>
      <c r="E1852" s="200"/>
      <c r="F1852" s="200"/>
      <c r="G1852" s="193"/>
      <c r="H1852" s="61"/>
      <c r="I1852" s="61"/>
    </row>
    <row r="1853" spans="1:9" ht="16.149999999999999" hidden="1" customHeight="1">
      <c r="A1853"/>
      <c r="B1853"/>
      <c r="C1853" s="200"/>
      <c r="D1853" s="101"/>
      <c r="E1853" s="200"/>
      <c r="F1853" s="200"/>
      <c r="G1853" s="193"/>
      <c r="H1853" s="60"/>
      <c r="I1853" s="60"/>
    </row>
    <row r="1854" spans="1:9" ht="16.149999999999999" hidden="1" customHeight="1">
      <c r="A1854"/>
      <c r="B1854" s="201" t="s">
        <v>232</v>
      </c>
      <c r="C1854" s="202" t="s">
        <v>255</v>
      </c>
      <c r="D1854" s="203" t="s">
        <v>254</v>
      </c>
      <c r="E1854" s="204"/>
      <c r="F1854" s="205"/>
      <c r="G1854" s="193"/>
      <c r="H1854" s="263"/>
      <c r="I1854" s="263"/>
    </row>
    <row r="1855" spans="1:9" ht="16.149999999999999" hidden="1" customHeight="1">
      <c r="A1855"/>
      <c r="B1855" s="206" t="s">
        <v>233</v>
      </c>
      <c r="C1855" s="207" t="s">
        <v>366</v>
      </c>
      <c r="D1855" s="265" t="s">
        <v>446</v>
      </c>
      <c r="E1855" s="209"/>
      <c r="F1855" s="210"/>
      <c r="G1855" s="196"/>
      <c r="H1855" s="3"/>
      <c r="I1855" s="3"/>
    </row>
    <row r="1856" spans="1:9" ht="16.149999999999999" hidden="1" customHeight="1">
      <c r="A1856"/>
      <c r="B1856" s="206" t="s">
        <v>234</v>
      </c>
      <c r="C1856" s="211" t="s">
        <v>23</v>
      </c>
      <c r="D1856" s="212"/>
      <c r="E1856" s="209"/>
      <c r="F1856" s="210"/>
      <c r="G1856" s="199"/>
      <c r="H1856" s="3"/>
      <c r="I1856" s="3"/>
    </row>
    <row r="1857" spans="1:9" ht="16.149999999999999" hidden="1" customHeight="1">
      <c r="A1857"/>
      <c r="B1857" s="213" t="s">
        <v>235</v>
      </c>
      <c r="C1857" s="214" t="s">
        <v>236</v>
      </c>
      <c r="D1857" s="214" t="s">
        <v>237</v>
      </c>
      <c r="E1857" s="214" t="s">
        <v>238</v>
      </c>
      <c r="F1857" s="215" t="s">
        <v>239</v>
      </c>
      <c r="G1857"/>
      <c r="H1857" s="3"/>
      <c r="I1857" s="3"/>
    </row>
    <row r="1858" spans="1:9" ht="16.149999999999999" hidden="1" customHeight="1">
      <c r="A1858"/>
      <c r="B1858" s="216" t="s">
        <v>240</v>
      </c>
      <c r="C1858" s="217"/>
      <c r="D1858" s="218"/>
      <c r="E1858" s="217"/>
      <c r="F1858" s="219" t="e">
        <f>SUM(F1859:F1871)</f>
        <v>#REF!</v>
      </c>
      <c r="G1858"/>
      <c r="H1858" s="7"/>
      <c r="I1858" s="7"/>
    </row>
    <row r="1859" spans="1:9" ht="16.149999999999999" hidden="1" customHeight="1">
      <c r="A1859"/>
      <c r="B1859" s="276" t="s">
        <v>37</v>
      </c>
      <c r="C1859" s="4" t="s">
        <v>38</v>
      </c>
      <c r="D1859" s="222" t="e">
        <f>#REF!</f>
        <v>#REF!</v>
      </c>
      <c r="E1859" s="268">
        <v>17</v>
      </c>
      <c r="F1859" s="223" t="e">
        <f>D1859*E1859</f>
        <v>#REF!</v>
      </c>
      <c r="G1859"/>
      <c r="H1859" s="7"/>
      <c r="I1859" s="7"/>
    </row>
    <row r="1860" spans="1:9" ht="16.149999999999999" hidden="1" customHeight="1">
      <c r="A1860"/>
      <c r="B1860" s="220" t="s">
        <v>39</v>
      </c>
      <c r="C1860" s="4" t="s">
        <v>22</v>
      </c>
      <c r="D1860" s="222" t="e">
        <f>#REF!</f>
        <v>#REF!</v>
      </c>
      <c r="E1860" s="268">
        <v>0.09</v>
      </c>
      <c r="F1860" s="223" t="e">
        <f t="shared" ref="F1860:F1871" si="9">D1860*E1860</f>
        <v>#REF!</v>
      </c>
      <c r="G1860"/>
      <c r="H1860" s="7"/>
      <c r="I1860" s="7"/>
    </row>
    <row r="1861" spans="1:9" ht="16.149999999999999" hidden="1" customHeight="1">
      <c r="A1861"/>
      <c r="B1861" s="220" t="s">
        <v>40</v>
      </c>
      <c r="C1861" s="4" t="s">
        <v>22</v>
      </c>
      <c r="D1861" s="222" t="e">
        <f>#REF!</f>
        <v>#REF!</v>
      </c>
      <c r="E1861" s="268">
        <v>0.08</v>
      </c>
      <c r="F1861" s="223" t="e">
        <f t="shared" si="9"/>
        <v>#REF!</v>
      </c>
      <c r="G1861"/>
      <c r="H1861" s="7"/>
      <c r="I1861" s="7"/>
    </row>
    <row r="1862" spans="1:9" ht="16.149999999999999" hidden="1" customHeight="1">
      <c r="A1862"/>
      <c r="B1862" s="220" t="s">
        <v>42</v>
      </c>
      <c r="C1862" s="4" t="s">
        <v>23</v>
      </c>
      <c r="D1862" s="222" t="e">
        <f>#REF!</f>
        <v>#REF!</v>
      </c>
      <c r="E1862" s="268">
        <v>0.12</v>
      </c>
      <c r="F1862" s="223" t="e">
        <f t="shared" si="9"/>
        <v>#REF!</v>
      </c>
      <c r="G1862"/>
      <c r="H1862" s="7"/>
      <c r="I1862" s="7"/>
    </row>
    <row r="1863" spans="1:9" ht="31.5" hidden="1" customHeight="1">
      <c r="A1863"/>
      <c r="B1863" s="220"/>
      <c r="C1863" s="221"/>
      <c r="D1863" s="222"/>
      <c r="E1863" s="222"/>
      <c r="F1863" s="223">
        <f t="shared" si="9"/>
        <v>0</v>
      </c>
      <c r="G1863"/>
      <c r="H1863" s="187"/>
      <c r="I1863" s="187"/>
    </row>
    <row r="1864" spans="1:9" ht="16.149999999999999" hidden="1" customHeight="1">
      <c r="A1864"/>
      <c r="B1864" s="220"/>
      <c r="C1864" s="221"/>
      <c r="D1864" s="222"/>
      <c r="E1864" s="222"/>
      <c r="F1864" s="223">
        <f t="shared" si="9"/>
        <v>0</v>
      </c>
      <c r="G1864"/>
      <c r="H1864" s="188"/>
      <c r="I1864" s="188"/>
    </row>
    <row r="1865" spans="1:9" ht="16.149999999999999" hidden="1" customHeight="1">
      <c r="A1865"/>
      <c r="B1865" s="220"/>
      <c r="C1865" s="221"/>
      <c r="D1865" s="222"/>
      <c r="E1865" s="222"/>
      <c r="F1865" s="223">
        <f t="shared" si="9"/>
        <v>0</v>
      </c>
      <c r="G1865"/>
      <c r="H1865" s="189"/>
      <c r="I1865" s="189"/>
    </row>
    <row r="1866" spans="1:9" ht="16.149999999999999" hidden="1" customHeight="1">
      <c r="A1866"/>
      <c r="B1866" s="220"/>
      <c r="C1866" s="221"/>
      <c r="D1866" s="222"/>
      <c r="E1866" s="222"/>
      <c r="F1866" s="223">
        <f t="shared" si="9"/>
        <v>0</v>
      </c>
      <c r="G1866"/>
      <c r="H1866" s="189"/>
      <c r="I1866" s="189"/>
    </row>
    <row r="1867" spans="1:9" ht="16.149999999999999" hidden="1" customHeight="1">
      <c r="A1867"/>
      <c r="B1867" s="220"/>
      <c r="C1867" s="221"/>
      <c r="D1867" s="222"/>
      <c r="E1867" s="222"/>
      <c r="F1867" s="223">
        <f t="shared" si="9"/>
        <v>0</v>
      </c>
      <c r="G1867"/>
      <c r="H1867" s="189"/>
      <c r="I1867" s="189"/>
    </row>
    <row r="1868" spans="1:9" ht="16.149999999999999" hidden="1" customHeight="1">
      <c r="A1868"/>
      <c r="B1868" s="220"/>
      <c r="C1868" s="221"/>
      <c r="D1868" s="222"/>
      <c r="E1868" s="222"/>
      <c r="F1868" s="223">
        <f t="shared" si="9"/>
        <v>0</v>
      </c>
      <c r="G1868"/>
      <c r="H1868" s="189"/>
      <c r="I1868" s="189"/>
    </row>
    <row r="1869" spans="1:9" ht="16.149999999999999" hidden="1" customHeight="1">
      <c r="A1869"/>
      <c r="B1869" s="224"/>
      <c r="C1869" s="225"/>
      <c r="D1869" s="226"/>
      <c r="E1869" s="226"/>
      <c r="F1869" s="223">
        <f t="shared" si="9"/>
        <v>0</v>
      </c>
      <c r="G1869"/>
      <c r="H1869" s="7"/>
      <c r="I1869" s="7"/>
    </row>
    <row r="1870" spans="1:9" ht="16.149999999999999" hidden="1" customHeight="1">
      <c r="A1870"/>
      <c r="B1870" s="228"/>
      <c r="C1870" s="225"/>
      <c r="D1870" s="225"/>
      <c r="E1870" s="225"/>
      <c r="F1870" s="223">
        <f t="shared" si="9"/>
        <v>0</v>
      </c>
      <c r="G1870"/>
      <c r="H1870" s="7"/>
      <c r="I1870" s="7"/>
    </row>
    <row r="1871" spans="1:9" ht="16.149999999999999" hidden="1" customHeight="1">
      <c r="A1871"/>
      <c r="B1871" s="230"/>
      <c r="C1871" s="231"/>
      <c r="D1871" s="231"/>
      <c r="E1871" s="231"/>
      <c r="F1871" s="223">
        <f t="shared" si="9"/>
        <v>0</v>
      </c>
      <c r="G1871"/>
      <c r="H1871" s="7"/>
      <c r="I1871" s="7"/>
    </row>
    <row r="1872" spans="1:9" ht="16.149999999999999" hidden="1" customHeight="1">
      <c r="A1872"/>
      <c r="B1872" s="216" t="s">
        <v>241</v>
      </c>
      <c r="C1872" s="217"/>
      <c r="D1872" s="218"/>
      <c r="E1872" s="217"/>
      <c r="F1872" s="219" t="e">
        <f>SUM(F1873:F1875)</f>
        <v>#REF!</v>
      </c>
      <c r="G1872"/>
      <c r="H1872" s="7"/>
      <c r="I1872" s="7"/>
    </row>
    <row r="1873" spans="1:9" ht="16.149999999999999" hidden="1" customHeight="1">
      <c r="A1873"/>
      <c r="B1873" s="275" t="s">
        <v>33</v>
      </c>
      <c r="C1873" s="221" t="s">
        <v>247</v>
      </c>
      <c r="D1873" s="260" t="e">
        <f>#REF!</f>
        <v>#REF!</v>
      </c>
      <c r="E1873" s="270">
        <v>1</v>
      </c>
      <c r="F1873" s="223" t="e">
        <f>D1873*E1873</f>
        <v>#REF!</v>
      </c>
      <c r="G1873"/>
      <c r="H1873" s="7"/>
      <c r="I1873" s="7"/>
    </row>
    <row r="1874" spans="1:9" ht="16.149999999999999" hidden="1" customHeight="1">
      <c r="A1874"/>
      <c r="B1874" s="276" t="s">
        <v>34</v>
      </c>
      <c r="C1874" s="225" t="s">
        <v>247</v>
      </c>
      <c r="D1874" s="261" t="e">
        <f>#REF!</f>
        <v>#REF!</v>
      </c>
      <c r="E1874" s="270">
        <v>0.7</v>
      </c>
      <c r="F1874" s="223" t="e">
        <f>D1874*E1874</f>
        <v>#REF!</v>
      </c>
      <c r="G1874"/>
      <c r="H1874" s="7"/>
      <c r="I1874" s="7"/>
    </row>
    <row r="1875" spans="1:9" ht="16.149999999999999" hidden="1" customHeight="1">
      <c r="A1875"/>
      <c r="B1875" s="230"/>
      <c r="C1875" s="231"/>
      <c r="D1875" s="231"/>
      <c r="E1875" s="231"/>
      <c r="F1875" s="223">
        <f>D1875*E1875</f>
        <v>0</v>
      </c>
      <c r="G1875"/>
      <c r="H1875" s="189"/>
      <c r="I1875" s="189"/>
    </row>
    <row r="1876" spans="1:9" ht="16.149999999999999" hidden="1" customHeight="1">
      <c r="A1876"/>
      <c r="B1876" s="216" t="s">
        <v>242</v>
      </c>
      <c r="C1876" s="217"/>
      <c r="D1876" s="218"/>
      <c r="E1876" s="217"/>
      <c r="F1876" s="219">
        <f>SUM(F1877:F1879)</f>
        <v>0</v>
      </c>
      <c r="G1876"/>
      <c r="H1876" s="188"/>
      <c r="I1876" s="188"/>
    </row>
    <row r="1877" spans="1:9" ht="16.149999999999999" hidden="1" customHeight="1">
      <c r="A1877"/>
      <c r="B1877" s="220"/>
      <c r="C1877" s="221"/>
      <c r="D1877" s="233"/>
      <c r="E1877" s="221"/>
      <c r="F1877" s="223"/>
      <c r="G1877"/>
      <c r="H1877" s="189"/>
      <c r="I1877" s="189"/>
    </row>
    <row r="1878" spans="1:9" ht="16.149999999999999" hidden="1" customHeight="1">
      <c r="A1878"/>
      <c r="B1878" s="224"/>
      <c r="C1878" s="225"/>
      <c r="D1878" s="229"/>
      <c r="E1878" s="225"/>
      <c r="F1878" s="227"/>
      <c r="G1878"/>
      <c r="H1878" s="189"/>
      <c r="I1878" s="189"/>
    </row>
    <row r="1879" spans="1:9" ht="16.149999999999999" hidden="1" customHeight="1">
      <c r="A1879"/>
      <c r="B1879" s="234"/>
      <c r="C1879" s="231"/>
      <c r="D1879" s="232"/>
      <c r="E1879" s="231"/>
      <c r="F1879" s="235"/>
      <c r="G1879"/>
      <c r="H1879" s="190"/>
      <c r="I1879" s="190"/>
    </row>
    <row r="1880" spans="1:9" ht="16.149999999999999" hidden="1" customHeight="1">
      <c r="A1880" s="186"/>
      <c r="B1880"/>
      <c r="C1880" s="236"/>
      <c r="D1880" s="237"/>
      <c r="E1880" s="238" t="s">
        <v>243</v>
      </c>
      <c r="F1880" s="239" t="e">
        <f>SUM(F1858,F1872,F1876)</f>
        <v>#REF!</v>
      </c>
      <c r="G1880"/>
      <c r="H1880" s="189"/>
      <c r="I1880" s="189"/>
    </row>
    <row r="1881" spans="1:9" ht="16.149999999999999" hidden="1" customHeight="1">
      <c r="A1881" s="57"/>
      <c r="B1881"/>
      <c r="C1881" s="240"/>
      <c r="D1881" s="241"/>
      <c r="E1881" s="242" t="s">
        <v>244</v>
      </c>
      <c r="F1881" s="239">
        <f>$H$27</f>
        <v>1.5610099999999998</v>
      </c>
      <c r="G1881"/>
      <c r="H1881" s="191"/>
      <c r="I1881" s="191"/>
    </row>
    <row r="1882" spans="1:9" ht="16.149999999999999" hidden="1" customHeight="1">
      <c r="A1882"/>
      <c r="B1882"/>
      <c r="C1882" s="243"/>
      <c r="D1882" s="244"/>
      <c r="E1882" s="245" t="s">
        <v>245</v>
      </c>
      <c r="F1882" s="461" t="e">
        <f>+F1881*F1880</f>
        <v>#REF!</v>
      </c>
      <c r="G1882"/>
      <c r="H1882" s="191"/>
      <c r="I1882" s="191"/>
    </row>
    <row r="1883" spans="1:9" ht="16.149999999999999" hidden="1" customHeight="1">
      <c r="A1883" s="3"/>
      <c r="B1883"/>
      <c r="C1883" s="200"/>
      <c r="D1883" s="208"/>
      <c r="E1883" s="246"/>
      <c r="F1883" s="247"/>
      <c r="G1883"/>
      <c r="H1883" s="191"/>
      <c r="I1883" s="191"/>
    </row>
    <row r="1884" spans="1:9" ht="16.149999999999999" hidden="1" customHeight="1">
      <c r="A1884" s="51"/>
      <c r="B1884"/>
      <c r="C1884" s="200"/>
      <c r="D1884" s="208"/>
      <c r="E1884" s="246"/>
      <c r="F1884" s="247"/>
      <c r="G1884"/>
      <c r="H1884" s="188"/>
      <c r="I1884" s="188"/>
    </row>
    <row r="1885" spans="1:9" ht="16.149999999999999" hidden="1" customHeight="1">
      <c r="A1885" s="57"/>
      <c r="B1885"/>
      <c r="C1885" s="200"/>
      <c r="D1885" s="208"/>
      <c r="E1885" s="246"/>
      <c r="F1885" s="247"/>
      <c r="G1885"/>
      <c r="H1885" s="189"/>
      <c r="I1885" s="189"/>
    </row>
    <row r="1886" spans="1:9" ht="16.149999999999999" hidden="1" customHeight="1">
      <c r="A1886" s="51"/>
      <c r="B1886"/>
      <c r="C1886" s="200"/>
      <c r="D1886" s="208"/>
      <c r="E1886" s="246"/>
      <c r="F1886" s="247"/>
      <c r="G1886"/>
      <c r="H1886" s="192"/>
      <c r="I1886" s="192"/>
    </row>
    <row r="1887" spans="1:9" ht="16.149999999999999" hidden="1" customHeight="1">
      <c r="A1887" s="57"/>
      <c r="B1887"/>
      <c r="C1887" s="200"/>
      <c r="D1887" s="208"/>
      <c r="E1887" s="246"/>
      <c r="F1887" s="247"/>
      <c r="G1887"/>
      <c r="H1887" s="54"/>
      <c r="I1887" s="54"/>
    </row>
    <row r="1888" spans="1:9" ht="16.149999999999999" hidden="1" customHeight="1">
      <c r="A1888" s="193"/>
      <c r="B1888"/>
      <c r="C1888" s="200"/>
      <c r="D1888" s="208"/>
      <c r="E1888" s="246"/>
      <c r="F1888" s="247"/>
      <c r="G1888" s="57"/>
      <c r="H1888" s="58"/>
      <c r="I1888" s="58"/>
    </row>
    <row r="1889" spans="1:9" ht="16.149999999999999" hidden="1" customHeight="1">
      <c r="A1889" s="193"/>
      <c r="B1889" s="57"/>
      <c r="C1889" s="57"/>
      <c r="D1889" s="57"/>
      <c r="E1889" s="57"/>
      <c r="F1889" s="57"/>
      <c r="G1889" s="193"/>
      <c r="H1889" s="61"/>
      <c r="I1889" s="58"/>
    </row>
    <row r="1890" spans="1:9" ht="16.149999999999999" hidden="1" customHeight="1">
      <c r="A1890" s="193"/>
      <c r="B1890" s="57"/>
      <c r="C1890" s="57"/>
      <c r="D1890" s="57"/>
      <c r="E1890" s="57"/>
      <c r="F1890" s="57"/>
      <c r="G1890" s="193"/>
      <c r="H1890" s="60"/>
      <c r="I1890" s="58"/>
    </row>
    <row r="1891" spans="1:9" ht="16.149999999999999" hidden="1" customHeight="1">
      <c r="A1891" s="196"/>
      <c r="B1891" s="194" t="s">
        <v>228</v>
      </c>
      <c r="C1891" s="193"/>
      <c r="D1891" s="193"/>
      <c r="E1891" s="195" t="str">
        <f>$B$3</f>
        <v xml:space="preserve">ESCUELA Nº </v>
      </c>
      <c r="F1891" s="193"/>
      <c r="G1891" s="193"/>
      <c r="H1891" s="60"/>
      <c r="I1891" s="58"/>
    </row>
    <row r="1892" spans="1:9" ht="16.149999999999999" hidden="1" customHeight="1">
      <c r="A1892" s="193"/>
      <c r="B1892" s="195" t="s">
        <v>229</v>
      </c>
      <c r="C1892" s="193"/>
      <c r="D1892" s="193"/>
      <c r="E1892" s="195" t="str">
        <f>$B$4</f>
        <v>ENI Nº 62 ENRIQUE MOSCONI</v>
      </c>
      <c r="F1892" s="193"/>
      <c r="G1892" s="196"/>
      <c r="H1892" s="263"/>
      <c r="I1892" s="58"/>
    </row>
    <row r="1893" spans="1:9" ht="16.149999999999999" hidden="1" customHeight="1">
      <c r="A1893"/>
      <c r="B1893" s="195" t="s">
        <v>230</v>
      </c>
      <c r="C1893" s="193"/>
      <c r="D1893" s="193"/>
      <c r="E1893" s="249" t="str">
        <f>$B$5</f>
        <v>RIVADAVIA - SAN JUAN</v>
      </c>
      <c r="F1893" s="193"/>
      <c r="G1893" s="199"/>
      <c r="H1893" s="3"/>
      <c r="I1893" s="58"/>
    </row>
    <row r="1894" spans="1:9" ht="16.149999999999999" hidden="1" customHeight="1">
      <c r="A1894"/>
      <c r="B1894" s="196"/>
      <c r="C1894" s="196"/>
      <c r="D1894" s="197"/>
      <c r="E1894" s="198" t="s">
        <v>231</v>
      </c>
      <c r="F1894" s="196"/>
      <c r="G1894"/>
      <c r="H1894" s="3"/>
      <c r="I1894" s="58"/>
    </row>
    <row r="1895" spans="1:9" ht="16.149999999999999" hidden="1" customHeight="1">
      <c r="A1895"/>
      <c r="B1895" s="199" t="s">
        <v>246</v>
      </c>
      <c r="C1895" s="193"/>
      <c r="D1895" s="199"/>
      <c r="E1895" s="199"/>
      <c r="F1895" s="199"/>
      <c r="G1895"/>
      <c r="H1895" s="3"/>
      <c r="I1895" s="58"/>
    </row>
    <row r="1896" spans="1:9" ht="16.149999999999999" hidden="1" customHeight="1">
      <c r="A1896"/>
      <c r="B1896"/>
      <c r="C1896" s="200"/>
      <c r="D1896" s="101"/>
      <c r="E1896" s="200"/>
      <c r="F1896" s="200"/>
      <c r="G1896"/>
      <c r="H1896" s="7"/>
      <c r="I1896" s="58"/>
    </row>
    <row r="1897" spans="1:9" ht="16.149999999999999" hidden="1" customHeight="1">
      <c r="A1897"/>
      <c r="B1897"/>
      <c r="C1897" s="200"/>
      <c r="D1897" s="101"/>
      <c r="E1897" s="200"/>
      <c r="F1897" s="200"/>
      <c r="G1897"/>
      <c r="H1897" s="7"/>
      <c r="I1897" s="58"/>
    </row>
    <row r="1898" spans="1:9" ht="16.149999999999999" hidden="1" customHeight="1">
      <c r="A1898"/>
      <c r="B1898" s="201" t="s">
        <v>232</v>
      </c>
      <c r="C1898" s="202" t="s">
        <v>255</v>
      </c>
      <c r="D1898" s="203" t="s">
        <v>254</v>
      </c>
      <c r="E1898" s="204"/>
      <c r="F1898" s="205"/>
      <c r="G1898"/>
      <c r="H1898" s="7"/>
      <c r="I1898" s="58"/>
    </row>
    <row r="1899" spans="1:9" ht="30.75" hidden="1" customHeight="1">
      <c r="A1899"/>
      <c r="B1899" s="206" t="s">
        <v>233</v>
      </c>
      <c r="C1899" s="207" t="s">
        <v>367</v>
      </c>
      <c r="D1899" s="265" t="s">
        <v>497</v>
      </c>
      <c r="E1899" s="209"/>
      <c r="F1899" s="210"/>
      <c r="G1899"/>
      <c r="H1899" s="7"/>
      <c r="I1899" s="58"/>
    </row>
    <row r="1900" spans="1:9" ht="16.149999999999999" hidden="1" customHeight="1">
      <c r="A1900"/>
      <c r="B1900" s="206" t="s">
        <v>234</v>
      </c>
      <c r="C1900" s="211" t="s">
        <v>23</v>
      </c>
      <c r="D1900" s="212"/>
      <c r="E1900" s="209"/>
      <c r="F1900" s="210"/>
      <c r="G1900"/>
      <c r="H1900" s="7"/>
      <c r="I1900" s="58"/>
    </row>
    <row r="1901" spans="1:9" ht="16.149999999999999" hidden="1" customHeight="1">
      <c r="A1901"/>
      <c r="B1901" s="213" t="s">
        <v>235</v>
      </c>
      <c r="C1901" s="214" t="s">
        <v>236</v>
      </c>
      <c r="D1901" s="214" t="s">
        <v>237</v>
      </c>
      <c r="E1901" s="214" t="s">
        <v>238</v>
      </c>
      <c r="F1901" s="215" t="s">
        <v>239</v>
      </c>
      <c r="G1901"/>
      <c r="H1901" s="187"/>
      <c r="I1901" s="58"/>
    </row>
    <row r="1902" spans="1:9" ht="16.149999999999999" hidden="1" customHeight="1">
      <c r="A1902"/>
      <c r="B1902" s="216" t="s">
        <v>240</v>
      </c>
      <c r="C1902" s="217"/>
      <c r="D1902" s="218"/>
      <c r="E1902" s="217"/>
      <c r="F1902" s="219" t="e">
        <f>SUM(F1903:F1915)</f>
        <v>#REF!</v>
      </c>
      <c r="G1902"/>
      <c r="H1902" s="188"/>
      <c r="I1902" s="58"/>
    </row>
    <row r="1903" spans="1:9" ht="16.149999999999999" hidden="1" customHeight="1">
      <c r="A1903"/>
      <c r="B1903" s="276" t="s">
        <v>37</v>
      </c>
      <c r="C1903" s="4" t="s">
        <v>38</v>
      </c>
      <c r="D1903" s="222" t="e">
        <f>#REF!</f>
        <v>#REF!</v>
      </c>
      <c r="E1903" s="268">
        <v>9</v>
      </c>
      <c r="F1903" s="223" t="e">
        <f>D1903*E1903</f>
        <v>#REF!</v>
      </c>
      <c r="G1903"/>
      <c r="H1903" s="189"/>
      <c r="I1903" s="58"/>
    </row>
    <row r="1904" spans="1:9" ht="16.149999999999999" hidden="1" customHeight="1">
      <c r="A1904"/>
      <c r="B1904" s="220" t="s">
        <v>39</v>
      </c>
      <c r="C1904" s="4" t="s">
        <v>22</v>
      </c>
      <c r="D1904" s="222" t="e">
        <f>#REF!</f>
        <v>#REF!</v>
      </c>
      <c r="E1904" s="268">
        <v>0.05</v>
      </c>
      <c r="F1904" s="223" t="e">
        <f t="shared" ref="F1904:F1915" si="10">D1904*E1904</f>
        <v>#REF!</v>
      </c>
      <c r="G1904"/>
      <c r="H1904" s="189"/>
      <c r="I1904" s="58"/>
    </row>
    <row r="1905" spans="1:9" ht="16.149999999999999" hidden="1" customHeight="1">
      <c r="A1905"/>
      <c r="B1905" s="220" t="s">
        <v>40</v>
      </c>
      <c r="C1905" s="4" t="s">
        <v>22</v>
      </c>
      <c r="D1905" s="222" t="e">
        <f>#REF!</f>
        <v>#REF!</v>
      </c>
      <c r="E1905" s="268">
        <v>0.04</v>
      </c>
      <c r="F1905" s="223" t="e">
        <f t="shared" si="10"/>
        <v>#REF!</v>
      </c>
      <c r="G1905"/>
      <c r="H1905" s="189"/>
      <c r="I1905" s="58"/>
    </row>
    <row r="1906" spans="1:9" ht="16.149999999999999" hidden="1" customHeight="1">
      <c r="A1906"/>
      <c r="B1906" s="220" t="s">
        <v>42</v>
      </c>
      <c r="C1906" s="4" t="s">
        <v>23</v>
      </c>
      <c r="D1906" s="222" t="e">
        <f>#REF!</f>
        <v>#REF!</v>
      </c>
      <c r="E1906" s="268">
        <v>0.05</v>
      </c>
      <c r="F1906" s="223" t="e">
        <f t="shared" si="10"/>
        <v>#REF!</v>
      </c>
      <c r="G1906"/>
      <c r="H1906" s="7"/>
      <c r="I1906" s="58"/>
    </row>
    <row r="1907" spans="1:9" ht="16.149999999999999" hidden="1" customHeight="1">
      <c r="A1907"/>
      <c r="B1907" s="220" t="s">
        <v>41</v>
      </c>
      <c r="C1907" s="4" t="s">
        <v>38</v>
      </c>
      <c r="D1907" s="222" t="e">
        <f>#REF!</f>
        <v>#REF!</v>
      </c>
      <c r="E1907" s="268">
        <v>1.5</v>
      </c>
      <c r="F1907" s="223" t="e">
        <f t="shared" si="10"/>
        <v>#REF!</v>
      </c>
      <c r="G1907"/>
      <c r="H1907" s="7"/>
      <c r="I1907" s="58"/>
    </row>
    <row r="1908" spans="1:9" ht="16.149999999999999" hidden="1" customHeight="1">
      <c r="A1908"/>
      <c r="B1908" s="220" t="s">
        <v>47</v>
      </c>
      <c r="C1908" s="4" t="s">
        <v>4</v>
      </c>
      <c r="D1908" s="222">
        <v>1.5</v>
      </c>
      <c r="E1908" s="268">
        <v>1</v>
      </c>
      <c r="F1908" s="223">
        <f t="shared" si="10"/>
        <v>1.5</v>
      </c>
      <c r="G1908"/>
      <c r="H1908" s="7"/>
      <c r="I1908" s="58"/>
    </row>
    <row r="1909" spans="1:9" ht="16.149999999999999" hidden="1" customHeight="1">
      <c r="A1909"/>
      <c r="B1909" s="220" t="s">
        <v>515</v>
      </c>
      <c r="C1909" s="4" t="s">
        <v>23</v>
      </c>
      <c r="D1909" s="222">
        <v>18</v>
      </c>
      <c r="E1909" s="268">
        <v>0.5</v>
      </c>
      <c r="F1909" s="223">
        <f t="shared" si="10"/>
        <v>9</v>
      </c>
      <c r="G1909"/>
      <c r="H1909" s="7"/>
      <c r="I1909" s="58"/>
    </row>
    <row r="1910" spans="1:9" ht="16.149999999999999" hidden="1" customHeight="1">
      <c r="A1910"/>
      <c r="B1910" s="220"/>
      <c r="C1910" s="221"/>
      <c r="D1910" s="222"/>
      <c r="E1910" s="222"/>
      <c r="F1910" s="223">
        <f t="shared" si="10"/>
        <v>0</v>
      </c>
      <c r="G1910"/>
      <c r="H1910" s="7"/>
      <c r="I1910" s="58"/>
    </row>
    <row r="1911" spans="1:9" ht="16.149999999999999" hidden="1" customHeight="1">
      <c r="A1911"/>
      <c r="B1911" s="220"/>
      <c r="C1911" s="221"/>
      <c r="D1911" s="222"/>
      <c r="E1911" s="222"/>
      <c r="F1911" s="223">
        <f t="shared" si="10"/>
        <v>0</v>
      </c>
      <c r="G1911"/>
      <c r="H1911" s="7"/>
      <c r="I1911" s="58"/>
    </row>
    <row r="1912" spans="1:9" ht="16.149999999999999" hidden="1" customHeight="1">
      <c r="A1912"/>
      <c r="B1912" s="220"/>
      <c r="C1912" s="221"/>
      <c r="D1912" s="222"/>
      <c r="E1912" s="222"/>
      <c r="F1912" s="223">
        <f t="shared" si="10"/>
        <v>0</v>
      </c>
      <c r="G1912"/>
      <c r="H1912" s="7"/>
      <c r="I1912" s="58"/>
    </row>
    <row r="1913" spans="1:9" ht="16.149999999999999" hidden="1" customHeight="1">
      <c r="A1913"/>
      <c r="B1913" s="224"/>
      <c r="C1913" s="225"/>
      <c r="D1913" s="226"/>
      <c r="E1913" s="226"/>
      <c r="F1913" s="223">
        <f t="shared" si="10"/>
        <v>0</v>
      </c>
      <c r="G1913"/>
      <c r="H1913" s="189"/>
      <c r="I1913" s="58"/>
    </row>
    <row r="1914" spans="1:9" ht="16.149999999999999" hidden="1" customHeight="1">
      <c r="A1914"/>
      <c r="B1914" s="228"/>
      <c r="C1914" s="225"/>
      <c r="D1914" s="225"/>
      <c r="E1914" s="225"/>
      <c r="F1914" s="223">
        <f t="shared" si="10"/>
        <v>0</v>
      </c>
      <c r="G1914"/>
      <c r="H1914" s="188"/>
      <c r="I1914" s="58"/>
    </row>
    <row r="1915" spans="1:9" ht="16.149999999999999" hidden="1" customHeight="1">
      <c r="A1915"/>
      <c r="B1915" s="230"/>
      <c r="C1915" s="231"/>
      <c r="D1915" s="231"/>
      <c r="E1915" s="231"/>
      <c r="F1915" s="223">
        <f t="shared" si="10"/>
        <v>0</v>
      </c>
      <c r="G1915"/>
      <c r="H1915" s="189"/>
      <c r="I1915" s="58"/>
    </row>
    <row r="1916" spans="1:9" ht="16.149999999999999" hidden="1" customHeight="1">
      <c r="A1916"/>
      <c r="B1916" s="216" t="s">
        <v>241</v>
      </c>
      <c r="C1916" s="217"/>
      <c r="D1916" s="218"/>
      <c r="E1916" s="217"/>
      <c r="F1916" s="219" t="e">
        <f>SUM(F1917:F1919)</f>
        <v>#REF!</v>
      </c>
      <c r="G1916"/>
      <c r="H1916" s="189"/>
      <c r="I1916" s="58"/>
    </row>
    <row r="1917" spans="1:9" ht="16.149999999999999" hidden="1" customHeight="1">
      <c r="A1917"/>
      <c r="B1917" s="262" t="s">
        <v>33</v>
      </c>
      <c r="C1917" s="221" t="s">
        <v>247</v>
      </c>
      <c r="D1917" s="260" t="e">
        <f>#REF!</f>
        <v>#REF!</v>
      </c>
      <c r="E1917" s="270">
        <v>1.5</v>
      </c>
      <c r="F1917" s="223" t="e">
        <f>D1917*E1917</f>
        <v>#REF!</v>
      </c>
      <c r="G1917"/>
      <c r="H1917" s="190"/>
      <c r="I1917" s="58"/>
    </row>
    <row r="1918" spans="1:9" ht="16.149999999999999" hidden="1" customHeight="1">
      <c r="A1918"/>
      <c r="B1918" s="259" t="s">
        <v>34</v>
      </c>
      <c r="C1918" s="225" t="s">
        <v>247</v>
      </c>
      <c r="D1918" s="261" t="e">
        <f>#REF!</f>
        <v>#REF!</v>
      </c>
      <c r="E1918" s="270">
        <v>1</v>
      </c>
      <c r="F1918" s="223" t="e">
        <f>D1918*E1918</f>
        <v>#REF!</v>
      </c>
      <c r="G1918"/>
      <c r="H1918" s="189"/>
      <c r="I1918" s="58"/>
    </row>
    <row r="1919" spans="1:9" ht="16.149999999999999" hidden="1" customHeight="1">
      <c r="A1919"/>
      <c r="B1919" s="230"/>
      <c r="C1919" s="231"/>
      <c r="D1919" s="231"/>
      <c r="E1919" s="231"/>
      <c r="F1919" s="223">
        <f>D1919*E1919</f>
        <v>0</v>
      </c>
      <c r="G1919"/>
      <c r="H1919" s="191"/>
      <c r="I1919" s="58"/>
    </row>
    <row r="1920" spans="1:9" ht="16.149999999999999" hidden="1" customHeight="1">
      <c r="A1920"/>
      <c r="B1920" s="216" t="s">
        <v>242</v>
      </c>
      <c r="C1920" s="217"/>
      <c r="D1920" s="218"/>
      <c r="E1920" s="217"/>
      <c r="F1920" s="219">
        <f>SUM(F1921:F1923)</f>
        <v>0</v>
      </c>
      <c r="G1920"/>
      <c r="H1920" s="191"/>
      <c r="I1920" s="58"/>
    </row>
    <row r="1921" spans="1:9" ht="16.149999999999999" hidden="1" customHeight="1">
      <c r="A1921"/>
      <c r="B1921" s="220"/>
      <c r="C1921" s="221"/>
      <c r="D1921" s="233"/>
      <c r="E1921" s="221"/>
      <c r="F1921" s="223"/>
      <c r="G1921"/>
      <c r="H1921" s="189"/>
      <c r="I1921" s="58"/>
    </row>
    <row r="1922" spans="1:9" ht="16.149999999999999" hidden="1" customHeight="1">
      <c r="A1922"/>
      <c r="B1922" s="224"/>
      <c r="C1922" s="225"/>
      <c r="D1922" s="229"/>
      <c r="E1922" s="225"/>
      <c r="F1922" s="227"/>
      <c r="G1922"/>
      <c r="H1922" s="189"/>
      <c r="I1922" s="58"/>
    </row>
    <row r="1923" spans="1:9" ht="16.149999999999999" hidden="1" customHeight="1">
      <c r="A1923"/>
      <c r="B1923" s="234"/>
      <c r="C1923" s="231"/>
      <c r="D1923" s="232"/>
      <c r="E1923" s="231"/>
      <c r="F1923" s="235"/>
      <c r="G1923"/>
      <c r="H1923" s="189"/>
      <c r="I1923" s="58"/>
    </row>
    <row r="1924" spans="1:9" ht="16.149999999999999" hidden="1" customHeight="1">
      <c r="A1924" s="57"/>
      <c r="B1924"/>
      <c r="C1924" s="236"/>
      <c r="D1924" s="237"/>
      <c r="E1924" s="238" t="s">
        <v>243</v>
      </c>
      <c r="F1924" s="239" t="e">
        <f>SUM(F1902,F1916,F1920)</f>
        <v>#REF!</v>
      </c>
      <c r="G1924"/>
      <c r="H1924" s="192"/>
      <c r="I1924" s="58"/>
    </row>
    <row r="1925" spans="1:9" ht="16.149999999999999" hidden="1" customHeight="1">
      <c r="A1925" s="193"/>
      <c r="B1925"/>
      <c r="C1925" s="240"/>
      <c r="D1925" s="241"/>
      <c r="E1925" s="242" t="s">
        <v>244</v>
      </c>
      <c r="F1925" s="239">
        <f>$H$27</f>
        <v>1.5610099999999998</v>
      </c>
      <c r="G1925" s="193"/>
      <c r="H1925" s="61"/>
      <c r="I1925" s="58"/>
    </row>
    <row r="1926" spans="1:9" ht="16.149999999999999" hidden="1" customHeight="1">
      <c r="A1926" s="193"/>
      <c r="B1926"/>
      <c r="C1926" s="243"/>
      <c r="D1926" s="244"/>
      <c r="E1926" s="245" t="s">
        <v>245</v>
      </c>
      <c r="F1926" s="461" t="e">
        <f>+F1925*F1924</f>
        <v>#REF!</v>
      </c>
      <c r="G1926" s="193"/>
      <c r="H1926" s="60"/>
      <c r="I1926" s="58"/>
    </row>
    <row r="1927" spans="1:9" ht="16.149999999999999" hidden="1" customHeight="1">
      <c r="A1927" s="193"/>
      <c r="B1927"/>
      <c r="C1927" s="200"/>
      <c r="D1927" s="208"/>
      <c r="E1927" s="246"/>
      <c r="F1927" s="247"/>
      <c r="G1927" s="193"/>
      <c r="H1927" s="263"/>
      <c r="I1927" s="58"/>
    </row>
    <row r="1928" spans="1:9" ht="16.149999999999999" hidden="1" customHeight="1">
      <c r="A1928" s="196"/>
      <c r="B1928" s="186"/>
      <c r="C1928" s="186"/>
      <c r="D1928" s="186"/>
      <c r="E1928" s="186"/>
      <c r="F1928" s="186"/>
      <c r="G1928" s="196"/>
      <c r="H1928" s="3"/>
      <c r="I1928" s="58"/>
    </row>
    <row r="1929" spans="1:9" ht="16.149999999999999" hidden="1" customHeight="1">
      <c r="A1929" s="193"/>
      <c r="B1929" s="57"/>
      <c r="C1929" s="57"/>
      <c r="D1929" s="57"/>
      <c r="E1929" s="57"/>
      <c r="F1929" s="57"/>
      <c r="G1929" s="199"/>
      <c r="H1929" s="3"/>
      <c r="I1929" s="58"/>
    </row>
    <row r="1930" spans="1:9" ht="16.149999999999999" hidden="1" customHeight="1">
      <c r="A1930"/>
      <c r="B1930"/>
      <c r="C1930" s="200"/>
      <c r="D1930" s="208"/>
      <c r="E1930" s="246"/>
      <c r="F1930" s="247"/>
      <c r="G1930"/>
      <c r="H1930" s="3"/>
      <c r="I1930" s="58"/>
    </row>
    <row r="1931" spans="1:9" ht="16.149999999999999" hidden="1" customHeight="1">
      <c r="A1931"/>
      <c r="B1931" s="3"/>
      <c r="C1931" s="3"/>
      <c r="D1931" s="3"/>
      <c r="E1931" s="3"/>
      <c r="F1931" s="3"/>
      <c r="G1931"/>
      <c r="H1931" s="7"/>
      <c r="I1931" s="58"/>
    </row>
    <row r="1932" spans="1:9" ht="16.149999999999999" hidden="1" customHeight="1">
      <c r="A1932"/>
      <c r="B1932" s="57"/>
      <c r="C1932" s="57"/>
      <c r="D1932" s="57"/>
      <c r="E1932" s="57"/>
      <c r="F1932" s="57"/>
      <c r="G1932"/>
      <c r="H1932" s="7"/>
      <c r="I1932" s="58"/>
    </row>
    <row r="1933" spans="1:9" ht="16.149999999999999" hidden="1" customHeight="1">
      <c r="A1933"/>
      <c r="B1933"/>
      <c r="C1933" s="200"/>
      <c r="D1933" s="208"/>
      <c r="E1933" s="246"/>
      <c r="F1933" s="247"/>
      <c r="G1933"/>
      <c r="H1933" s="7"/>
      <c r="I1933" s="58"/>
    </row>
    <row r="1934" spans="1:9" ht="16.149999999999999" hidden="1" customHeight="1">
      <c r="A1934"/>
      <c r="B1934" s="51"/>
      <c r="C1934" s="51"/>
      <c r="D1934" s="51"/>
      <c r="E1934" s="51"/>
      <c r="F1934" s="51"/>
      <c r="G1934"/>
      <c r="H1934" s="7"/>
      <c r="I1934" s="58"/>
    </row>
    <row r="1935" spans="1:9" ht="16.149999999999999" hidden="1" customHeight="1">
      <c r="A1935"/>
      <c r="B1935" s="57"/>
      <c r="C1935" s="57"/>
      <c r="D1935" s="57"/>
      <c r="E1935" s="57"/>
      <c r="F1935" s="57"/>
      <c r="G1935"/>
      <c r="H1935" s="7"/>
      <c r="I1935" s="58"/>
    </row>
    <row r="1936" spans="1:9" ht="16.149999999999999" hidden="1" customHeight="1">
      <c r="A1936"/>
      <c r="B1936" s="51"/>
      <c r="C1936" s="51"/>
      <c r="D1936" s="51"/>
      <c r="E1936" s="51"/>
      <c r="F1936" s="51"/>
      <c r="G1936"/>
      <c r="H1936" s="187"/>
      <c r="I1936" s="58"/>
    </row>
    <row r="1937" spans="1:9" ht="16.149999999999999" hidden="1" customHeight="1">
      <c r="A1937"/>
      <c r="B1937" s="57"/>
      <c r="C1937" s="57"/>
      <c r="D1937" s="57"/>
      <c r="E1937" s="57"/>
      <c r="F1937" s="57"/>
      <c r="G1937"/>
      <c r="H1937" s="188"/>
      <c r="I1937" s="58"/>
    </row>
    <row r="1938" spans="1:9" ht="30.75" customHeight="1">
      <c r="A1938"/>
      <c r="B1938" s="194" t="s">
        <v>228</v>
      </c>
      <c r="C1938" s="193"/>
      <c r="D1938" s="193"/>
      <c r="E1938" s="195" t="str">
        <f>$B$3</f>
        <v xml:space="preserve">ESCUELA Nº </v>
      </c>
      <c r="F1938" s="193"/>
      <c r="G1938"/>
      <c r="H1938" s="189"/>
      <c r="I1938" s="58"/>
    </row>
    <row r="1939" spans="1:9" ht="16.149999999999999" customHeight="1">
      <c r="A1939"/>
      <c r="B1939" s="195" t="s">
        <v>229</v>
      </c>
      <c r="C1939" s="193"/>
      <c r="D1939" s="193"/>
      <c r="E1939" s="195" t="str">
        <f>$B$4</f>
        <v>ENI Nº 62 ENRIQUE MOSCONI</v>
      </c>
      <c r="F1939" s="193"/>
      <c r="G1939"/>
      <c r="H1939" s="189"/>
      <c r="I1939" s="58"/>
    </row>
    <row r="1940" spans="1:9" ht="16.149999999999999" customHeight="1">
      <c r="A1940"/>
      <c r="B1940" s="195" t="s">
        <v>230</v>
      </c>
      <c r="C1940" s="193"/>
      <c r="D1940" s="193"/>
      <c r="E1940" s="249" t="str">
        <f>$B$5</f>
        <v>RIVADAVIA - SAN JUAN</v>
      </c>
      <c r="F1940" s="193"/>
      <c r="G1940"/>
      <c r="H1940" s="189"/>
      <c r="I1940" s="58"/>
    </row>
    <row r="1941" spans="1:9" ht="16.149999999999999" customHeight="1">
      <c r="A1941"/>
      <c r="B1941" s="196"/>
      <c r="C1941" s="196"/>
      <c r="D1941" s="197"/>
      <c r="E1941" s="198" t="s">
        <v>231</v>
      </c>
      <c r="F1941" s="196"/>
      <c r="G1941"/>
      <c r="H1941" s="189"/>
      <c r="I1941" s="58"/>
    </row>
    <row r="1942" spans="1:9" ht="16.149999999999999" customHeight="1">
      <c r="A1942"/>
      <c r="B1942" s="199" t="s">
        <v>246</v>
      </c>
      <c r="C1942" s="193"/>
      <c r="D1942" s="199"/>
      <c r="E1942" s="199"/>
      <c r="F1942" s="199"/>
      <c r="G1942"/>
      <c r="H1942" s="189"/>
      <c r="I1942" s="58"/>
    </row>
    <row r="1943" spans="1:9" ht="16.149999999999999" customHeight="1">
      <c r="A1943"/>
      <c r="B1943"/>
      <c r="C1943" s="200"/>
      <c r="D1943" s="101"/>
      <c r="E1943" s="200"/>
      <c r="F1943" s="200"/>
      <c r="G1943"/>
      <c r="H1943" s="189"/>
      <c r="I1943" s="58"/>
    </row>
    <row r="1944" spans="1:9" ht="16.149999999999999" customHeight="1" thickBot="1">
      <c r="A1944"/>
      <c r="B1944"/>
      <c r="C1944" s="200"/>
      <c r="D1944" s="101"/>
      <c r="E1944" s="200"/>
      <c r="F1944" s="200"/>
      <c r="G1944"/>
      <c r="H1944" s="7"/>
      <c r="I1944" s="58"/>
    </row>
    <row r="1945" spans="1:9" ht="16.149999999999999" customHeight="1">
      <c r="A1945"/>
      <c r="B1945" s="201" t="s">
        <v>232</v>
      </c>
      <c r="C1945" s="202" t="s">
        <v>255</v>
      </c>
      <c r="D1945" s="203" t="s">
        <v>254</v>
      </c>
      <c r="E1945" s="204"/>
      <c r="F1945" s="205"/>
      <c r="G1945"/>
      <c r="H1945" s="7"/>
      <c r="I1945" s="58"/>
    </row>
    <row r="1946" spans="1:9" ht="16.149999999999999" customHeight="1">
      <c r="A1946"/>
      <c r="B1946" s="206" t="s">
        <v>233</v>
      </c>
      <c r="C1946" s="207" t="s">
        <v>436</v>
      </c>
      <c r="D1946" s="265" t="s">
        <v>478</v>
      </c>
      <c r="E1946" s="209"/>
      <c r="F1946" s="210"/>
      <c r="G1946"/>
      <c r="H1946" s="7"/>
      <c r="I1946" s="58"/>
    </row>
    <row r="1947" spans="1:9" ht="16.149999999999999" customHeight="1" thickBot="1">
      <c r="A1947"/>
      <c r="B1947" s="206" t="s">
        <v>234</v>
      </c>
      <c r="C1947" s="211" t="s">
        <v>23</v>
      </c>
      <c r="D1947" s="212"/>
      <c r="E1947" s="209"/>
      <c r="F1947" s="210"/>
      <c r="G1947"/>
      <c r="H1947" s="7"/>
      <c r="I1947" s="58"/>
    </row>
    <row r="1948" spans="1:9" ht="16.149999999999999" customHeight="1" thickBot="1">
      <c r="A1948"/>
      <c r="B1948" s="213" t="s">
        <v>235</v>
      </c>
      <c r="C1948" s="214" t="s">
        <v>236</v>
      </c>
      <c r="D1948" s="214" t="s">
        <v>237</v>
      </c>
      <c r="E1948" s="214" t="s">
        <v>238</v>
      </c>
      <c r="F1948" s="215" t="s">
        <v>239</v>
      </c>
      <c r="G1948"/>
      <c r="H1948" s="189"/>
      <c r="I1948" s="58"/>
    </row>
    <row r="1949" spans="1:9" ht="16.149999999999999" customHeight="1" thickBot="1">
      <c r="A1949"/>
      <c r="B1949" s="216" t="s">
        <v>240</v>
      </c>
      <c r="C1949" s="217"/>
      <c r="D1949" s="218"/>
      <c r="E1949" s="217"/>
      <c r="F1949" s="219">
        <f>SUM(F1950:F1962)</f>
        <v>0</v>
      </c>
      <c r="G1949"/>
      <c r="H1949" s="188"/>
      <c r="I1949" s="58"/>
    </row>
    <row r="1950" spans="1:9" ht="16.149999999999999" customHeight="1">
      <c r="A1950"/>
      <c r="B1950" s="276"/>
      <c r="C1950" s="4"/>
      <c r="D1950" s="222"/>
      <c r="E1950" s="268"/>
      <c r="F1950" s="223"/>
      <c r="G1950"/>
      <c r="H1950" s="189"/>
      <c r="I1950" s="58"/>
    </row>
    <row r="1951" spans="1:9" ht="16.149999999999999" customHeight="1">
      <c r="A1951"/>
      <c r="B1951" s="220"/>
      <c r="C1951" s="4"/>
      <c r="D1951" s="222"/>
      <c r="E1951" s="268"/>
      <c r="F1951" s="223"/>
      <c r="G1951"/>
      <c r="H1951" s="189"/>
      <c r="I1951" s="58"/>
    </row>
    <row r="1952" spans="1:9" ht="16.149999999999999" customHeight="1">
      <c r="A1952"/>
      <c r="B1952" s="220"/>
      <c r="C1952" s="4"/>
      <c r="D1952" s="222"/>
      <c r="E1952" s="268"/>
      <c r="F1952" s="223"/>
      <c r="G1952"/>
      <c r="H1952" s="190"/>
      <c r="I1952" s="58"/>
    </row>
    <row r="1953" spans="1:9" ht="16.149999999999999" customHeight="1">
      <c r="A1953"/>
      <c r="B1953" s="220"/>
      <c r="C1953" s="4"/>
      <c r="D1953" s="222"/>
      <c r="E1953" s="268"/>
      <c r="F1953" s="223"/>
      <c r="G1953"/>
      <c r="H1953" s="189"/>
      <c r="I1953" s="58"/>
    </row>
    <row r="1954" spans="1:9" ht="16.149999999999999" customHeight="1">
      <c r="A1954"/>
      <c r="B1954" s="220"/>
      <c r="C1954" s="4"/>
      <c r="D1954" s="222"/>
      <c r="E1954" s="268"/>
      <c r="F1954" s="223"/>
      <c r="G1954"/>
      <c r="H1954" s="191"/>
      <c r="I1954" s="58"/>
    </row>
    <row r="1955" spans="1:9" ht="16.149999999999999" customHeight="1">
      <c r="A1955"/>
      <c r="B1955" s="220"/>
      <c r="C1955" s="4"/>
      <c r="D1955" s="222"/>
      <c r="E1955" s="268"/>
      <c r="F1955" s="223"/>
      <c r="G1955"/>
      <c r="H1955" s="191"/>
      <c r="I1955" s="58"/>
    </row>
    <row r="1956" spans="1:9" ht="16.149999999999999" customHeight="1">
      <c r="A1956"/>
      <c r="B1956" s="220"/>
      <c r="C1956" s="221"/>
      <c r="D1956" s="222"/>
      <c r="E1956" s="222"/>
      <c r="F1956" s="223"/>
      <c r="G1956"/>
      <c r="H1956" s="191"/>
      <c r="I1956" s="58"/>
    </row>
    <row r="1957" spans="1:9" ht="16.149999999999999" customHeight="1">
      <c r="A1957"/>
      <c r="B1957" s="220"/>
      <c r="C1957" s="221"/>
      <c r="D1957" s="222"/>
      <c r="E1957" s="222"/>
      <c r="F1957" s="223"/>
      <c r="G1957"/>
      <c r="H1957" s="188"/>
      <c r="I1957" s="58"/>
    </row>
    <row r="1958" spans="1:9" ht="16.149999999999999" customHeight="1">
      <c r="A1958"/>
      <c r="B1958" s="220"/>
      <c r="C1958" s="221"/>
      <c r="D1958" s="222"/>
      <c r="E1958" s="222"/>
      <c r="F1958" s="223"/>
      <c r="G1958"/>
      <c r="H1958" s="189"/>
      <c r="I1958" s="58"/>
    </row>
    <row r="1959" spans="1:9" ht="16.149999999999999" customHeight="1">
      <c r="A1959"/>
      <c r="B1959" s="220"/>
      <c r="C1959" s="221"/>
      <c r="D1959" s="222"/>
      <c r="E1959" s="222"/>
      <c r="F1959" s="223"/>
      <c r="G1959"/>
      <c r="H1959" s="192"/>
      <c r="I1959" s="58"/>
    </row>
    <row r="1960" spans="1:9" ht="16.149999999999999" customHeight="1">
      <c r="A1960"/>
      <c r="B1960" s="224"/>
      <c r="C1960" s="225"/>
      <c r="D1960" s="226"/>
      <c r="E1960" s="226"/>
      <c r="F1960" s="223"/>
      <c r="G1960"/>
      <c r="H1960" s="54"/>
      <c r="I1960" s="58"/>
    </row>
    <row r="1961" spans="1:9" ht="16.149999999999999" customHeight="1">
      <c r="A1961" s="193"/>
      <c r="B1961" s="228"/>
      <c r="C1961" s="225"/>
      <c r="D1961" s="225"/>
      <c r="E1961" s="225"/>
      <c r="F1961" s="223"/>
      <c r="G1961"/>
      <c r="I1961" s="58"/>
    </row>
    <row r="1962" spans="1:9" ht="16.149999999999999" customHeight="1" thickBot="1">
      <c r="A1962" s="193"/>
      <c r="B1962" s="230"/>
      <c r="C1962" s="231"/>
      <c r="D1962" s="231"/>
      <c r="E1962" s="231"/>
      <c r="F1962" s="223"/>
      <c r="G1962" s="51"/>
      <c r="I1962" s="58"/>
    </row>
    <row r="1963" spans="1:9" ht="16.149999999999999" customHeight="1" thickBot="1">
      <c r="A1963"/>
      <c r="B1963" s="216" t="s">
        <v>241</v>
      </c>
      <c r="C1963" s="217"/>
      <c r="D1963" s="218"/>
      <c r="E1963" s="217"/>
      <c r="F1963" s="219">
        <f>SUM(F1964:F1966)</f>
        <v>0</v>
      </c>
      <c r="G1963"/>
      <c r="H1963" s="189"/>
      <c r="I1963" s="189"/>
    </row>
    <row r="1964" spans="1:9" ht="30" customHeight="1">
      <c r="A1964"/>
      <c r="B1964" s="262"/>
      <c r="C1964" s="221"/>
      <c r="D1964" s="260"/>
      <c r="E1964" s="270"/>
      <c r="F1964" s="223"/>
      <c r="G1964"/>
      <c r="H1964" s="189"/>
      <c r="I1964" s="189"/>
    </row>
    <row r="1965" spans="1:9" ht="16.149999999999999" customHeight="1">
      <c r="A1965"/>
      <c r="B1965" s="259"/>
      <c r="C1965" s="225"/>
      <c r="D1965" s="261"/>
      <c r="E1965" s="270"/>
      <c r="F1965" s="223"/>
      <c r="G1965"/>
      <c r="H1965" s="189"/>
      <c r="I1965" s="189"/>
    </row>
    <row r="1966" spans="1:9" ht="16.149999999999999" customHeight="1" thickBot="1">
      <c r="A1966"/>
      <c r="B1966" s="230"/>
      <c r="C1966" s="231"/>
      <c r="D1966" s="231"/>
      <c r="E1966" s="231"/>
      <c r="F1966" s="223"/>
      <c r="G1966"/>
      <c r="H1966" s="7"/>
      <c r="I1966" s="7"/>
    </row>
    <row r="1967" spans="1:9" ht="16.149999999999999" customHeight="1" thickBot="1">
      <c r="A1967"/>
      <c r="B1967" s="216" t="s">
        <v>242</v>
      </c>
      <c r="C1967" s="217"/>
      <c r="D1967" s="218"/>
      <c r="E1967" s="217"/>
      <c r="F1967" s="219">
        <f>SUM(F1968:F1970)</f>
        <v>0</v>
      </c>
      <c r="G1967"/>
      <c r="H1967" s="7"/>
      <c r="I1967" s="7"/>
    </row>
    <row r="1968" spans="1:9" ht="16.149999999999999" customHeight="1">
      <c r="A1968"/>
      <c r="B1968" s="220"/>
      <c r="C1968" s="221"/>
      <c r="D1968" s="233"/>
      <c r="E1968" s="221"/>
      <c r="F1968" s="223"/>
      <c r="G1968"/>
      <c r="H1968" s="7"/>
      <c r="I1968" s="7"/>
    </row>
    <row r="1969" spans="1:9" ht="16.149999999999999" customHeight="1">
      <c r="A1969"/>
      <c r="B1969" s="224"/>
      <c r="C1969" s="225"/>
      <c r="D1969" s="229"/>
      <c r="E1969" s="225"/>
      <c r="F1969" s="227"/>
      <c r="G1969"/>
      <c r="H1969" s="7"/>
      <c r="I1969" s="7"/>
    </row>
    <row r="1970" spans="1:9" ht="16.149999999999999" customHeight="1" thickBot="1">
      <c r="A1970"/>
      <c r="B1970" s="234"/>
      <c r="C1970" s="231"/>
      <c r="D1970" s="232"/>
      <c r="E1970" s="231"/>
      <c r="F1970" s="235"/>
      <c r="G1970"/>
      <c r="H1970" s="7"/>
      <c r="I1970" s="7"/>
    </row>
    <row r="1971" spans="1:9" ht="16.149999999999999" customHeight="1" thickTop="1" thickBot="1">
      <c r="A1971"/>
      <c r="B1971"/>
      <c r="C1971" s="236"/>
      <c r="D1971" s="237"/>
      <c r="E1971" s="238" t="s">
        <v>243</v>
      </c>
      <c r="F1971" s="239">
        <f>F1949+F1963+F1967</f>
        <v>0</v>
      </c>
      <c r="G1971"/>
      <c r="H1971" s="7"/>
      <c r="I1971" s="7"/>
    </row>
    <row r="1972" spans="1:9" ht="16.149999999999999" customHeight="1" thickTop="1" thickBot="1">
      <c r="A1972"/>
      <c r="B1972"/>
      <c r="C1972" s="240"/>
      <c r="D1972" s="241"/>
      <c r="E1972" s="242" t="s">
        <v>244</v>
      </c>
      <c r="F1972" s="239">
        <f>$H$27</f>
        <v>1.5610099999999998</v>
      </c>
      <c r="G1972"/>
      <c r="H1972" s="7"/>
      <c r="I1972" s="7"/>
    </row>
    <row r="1973" spans="1:9" ht="16.149999999999999" customHeight="1" thickTop="1" thickBot="1">
      <c r="A1973"/>
      <c r="B1973"/>
      <c r="C1973" s="243"/>
      <c r="D1973" s="244"/>
      <c r="E1973" s="245" t="s">
        <v>245</v>
      </c>
      <c r="F1973" s="461">
        <f>+F1972*F1971</f>
        <v>0</v>
      </c>
      <c r="G1973"/>
      <c r="H1973" s="189"/>
      <c r="I1973" s="189"/>
    </row>
    <row r="1974" spans="1:9" ht="16.149999999999999" customHeight="1">
      <c r="A1974"/>
      <c r="B1974" s="57"/>
      <c r="C1974" s="57"/>
      <c r="D1974" s="57"/>
      <c r="E1974" s="57"/>
      <c r="F1974" s="57"/>
      <c r="G1974"/>
      <c r="H1974" s="188"/>
      <c r="I1974" s="188"/>
    </row>
    <row r="1975" spans="1:9" ht="16.149999999999999" customHeight="1">
      <c r="A1975"/>
      <c r="B1975" s="194" t="s">
        <v>1260</v>
      </c>
      <c r="C1975" s="193"/>
      <c r="D1975" s="193"/>
      <c r="E1975" s="195" t="str">
        <f>$B$3</f>
        <v xml:space="preserve">ESCUELA Nº </v>
      </c>
      <c r="F1975" s="193"/>
      <c r="G1975"/>
      <c r="H1975" s="189"/>
      <c r="I1975" s="189"/>
    </row>
    <row r="1976" spans="1:9" ht="16.149999999999999" customHeight="1">
      <c r="A1976"/>
      <c r="B1976" s="195"/>
      <c r="C1976" s="193"/>
      <c r="D1976" s="193"/>
      <c r="E1976" s="195" t="str">
        <f>$B$4</f>
        <v>ENI Nº 62 ENRIQUE MOSCONI</v>
      </c>
      <c r="F1976" s="193"/>
      <c r="G1976"/>
      <c r="H1976" s="192"/>
      <c r="I1976" s="192"/>
    </row>
    <row r="1977" spans="1:9" ht="16.149999999999999" customHeight="1">
      <c r="A1977" s="57"/>
      <c r="B1977" s="195"/>
      <c r="C1977" s="193"/>
      <c r="D1977" s="193"/>
      <c r="E1977" s="249" t="str">
        <f>$B$5</f>
        <v>RIVADAVIA - SAN JUAN</v>
      </c>
      <c r="F1977" s="193"/>
      <c r="G1977"/>
      <c r="H1977" s="54"/>
      <c r="I1977" s="54"/>
    </row>
    <row r="1978" spans="1:9" ht="16.149999999999999" customHeight="1">
      <c r="A1978" s="193"/>
      <c r="B1978" s="196"/>
      <c r="C1978" s="196"/>
      <c r="D1978" s="197"/>
      <c r="E1978" s="198" t="s">
        <v>231</v>
      </c>
      <c r="F1978" s="196"/>
      <c r="G1978"/>
    </row>
    <row r="1979" spans="1:9" ht="16.149999999999999" customHeight="1">
      <c r="A1979" s="193"/>
      <c r="B1979" s="199" t="s">
        <v>246</v>
      </c>
      <c r="C1979" s="193"/>
      <c r="D1979" s="199"/>
      <c r="E1979" s="199"/>
      <c r="F1979" s="199"/>
      <c r="G1979"/>
    </row>
    <row r="1980" spans="1:9" ht="16.149999999999999" customHeight="1">
      <c r="A1980" s="193"/>
      <c r="B1980"/>
      <c r="C1980" s="200"/>
      <c r="D1980" s="101"/>
      <c r="E1980" s="200"/>
      <c r="F1980" s="200"/>
      <c r="G1980"/>
    </row>
    <row r="1981" spans="1:9" ht="16.149999999999999" customHeight="1" thickBot="1">
      <c r="A1981" s="196"/>
      <c r="B1981"/>
      <c r="C1981" s="200"/>
      <c r="D1981" s="101"/>
      <c r="E1981" s="200"/>
      <c r="F1981" s="200"/>
      <c r="G1981" s="57"/>
      <c r="H1981" s="58"/>
    </row>
    <row r="1982" spans="1:9" ht="16.149999999999999" customHeight="1">
      <c r="A1982" s="193"/>
      <c r="B1982" s="201" t="s">
        <v>232</v>
      </c>
      <c r="C1982" s="202" t="s">
        <v>255</v>
      </c>
      <c r="D1982" s="203" t="s">
        <v>254</v>
      </c>
      <c r="E1982" s="204"/>
      <c r="F1982" s="205"/>
      <c r="G1982" s="193"/>
      <c r="H1982" s="60"/>
    </row>
    <row r="1983" spans="1:9" ht="16.149999999999999" customHeight="1">
      <c r="A1983"/>
      <c r="B1983" s="206" t="s">
        <v>233</v>
      </c>
      <c r="C1983" s="277" t="s">
        <v>509</v>
      </c>
      <c r="D1983" s="265" t="s">
        <v>1311</v>
      </c>
      <c r="E1983" s="209"/>
      <c r="F1983" s="210"/>
      <c r="G1983" s="193"/>
    </row>
    <row r="1984" spans="1:9" ht="16.149999999999999" customHeight="1" thickBot="1">
      <c r="A1984"/>
      <c r="B1984" s="206" t="s">
        <v>234</v>
      </c>
      <c r="C1984" s="211" t="s">
        <v>10</v>
      </c>
      <c r="D1984" s="212"/>
      <c r="E1984" s="209"/>
      <c r="F1984" s="210"/>
      <c r="G1984" s="193"/>
      <c r="H1984" s="6"/>
    </row>
    <row r="1985" spans="1:8" ht="16.149999999999999" customHeight="1" thickBot="1">
      <c r="A1985"/>
      <c r="B1985" s="213" t="s">
        <v>235</v>
      </c>
      <c r="C1985" s="214" t="s">
        <v>236</v>
      </c>
      <c r="D1985" s="214" t="s">
        <v>237</v>
      </c>
      <c r="E1985" s="214" t="s">
        <v>238</v>
      </c>
      <c r="F1985" s="215" t="s">
        <v>239</v>
      </c>
      <c r="G1985" s="196"/>
      <c r="H1985" s="263"/>
    </row>
    <row r="1986" spans="1:8" ht="16.149999999999999" customHeight="1" thickBot="1">
      <c r="A1986"/>
      <c r="B1986" s="216" t="s">
        <v>240</v>
      </c>
      <c r="C1986" s="217"/>
      <c r="D1986" s="218"/>
      <c r="E1986" s="217"/>
      <c r="F1986" s="219">
        <f>SUM(F1987:F1999)</f>
        <v>0</v>
      </c>
      <c r="G1986" s="199"/>
      <c r="H1986" s="3"/>
    </row>
    <row r="1987" spans="1:8" ht="16.149999999999999" customHeight="1">
      <c r="A1987"/>
      <c r="B1987" s="276"/>
      <c r="C1987" s="4"/>
      <c r="D1987" s="222"/>
      <c r="E1987" s="268"/>
      <c r="F1987" s="223"/>
      <c r="G1987"/>
      <c r="H1987" s="3"/>
    </row>
    <row r="1988" spans="1:8" ht="16.149999999999999" customHeight="1">
      <c r="A1988"/>
      <c r="B1988" s="220"/>
      <c r="C1988" s="4"/>
      <c r="D1988" s="222"/>
      <c r="E1988" s="268"/>
      <c r="F1988" s="223"/>
      <c r="G1988"/>
      <c r="H1988" s="3"/>
    </row>
    <row r="1989" spans="1:8" ht="16.149999999999999" customHeight="1">
      <c r="A1989"/>
      <c r="B1989" s="220"/>
      <c r="C1989" s="4"/>
      <c r="D1989" s="222"/>
      <c r="E1989" s="268"/>
      <c r="F1989" s="223"/>
      <c r="G1989"/>
      <c r="H1989" s="7"/>
    </row>
    <row r="1990" spans="1:8" ht="16.149999999999999" customHeight="1">
      <c r="A1990"/>
      <c r="B1990" s="220"/>
      <c r="C1990" s="221"/>
      <c r="D1990" s="222"/>
      <c r="E1990" s="222"/>
      <c r="F1990" s="223"/>
      <c r="G1990"/>
      <c r="H1990" s="7"/>
    </row>
    <row r="1991" spans="1:8" ht="16.149999999999999" customHeight="1">
      <c r="A1991"/>
      <c r="B1991" s="220"/>
      <c r="C1991" s="221"/>
      <c r="D1991" s="222"/>
      <c r="E1991" s="222"/>
      <c r="F1991" s="223"/>
      <c r="G1991"/>
      <c r="H1991" s="7"/>
    </row>
    <row r="1992" spans="1:8" ht="16.149999999999999" customHeight="1">
      <c r="A1992"/>
      <c r="B1992" s="220"/>
      <c r="C1992" s="221"/>
      <c r="D1992" s="222"/>
      <c r="E1992" s="222"/>
      <c r="F1992" s="223"/>
      <c r="G1992"/>
      <c r="H1992" s="7"/>
    </row>
    <row r="1993" spans="1:8" ht="30.75" customHeight="1">
      <c r="A1993"/>
      <c r="B1993" s="220"/>
      <c r="C1993" s="221"/>
      <c r="D1993" s="222"/>
      <c r="E1993" s="222"/>
      <c r="F1993" s="223"/>
      <c r="G1993"/>
      <c r="H1993" s="7"/>
    </row>
    <row r="1994" spans="1:8" ht="16.149999999999999" customHeight="1">
      <c r="A1994"/>
      <c r="B1994" s="220"/>
      <c r="C1994" s="221"/>
      <c r="D1994" s="222"/>
      <c r="E1994" s="222"/>
      <c r="F1994" s="223"/>
      <c r="G1994"/>
      <c r="H1994" s="187"/>
    </row>
    <row r="1995" spans="1:8" ht="16.149999999999999" customHeight="1">
      <c r="A1995"/>
      <c r="B1995" s="220"/>
      <c r="C1995" s="221"/>
      <c r="D1995" s="222"/>
      <c r="E1995" s="222"/>
      <c r="F1995" s="223"/>
      <c r="G1995"/>
      <c r="H1995" s="188"/>
    </row>
    <row r="1996" spans="1:8" ht="16.149999999999999" customHeight="1">
      <c r="A1996"/>
      <c r="B1996" s="220"/>
      <c r="C1996" s="221"/>
      <c r="D1996" s="222"/>
      <c r="E1996" s="222"/>
      <c r="F1996" s="223"/>
      <c r="G1996"/>
      <c r="H1996" s="189"/>
    </row>
    <row r="1997" spans="1:8" ht="16.149999999999999" customHeight="1">
      <c r="A1997"/>
      <c r="B1997" s="224"/>
      <c r="C1997" s="225"/>
      <c r="D1997" s="226"/>
      <c r="E1997" s="226"/>
      <c r="F1997" s="223"/>
      <c r="G1997"/>
      <c r="H1997" s="189"/>
    </row>
    <row r="1998" spans="1:8" ht="16.149999999999999" customHeight="1">
      <c r="A1998"/>
      <c r="B1998" s="228"/>
      <c r="C1998" s="225"/>
      <c r="D1998" s="225"/>
      <c r="E1998" s="225"/>
      <c r="F1998" s="223"/>
      <c r="G1998"/>
      <c r="H1998" s="189"/>
    </row>
    <row r="1999" spans="1:8" ht="16.149999999999999" customHeight="1" thickBot="1">
      <c r="A1999"/>
      <c r="B1999" s="230"/>
      <c r="C1999" s="231"/>
      <c r="D1999" s="231"/>
      <c r="E1999" s="231"/>
      <c r="F1999" s="223"/>
      <c r="G1999"/>
      <c r="H1999" s="7"/>
    </row>
    <row r="2000" spans="1:8" ht="16.149999999999999" customHeight="1" thickBot="1">
      <c r="A2000"/>
      <c r="B2000" s="216" t="s">
        <v>241</v>
      </c>
      <c r="C2000" s="217"/>
      <c r="D2000" s="218"/>
      <c r="E2000" s="217"/>
      <c r="F2000" s="219">
        <f>SUM(F2001:F2003)</f>
        <v>0</v>
      </c>
      <c r="G2000"/>
      <c r="H2000" s="7"/>
    </row>
    <row r="2001" spans="1:8" ht="16.149999999999999" customHeight="1">
      <c r="A2001"/>
      <c r="B2001" s="275"/>
      <c r="C2001" s="221"/>
      <c r="D2001" s="260"/>
      <c r="E2001" s="268"/>
      <c r="F2001" s="223"/>
      <c r="G2001"/>
      <c r="H2001" s="7"/>
    </row>
    <row r="2002" spans="1:8" ht="16.149999999999999" customHeight="1">
      <c r="A2002"/>
      <c r="B2002" s="276"/>
      <c r="C2002" s="225"/>
      <c r="D2002" s="261"/>
      <c r="E2002" s="268"/>
      <c r="F2002" s="223"/>
      <c r="G2002"/>
      <c r="H2002" s="7"/>
    </row>
    <row r="2003" spans="1:8" ht="16.149999999999999" customHeight="1" thickBot="1">
      <c r="A2003"/>
      <c r="B2003" s="230"/>
      <c r="C2003" s="231"/>
      <c r="D2003" s="231"/>
      <c r="E2003" s="231"/>
      <c r="F2003" s="223">
        <f>D2003*E2003</f>
        <v>0</v>
      </c>
      <c r="G2003"/>
      <c r="H2003" s="7"/>
    </row>
    <row r="2004" spans="1:8" ht="16.149999999999999" customHeight="1" thickBot="1">
      <c r="A2004"/>
      <c r="B2004" s="216" t="s">
        <v>242</v>
      </c>
      <c r="C2004" s="217"/>
      <c r="D2004" s="218"/>
      <c r="E2004" s="217"/>
      <c r="F2004" s="219">
        <f>SUM(F2005:F2007)</f>
        <v>0</v>
      </c>
      <c r="G2004"/>
      <c r="H2004" s="7"/>
    </row>
    <row r="2005" spans="1:8" ht="16.149999999999999" customHeight="1">
      <c r="A2005"/>
      <c r="B2005" s="220"/>
      <c r="C2005" s="221"/>
      <c r="D2005" s="233"/>
      <c r="E2005" s="221"/>
      <c r="F2005" s="223"/>
      <c r="G2005"/>
      <c r="H2005" s="7"/>
    </row>
    <row r="2006" spans="1:8" ht="16.149999999999999" customHeight="1">
      <c r="A2006"/>
      <c r="B2006" s="224"/>
      <c r="C2006" s="225"/>
      <c r="D2006" s="229"/>
      <c r="E2006" s="225"/>
      <c r="F2006" s="227"/>
      <c r="G2006"/>
      <c r="H2006" s="189"/>
    </row>
    <row r="2007" spans="1:8" ht="16.149999999999999" customHeight="1" thickBot="1">
      <c r="A2007"/>
      <c r="B2007" s="234"/>
      <c r="C2007" s="231"/>
      <c r="D2007" s="232"/>
      <c r="E2007" s="231"/>
      <c r="F2007" s="235"/>
      <c r="G2007"/>
      <c r="H2007" s="188"/>
    </row>
    <row r="2008" spans="1:8" ht="16.149999999999999" customHeight="1" thickTop="1" thickBot="1">
      <c r="A2008"/>
      <c r="B2008"/>
      <c r="C2008" s="236"/>
      <c r="D2008" s="237"/>
      <c r="E2008" s="238" t="s">
        <v>243</v>
      </c>
      <c r="F2008" s="239">
        <f>SUM(F1986,F2000,F2004)</f>
        <v>0</v>
      </c>
      <c r="G2008"/>
      <c r="H2008" s="189"/>
    </row>
    <row r="2009" spans="1:8" ht="16.149999999999999" customHeight="1" thickTop="1" thickBot="1">
      <c r="A2009"/>
      <c r="B2009"/>
      <c r="C2009" s="240"/>
      <c r="D2009" s="241"/>
      <c r="E2009" s="242" t="s">
        <v>244</v>
      </c>
      <c r="F2009" s="239">
        <f>$H$27</f>
        <v>1.5610099999999998</v>
      </c>
      <c r="G2009"/>
      <c r="H2009" s="189"/>
    </row>
    <row r="2010" spans="1:8" ht="16.149999999999999" customHeight="1" thickTop="1" thickBot="1">
      <c r="A2010"/>
      <c r="B2010"/>
      <c r="C2010" s="243"/>
      <c r="D2010" s="244"/>
      <c r="E2010" s="245" t="s">
        <v>245</v>
      </c>
      <c r="F2010" s="461">
        <f>+F2009*F2008</f>
        <v>0</v>
      </c>
      <c r="G2010"/>
      <c r="H2010" s="190"/>
    </row>
    <row r="2011" spans="1:8" ht="16.149999999999999" customHeight="1">
      <c r="A2011"/>
      <c r="B2011" s="57"/>
      <c r="C2011" s="57"/>
      <c r="D2011" s="57"/>
      <c r="E2011" s="57"/>
      <c r="F2011" s="57"/>
      <c r="G2011"/>
      <c r="H2011" s="189"/>
    </row>
    <row r="2012" spans="1:8" ht="16.149999999999999" customHeight="1">
      <c r="A2012"/>
      <c r="B2012" s="194" t="s">
        <v>1260</v>
      </c>
      <c r="C2012" s="193"/>
      <c r="D2012" s="193"/>
      <c r="E2012" s="195" t="str">
        <f>$B$3</f>
        <v xml:space="preserve">ESCUELA Nº </v>
      </c>
      <c r="F2012" s="193"/>
      <c r="G2012"/>
      <c r="H2012" s="191"/>
    </row>
    <row r="2013" spans="1:8" ht="16.149999999999999" customHeight="1">
      <c r="A2013"/>
      <c r="B2013" s="195"/>
      <c r="C2013" s="193"/>
      <c r="D2013" s="193"/>
      <c r="E2013" s="195" t="str">
        <f>$B$4</f>
        <v>ENI Nº 62 ENRIQUE MOSCONI</v>
      </c>
      <c r="F2013" s="193"/>
      <c r="G2013"/>
      <c r="H2013" s="191"/>
    </row>
    <row r="2014" spans="1:8" ht="16.149999999999999" customHeight="1">
      <c r="A2014"/>
      <c r="B2014" s="195"/>
      <c r="C2014" s="193"/>
      <c r="D2014" s="193"/>
      <c r="E2014" s="249" t="str">
        <f>$B$5</f>
        <v>RIVADAVIA - SAN JUAN</v>
      </c>
      <c r="F2014" s="193"/>
      <c r="G2014"/>
      <c r="H2014" s="189"/>
    </row>
    <row r="2015" spans="1:8" ht="16.149999999999999" customHeight="1">
      <c r="A2015"/>
      <c r="B2015" s="196"/>
      <c r="C2015" s="196"/>
      <c r="D2015" s="197"/>
      <c r="E2015" s="198" t="s">
        <v>231</v>
      </c>
      <c r="F2015" s="196"/>
      <c r="G2015"/>
      <c r="H2015" s="189"/>
    </row>
    <row r="2016" spans="1:8" ht="16.149999999999999" customHeight="1">
      <c r="A2016"/>
      <c r="B2016" s="199" t="s">
        <v>246</v>
      </c>
      <c r="C2016" s="193"/>
      <c r="D2016" s="199"/>
      <c r="E2016" s="199"/>
      <c r="F2016" s="199"/>
      <c r="G2016"/>
      <c r="H2016" s="189"/>
    </row>
    <row r="2017" spans="1:9" ht="16.149999999999999" customHeight="1">
      <c r="A2017" s="57"/>
      <c r="B2017"/>
      <c r="C2017" s="200"/>
      <c r="D2017" s="101"/>
      <c r="E2017" s="200"/>
      <c r="F2017" s="200"/>
      <c r="G2017"/>
      <c r="H2017" s="192"/>
    </row>
    <row r="2018" spans="1:9" ht="16.149999999999999" customHeight="1" thickBot="1">
      <c r="A2018" s="193"/>
      <c r="B2018"/>
      <c r="C2018" s="200"/>
      <c r="D2018" s="101"/>
      <c r="E2018" s="200"/>
      <c r="F2018" s="200"/>
      <c r="G2018" s="57"/>
      <c r="H2018" s="58"/>
      <c r="I2018" s="54"/>
    </row>
    <row r="2019" spans="1:9" ht="16.149999999999999" customHeight="1">
      <c r="A2019" s="193"/>
      <c r="B2019" s="201" t="s">
        <v>232</v>
      </c>
      <c r="C2019" s="202" t="s">
        <v>258</v>
      </c>
      <c r="D2019" s="203" t="s">
        <v>447</v>
      </c>
      <c r="E2019" s="204"/>
      <c r="F2019" s="205"/>
      <c r="G2019" s="193"/>
      <c r="H2019" s="58"/>
      <c r="I2019" s="54"/>
    </row>
    <row r="2020" spans="1:9" ht="16.149999999999999" customHeight="1">
      <c r="A2020" s="193"/>
      <c r="B2020" s="206" t="s">
        <v>233</v>
      </c>
      <c r="C2020" s="207" t="s">
        <v>11</v>
      </c>
      <c r="D2020" s="265" t="s">
        <v>1312</v>
      </c>
      <c r="E2020" s="209"/>
      <c r="F2020" s="210"/>
      <c r="G2020" s="193"/>
      <c r="H2020" s="61"/>
      <c r="I2020" s="54"/>
    </row>
    <row r="2021" spans="1:9" ht="16.149999999999999" customHeight="1" thickBot="1">
      <c r="A2021" s="196"/>
      <c r="B2021" s="206" t="s">
        <v>234</v>
      </c>
      <c r="C2021" s="211" t="s">
        <v>23</v>
      </c>
      <c r="D2021" s="212"/>
      <c r="E2021" s="209"/>
      <c r="F2021" s="210"/>
      <c r="G2021" s="193"/>
      <c r="H2021" s="60"/>
      <c r="I2021" s="54"/>
    </row>
    <row r="2022" spans="1:9" ht="16.149999999999999" customHeight="1" thickBot="1">
      <c r="A2022" s="193"/>
      <c r="B2022" s="213" t="s">
        <v>235</v>
      </c>
      <c r="C2022" s="214" t="s">
        <v>236</v>
      </c>
      <c r="D2022" s="214" t="s">
        <v>237</v>
      </c>
      <c r="E2022" s="214" t="s">
        <v>238</v>
      </c>
      <c r="F2022" s="215" t="s">
        <v>239</v>
      </c>
      <c r="G2022" s="196"/>
      <c r="H2022" s="263"/>
      <c r="I2022" s="54"/>
    </row>
    <row r="2023" spans="1:9" ht="16.149999999999999" customHeight="1" thickBot="1">
      <c r="A2023"/>
      <c r="B2023" s="216" t="s">
        <v>240</v>
      </c>
      <c r="C2023" s="217"/>
      <c r="D2023" s="218"/>
      <c r="E2023" s="217"/>
      <c r="F2023" s="219">
        <f>SUM(F2024:F2036)</f>
        <v>0</v>
      </c>
      <c r="G2023" s="199"/>
      <c r="H2023" s="3"/>
      <c r="I2023" s="54"/>
    </row>
    <row r="2024" spans="1:9" ht="16.149999999999999" customHeight="1">
      <c r="A2024"/>
      <c r="B2024" s="275"/>
      <c r="C2024" s="4"/>
      <c r="D2024" s="222"/>
      <c r="E2024" s="222"/>
      <c r="F2024" s="223"/>
      <c r="G2024"/>
      <c r="H2024" s="3"/>
      <c r="I2024" s="54"/>
    </row>
    <row r="2025" spans="1:9" ht="16.149999999999999" customHeight="1">
      <c r="A2025"/>
      <c r="B2025" s="276"/>
      <c r="C2025" s="4"/>
      <c r="D2025" s="222"/>
      <c r="E2025" s="222"/>
      <c r="F2025" s="223"/>
      <c r="G2025"/>
      <c r="H2025" s="3"/>
      <c r="I2025" s="54"/>
    </row>
    <row r="2026" spans="1:9" ht="30.75" customHeight="1">
      <c r="A2026"/>
      <c r="B2026" s="220"/>
      <c r="C2026" s="221"/>
      <c r="D2026" s="222"/>
      <c r="E2026" s="222"/>
      <c r="F2026" s="223"/>
      <c r="G2026"/>
      <c r="H2026" s="7"/>
      <c r="I2026" s="54"/>
    </row>
    <row r="2027" spans="1:9" ht="16.149999999999999" customHeight="1">
      <c r="A2027"/>
      <c r="B2027" s="220"/>
      <c r="C2027" s="221"/>
      <c r="D2027" s="222"/>
      <c r="E2027" s="222"/>
      <c r="F2027" s="223"/>
      <c r="G2027"/>
      <c r="H2027" s="7"/>
      <c r="I2027" s="54"/>
    </row>
    <row r="2028" spans="1:9" ht="16.149999999999999" customHeight="1">
      <c r="A2028"/>
      <c r="B2028" s="220"/>
      <c r="C2028" s="221"/>
      <c r="D2028" s="222"/>
      <c r="E2028" s="222"/>
      <c r="F2028" s="223"/>
      <c r="G2028"/>
      <c r="H2028" s="7"/>
      <c r="I2028" s="54"/>
    </row>
    <row r="2029" spans="1:9" ht="16.149999999999999" customHeight="1">
      <c r="A2029"/>
      <c r="B2029" s="220"/>
      <c r="C2029" s="221"/>
      <c r="D2029" s="222"/>
      <c r="E2029" s="222"/>
      <c r="F2029" s="223"/>
      <c r="G2029"/>
      <c r="H2029" s="7"/>
      <c r="I2029" s="54"/>
    </row>
    <row r="2030" spans="1:9" ht="16.149999999999999" customHeight="1">
      <c r="A2030"/>
      <c r="B2030" s="220"/>
      <c r="C2030" s="221"/>
      <c r="D2030" s="222"/>
      <c r="E2030" s="222"/>
      <c r="F2030" s="223"/>
      <c r="G2030"/>
      <c r="H2030" s="1116"/>
      <c r="I2030" s="54"/>
    </row>
    <row r="2031" spans="1:9" ht="16.149999999999999" customHeight="1">
      <c r="A2031"/>
      <c r="B2031" s="220"/>
      <c r="C2031" s="221"/>
      <c r="D2031" s="222"/>
      <c r="E2031" s="222"/>
      <c r="F2031" s="223"/>
      <c r="G2031"/>
      <c r="H2031" s="187"/>
      <c r="I2031" s="54"/>
    </row>
    <row r="2032" spans="1:9" ht="16.149999999999999" customHeight="1">
      <c r="A2032"/>
      <c r="B2032" s="220"/>
      <c r="C2032" s="221"/>
      <c r="D2032" s="222"/>
      <c r="E2032" s="222"/>
      <c r="F2032" s="223"/>
      <c r="G2032"/>
      <c r="H2032" s="189"/>
      <c r="I2032" s="54"/>
    </row>
    <row r="2033" spans="1:9" ht="16.149999999999999" customHeight="1">
      <c r="A2033"/>
      <c r="B2033" s="220"/>
      <c r="C2033" s="221"/>
      <c r="D2033" s="222"/>
      <c r="E2033" s="222"/>
      <c r="F2033" s="223"/>
      <c r="G2033"/>
      <c r="H2033" s="189"/>
      <c r="I2033" s="54"/>
    </row>
    <row r="2034" spans="1:9" ht="16.149999999999999" customHeight="1">
      <c r="A2034"/>
      <c r="B2034" s="224"/>
      <c r="C2034" s="225"/>
      <c r="D2034" s="226"/>
      <c r="E2034" s="226"/>
      <c r="F2034" s="223"/>
      <c r="G2034"/>
      <c r="H2034" s="189"/>
      <c r="I2034" s="54"/>
    </row>
    <row r="2035" spans="1:9" ht="16.149999999999999" customHeight="1">
      <c r="A2035"/>
      <c r="B2035" s="228"/>
      <c r="C2035" s="225"/>
      <c r="D2035" s="225"/>
      <c r="E2035" s="225"/>
      <c r="F2035" s="223"/>
      <c r="G2035"/>
      <c r="H2035" s="189"/>
      <c r="I2035" s="54"/>
    </row>
    <row r="2036" spans="1:9" ht="16.149999999999999" customHeight="1" thickBot="1">
      <c r="A2036"/>
      <c r="B2036" s="230"/>
      <c r="C2036" s="231"/>
      <c r="D2036" s="231"/>
      <c r="E2036" s="231"/>
      <c r="F2036" s="223"/>
      <c r="G2036"/>
      <c r="H2036" s="189"/>
      <c r="I2036" s="54"/>
    </row>
    <row r="2037" spans="1:9" ht="16.149999999999999" customHeight="1" thickBot="1">
      <c r="A2037"/>
      <c r="B2037" s="216" t="s">
        <v>241</v>
      </c>
      <c r="C2037" s="217"/>
      <c r="D2037" s="218"/>
      <c r="E2037" s="217"/>
      <c r="F2037" s="219">
        <f>SUM(F2038:F2040)</f>
        <v>0</v>
      </c>
      <c r="G2037"/>
      <c r="H2037" s="189"/>
      <c r="I2037" s="54"/>
    </row>
    <row r="2038" spans="1:9" ht="16.149999999999999" customHeight="1">
      <c r="A2038"/>
      <c r="B2038" s="262"/>
      <c r="C2038" s="221"/>
      <c r="D2038" s="260"/>
      <c r="E2038" s="268"/>
      <c r="F2038" s="223"/>
      <c r="G2038"/>
      <c r="H2038" s="189"/>
      <c r="I2038" s="54"/>
    </row>
    <row r="2039" spans="1:9" ht="16.149999999999999" customHeight="1">
      <c r="A2039"/>
      <c r="B2039" s="259"/>
      <c r="C2039" s="225"/>
      <c r="D2039" s="261"/>
      <c r="E2039" s="268"/>
      <c r="F2039" s="223"/>
      <c r="G2039"/>
      <c r="H2039" s="189"/>
      <c r="I2039" s="54"/>
    </row>
    <row r="2040" spans="1:9" ht="16.149999999999999" customHeight="1" thickBot="1">
      <c r="A2040"/>
      <c r="B2040" s="230"/>
      <c r="C2040" s="231"/>
      <c r="D2040" s="231"/>
      <c r="E2040" s="231"/>
      <c r="F2040" s="223"/>
      <c r="G2040"/>
      <c r="H2040" s="188"/>
      <c r="I2040" s="54"/>
    </row>
    <row r="2041" spans="1:9" ht="16.149999999999999" customHeight="1" thickBot="1">
      <c r="A2041"/>
      <c r="B2041" s="216" t="s">
        <v>242</v>
      </c>
      <c r="C2041" s="217"/>
      <c r="D2041" s="218"/>
      <c r="E2041" s="217"/>
      <c r="F2041" s="219">
        <f>SUM(F2042:F2044)</f>
        <v>0</v>
      </c>
      <c r="G2041"/>
      <c r="H2041" s="189"/>
      <c r="I2041" s="54"/>
    </row>
    <row r="2042" spans="1:9" ht="16.149999999999999" customHeight="1">
      <c r="A2042"/>
      <c r="B2042" s="220"/>
      <c r="C2042" s="221"/>
      <c r="D2042" s="233"/>
      <c r="E2042" s="221"/>
      <c r="F2042" s="223"/>
      <c r="G2042"/>
      <c r="H2042" s="189"/>
      <c r="I2042" s="54"/>
    </row>
    <row r="2043" spans="1:9" ht="16.149999999999999" customHeight="1">
      <c r="A2043"/>
      <c r="B2043" s="224"/>
      <c r="C2043" s="225"/>
      <c r="D2043" s="229"/>
      <c r="E2043" s="225"/>
      <c r="F2043" s="227"/>
      <c r="G2043"/>
      <c r="H2043" s="190"/>
      <c r="I2043" s="54"/>
    </row>
    <row r="2044" spans="1:9" ht="16.149999999999999" customHeight="1" thickBot="1">
      <c r="A2044"/>
      <c r="B2044" s="234"/>
      <c r="C2044" s="231"/>
      <c r="D2044" s="232"/>
      <c r="E2044" s="231"/>
      <c r="F2044" s="235"/>
      <c r="G2044"/>
      <c r="H2044" s="189"/>
      <c r="I2044" s="54"/>
    </row>
    <row r="2045" spans="1:9" ht="16.149999999999999" customHeight="1" thickTop="1" thickBot="1">
      <c r="A2045"/>
      <c r="B2045"/>
      <c r="C2045" s="236"/>
      <c r="D2045" s="237"/>
      <c r="E2045" s="238" t="s">
        <v>243</v>
      </c>
      <c r="F2045" s="239">
        <f>SUM(F2023,F2037,F2041)</f>
        <v>0</v>
      </c>
      <c r="G2045"/>
      <c r="H2045" s="191"/>
      <c r="I2045" s="54"/>
    </row>
    <row r="2046" spans="1:9" ht="16.149999999999999" customHeight="1" thickTop="1" thickBot="1">
      <c r="A2046"/>
      <c r="B2046"/>
      <c r="C2046" s="240"/>
      <c r="D2046" s="241"/>
      <c r="E2046" s="242" t="s">
        <v>244</v>
      </c>
      <c r="F2046" s="239">
        <f>$H$27</f>
        <v>1.5610099999999998</v>
      </c>
      <c r="G2046"/>
      <c r="H2046" s="191"/>
      <c r="I2046" s="54"/>
    </row>
    <row r="2047" spans="1:9" ht="16.149999999999999" customHeight="1" thickTop="1" thickBot="1">
      <c r="A2047"/>
      <c r="B2047"/>
      <c r="C2047" s="243"/>
      <c r="D2047" s="244"/>
      <c r="E2047" s="245" t="s">
        <v>245</v>
      </c>
      <c r="F2047" s="461">
        <f>+F2046*F2045</f>
        <v>0</v>
      </c>
      <c r="G2047"/>
      <c r="H2047" s="189"/>
      <c r="I2047" s="54"/>
    </row>
    <row r="2048" spans="1:9" ht="16.149999999999999" customHeight="1">
      <c r="A2048"/>
      <c r="B2048"/>
      <c r="C2048" s="1112"/>
      <c r="D2048" s="1113"/>
      <c r="E2048" s="1114"/>
      <c r="F2048" s="1115"/>
      <c r="G2048"/>
      <c r="H2048" s="189"/>
      <c r="I2048" s="54"/>
    </row>
    <row r="2049" spans="1:9" ht="16.149999999999999" customHeight="1">
      <c r="A2049"/>
      <c r="B2049" s="194" t="s">
        <v>1260</v>
      </c>
      <c r="C2049" s="193"/>
      <c r="D2049" s="193"/>
      <c r="E2049" s="195" t="str">
        <f>$B$3</f>
        <v xml:space="preserve">ESCUELA Nº </v>
      </c>
      <c r="F2049" s="193"/>
      <c r="G2049"/>
      <c r="H2049" s="191"/>
    </row>
    <row r="2050" spans="1:9" ht="16.149999999999999" customHeight="1">
      <c r="A2050"/>
      <c r="B2050" s="195"/>
      <c r="C2050" s="193"/>
      <c r="D2050" s="193"/>
      <c r="E2050" s="195" t="str">
        <f>$B$4</f>
        <v>ENI Nº 62 ENRIQUE MOSCONI</v>
      </c>
      <c r="F2050" s="193"/>
      <c r="G2050"/>
      <c r="H2050" s="191"/>
    </row>
    <row r="2051" spans="1:9" ht="16.149999999999999" customHeight="1">
      <c r="A2051"/>
      <c r="B2051" s="195"/>
      <c r="C2051" s="193"/>
      <c r="D2051" s="193"/>
      <c r="E2051" s="249" t="str">
        <f>$B$5</f>
        <v>RIVADAVIA - SAN JUAN</v>
      </c>
      <c r="F2051" s="193"/>
      <c r="G2051"/>
      <c r="H2051" s="189"/>
    </row>
    <row r="2052" spans="1:9" ht="16.149999999999999" customHeight="1">
      <c r="A2052"/>
      <c r="B2052" s="196"/>
      <c r="C2052" s="196"/>
      <c r="D2052" s="197"/>
      <c r="E2052" s="198" t="s">
        <v>231</v>
      </c>
      <c r="F2052" s="196"/>
      <c r="G2052"/>
      <c r="H2052" s="189"/>
    </row>
    <row r="2053" spans="1:9" ht="16.149999999999999" customHeight="1">
      <c r="A2053"/>
      <c r="B2053" s="199" t="s">
        <v>246</v>
      </c>
      <c r="C2053" s="193"/>
      <c r="D2053" s="199"/>
      <c r="E2053" s="199"/>
      <c r="F2053" s="199"/>
      <c r="G2053"/>
      <c r="H2053" s="189"/>
    </row>
    <row r="2054" spans="1:9" ht="16.149999999999999" customHeight="1">
      <c r="A2054" s="57"/>
      <c r="B2054"/>
      <c r="C2054" s="200"/>
      <c r="D2054" s="101"/>
      <c r="E2054" s="200"/>
      <c r="F2054" s="200"/>
      <c r="G2054"/>
      <c r="H2054" s="192"/>
    </row>
    <row r="2055" spans="1:9" ht="16.149999999999999" customHeight="1" thickBot="1">
      <c r="A2055" s="193"/>
      <c r="B2055"/>
      <c r="C2055" s="200"/>
      <c r="D2055" s="101"/>
      <c r="E2055" s="200"/>
      <c r="F2055" s="200"/>
      <c r="G2055" s="57"/>
      <c r="H2055" s="58"/>
      <c r="I2055" s="54"/>
    </row>
    <row r="2056" spans="1:9" ht="16.149999999999999" customHeight="1">
      <c r="A2056" s="193"/>
      <c r="B2056" s="201" t="s">
        <v>232</v>
      </c>
      <c r="C2056" s="202" t="s">
        <v>258</v>
      </c>
      <c r="D2056" s="203" t="s">
        <v>447</v>
      </c>
      <c r="E2056" s="204"/>
      <c r="F2056" s="205"/>
      <c r="G2056" s="193"/>
      <c r="H2056" s="58"/>
      <c r="I2056" s="54"/>
    </row>
    <row r="2057" spans="1:9" ht="16.149999999999999" customHeight="1">
      <c r="A2057" s="193"/>
      <c r="B2057" s="206" t="s">
        <v>233</v>
      </c>
      <c r="C2057" s="1032" t="s">
        <v>925</v>
      </c>
      <c r="D2057" s="265" t="s">
        <v>1314</v>
      </c>
      <c r="E2057" s="209"/>
      <c r="F2057" s="210"/>
      <c r="G2057" s="193"/>
      <c r="H2057" s="61"/>
      <c r="I2057" s="54"/>
    </row>
    <row r="2058" spans="1:9" ht="16.149999999999999" customHeight="1" thickBot="1">
      <c r="A2058" s="196"/>
      <c r="B2058" s="206" t="s">
        <v>234</v>
      </c>
      <c r="C2058" s="211" t="s">
        <v>23</v>
      </c>
      <c r="D2058" s="212"/>
      <c r="E2058" s="209"/>
      <c r="F2058" s="210"/>
      <c r="G2058" s="193"/>
      <c r="H2058" s="60"/>
      <c r="I2058" s="54"/>
    </row>
    <row r="2059" spans="1:9" ht="16.149999999999999" customHeight="1" thickBot="1">
      <c r="A2059" s="193"/>
      <c r="B2059" s="213" t="s">
        <v>235</v>
      </c>
      <c r="C2059" s="214" t="s">
        <v>236</v>
      </c>
      <c r="D2059" s="214" t="s">
        <v>237</v>
      </c>
      <c r="E2059" s="214" t="s">
        <v>238</v>
      </c>
      <c r="F2059" s="215" t="s">
        <v>239</v>
      </c>
      <c r="G2059" s="196"/>
      <c r="H2059" s="263"/>
      <c r="I2059" s="54"/>
    </row>
    <row r="2060" spans="1:9" ht="16.149999999999999" customHeight="1" thickBot="1">
      <c r="A2060"/>
      <c r="B2060" s="216" t="s">
        <v>240</v>
      </c>
      <c r="C2060" s="217"/>
      <c r="D2060" s="218"/>
      <c r="E2060" s="217"/>
      <c r="F2060" s="219">
        <f>SUM(F2061:F2073)</f>
        <v>0</v>
      </c>
      <c r="G2060" s="199"/>
      <c r="H2060" s="3"/>
      <c r="I2060" s="54"/>
    </row>
    <row r="2061" spans="1:9" ht="16.149999999999999" customHeight="1">
      <c r="A2061"/>
      <c r="B2061" s="275"/>
      <c r="C2061" s="4"/>
      <c r="D2061" s="222"/>
      <c r="E2061" s="222"/>
      <c r="F2061" s="223"/>
      <c r="G2061"/>
      <c r="H2061" s="3"/>
      <c r="I2061" s="54"/>
    </row>
    <row r="2062" spans="1:9" ht="16.149999999999999" customHeight="1">
      <c r="A2062"/>
      <c r="B2062" s="276"/>
      <c r="C2062" s="4"/>
      <c r="D2062" s="222"/>
      <c r="E2062" s="222"/>
      <c r="F2062" s="223"/>
      <c r="G2062"/>
      <c r="H2062" s="3"/>
      <c r="I2062" s="54"/>
    </row>
    <row r="2063" spans="1:9" ht="30.75" customHeight="1">
      <c r="A2063"/>
      <c r="B2063" s="220"/>
      <c r="C2063" s="221"/>
      <c r="D2063" s="222"/>
      <c r="E2063" s="222"/>
      <c r="F2063" s="223"/>
      <c r="G2063"/>
      <c r="H2063" s="7"/>
      <c r="I2063" s="54"/>
    </row>
    <row r="2064" spans="1:9" ht="16.149999999999999" customHeight="1">
      <c r="A2064"/>
      <c r="B2064" s="220"/>
      <c r="C2064" s="221"/>
      <c r="D2064" s="222"/>
      <c r="E2064" s="222"/>
      <c r="F2064" s="223"/>
      <c r="G2064"/>
      <c r="H2064" s="7"/>
      <c r="I2064" s="54"/>
    </row>
    <row r="2065" spans="1:9" ht="16.149999999999999" customHeight="1">
      <c r="A2065"/>
      <c r="B2065" s="220"/>
      <c r="C2065" s="221"/>
      <c r="D2065" s="222"/>
      <c r="E2065" s="222"/>
      <c r="F2065" s="223"/>
      <c r="G2065"/>
      <c r="H2065" s="7"/>
      <c r="I2065" s="54"/>
    </row>
    <row r="2066" spans="1:9" ht="16.149999999999999" customHeight="1">
      <c r="A2066"/>
      <c r="B2066" s="220"/>
      <c r="C2066" s="221"/>
      <c r="D2066" s="222"/>
      <c r="E2066" s="222"/>
      <c r="F2066" s="223"/>
      <c r="G2066"/>
      <c r="H2066" s="7"/>
      <c r="I2066" s="54"/>
    </row>
    <row r="2067" spans="1:9" ht="16.149999999999999" customHeight="1">
      <c r="A2067"/>
      <c r="B2067" s="220"/>
      <c r="C2067" s="221"/>
      <c r="D2067" s="222"/>
      <c r="E2067" s="222"/>
      <c r="F2067" s="223"/>
      <c r="G2067"/>
      <c r="H2067" s="1116"/>
      <c r="I2067" s="54"/>
    </row>
    <row r="2068" spans="1:9" ht="16.149999999999999" customHeight="1">
      <c r="A2068"/>
      <c r="B2068" s="220"/>
      <c r="C2068" s="221"/>
      <c r="D2068" s="222"/>
      <c r="E2068" s="222"/>
      <c r="F2068" s="223"/>
      <c r="G2068"/>
      <c r="H2068" s="187"/>
      <c r="I2068" s="54"/>
    </row>
    <row r="2069" spans="1:9" ht="16.149999999999999" customHeight="1">
      <c r="A2069"/>
      <c r="B2069" s="220"/>
      <c r="C2069" s="221"/>
      <c r="D2069" s="222"/>
      <c r="E2069" s="222"/>
      <c r="F2069" s="223"/>
      <c r="G2069"/>
      <c r="H2069" s="189"/>
      <c r="I2069" s="54"/>
    </row>
    <row r="2070" spans="1:9" ht="16.149999999999999" customHeight="1">
      <c r="A2070"/>
      <c r="B2070" s="220"/>
      <c r="C2070" s="221"/>
      <c r="D2070" s="222"/>
      <c r="E2070" s="222"/>
      <c r="F2070" s="223"/>
      <c r="G2070"/>
      <c r="H2070" s="189"/>
      <c r="I2070" s="54"/>
    </row>
    <row r="2071" spans="1:9" ht="16.149999999999999" customHeight="1">
      <c r="A2071"/>
      <c r="B2071" s="224"/>
      <c r="C2071" s="225"/>
      <c r="D2071" s="226"/>
      <c r="E2071" s="226"/>
      <c r="F2071" s="223"/>
      <c r="G2071"/>
      <c r="H2071" s="189"/>
      <c r="I2071" s="54"/>
    </row>
    <row r="2072" spans="1:9" ht="16.149999999999999" customHeight="1">
      <c r="A2072"/>
      <c r="B2072" s="228"/>
      <c r="C2072" s="225"/>
      <c r="D2072" s="225"/>
      <c r="E2072" s="225"/>
      <c r="F2072" s="223"/>
      <c r="G2072"/>
      <c r="H2072" s="189"/>
      <c r="I2072" s="54"/>
    </row>
    <row r="2073" spans="1:9" ht="16.149999999999999" customHeight="1" thickBot="1">
      <c r="A2073"/>
      <c r="B2073" s="230"/>
      <c r="C2073" s="231"/>
      <c r="D2073" s="231"/>
      <c r="E2073" s="231"/>
      <c r="F2073" s="223"/>
      <c r="G2073"/>
      <c r="H2073" s="189"/>
      <c r="I2073" s="54"/>
    </row>
    <row r="2074" spans="1:9" ht="16.149999999999999" customHeight="1" thickBot="1">
      <c r="A2074"/>
      <c r="B2074" s="216" t="s">
        <v>241</v>
      </c>
      <c r="C2074" s="217"/>
      <c r="D2074" s="218"/>
      <c r="E2074" s="217"/>
      <c r="F2074" s="219">
        <f>SUM(F2075:F2077)</f>
        <v>0</v>
      </c>
      <c r="G2074"/>
      <c r="H2074" s="189"/>
      <c r="I2074" s="54"/>
    </row>
    <row r="2075" spans="1:9" ht="16.149999999999999" customHeight="1">
      <c r="A2075"/>
      <c r="B2075" s="262"/>
      <c r="C2075" s="221"/>
      <c r="D2075" s="260"/>
      <c r="E2075" s="268"/>
      <c r="F2075" s="223"/>
      <c r="G2075"/>
      <c r="H2075" s="189"/>
      <c r="I2075" s="54"/>
    </row>
    <row r="2076" spans="1:9" ht="16.149999999999999" customHeight="1">
      <c r="A2076"/>
      <c r="B2076" s="259"/>
      <c r="C2076" s="225"/>
      <c r="D2076" s="261"/>
      <c r="E2076" s="268"/>
      <c r="F2076" s="223"/>
      <c r="G2076"/>
      <c r="H2076" s="189"/>
      <c r="I2076" s="54"/>
    </row>
    <row r="2077" spans="1:9" ht="16.149999999999999" customHeight="1" thickBot="1">
      <c r="A2077"/>
      <c r="B2077" s="230"/>
      <c r="C2077" s="231"/>
      <c r="D2077" s="231"/>
      <c r="E2077" s="231"/>
      <c r="F2077" s="223"/>
      <c r="G2077"/>
      <c r="H2077" s="188"/>
      <c r="I2077" s="54"/>
    </row>
    <row r="2078" spans="1:9" ht="16.149999999999999" customHeight="1" thickBot="1">
      <c r="A2078"/>
      <c r="B2078" s="216" t="s">
        <v>242</v>
      </c>
      <c r="C2078" s="217"/>
      <c r="D2078" s="218"/>
      <c r="E2078" s="217"/>
      <c r="F2078" s="219">
        <f>SUM(F2079:F2081)</f>
        <v>0</v>
      </c>
      <c r="G2078"/>
      <c r="H2078" s="189"/>
      <c r="I2078" s="54"/>
    </row>
    <row r="2079" spans="1:9" ht="16.149999999999999" customHeight="1">
      <c r="A2079"/>
      <c r="B2079" s="220"/>
      <c r="C2079" s="221"/>
      <c r="D2079" s="233"/>
      <c r="E2079" s="221"/>
      <c r="F2079" s="223"/>
      <c r="G2079"/>
      <c r="H2079" s="189"/>
      <c r="I2079" s="54"/>
    </row>
    <row r="2080" spans="1:9" ht="16.149999999999999" customHeight="1">
      <c r="A2080"/>
      <c r="B2080" s="224"/>
      <c r="C2080" s="225"/>
      <c r="D2080" s="229"/>
      <c r="E2080" s="225"/>
      <c r="F2080" s="227"/>
      <c r="G2080"/>
      <c r="H2080" s="190"/>
      <c r="I2080" s="54"/>
    </row>
    <row r="2081" spans="1:9" ht="16.149999999999999" customHeight="1" thickBot="1">
      <c r="A2081"/>
      <c r="B2081" s="234"/>
      <c r="C2081" s="231"/>
      <c r="D2081" s="232"/>
      <c r="E2081" s="231"/>
      <c r="F2081" s="235"/>
      <c r="G2081"/>
      <c r="H2081" s="189"/>
      <c r="I2081" s="54"/>
    </row>
    <row r="2082" spans="1:9" ht="16.149999999999999" customHeight="1" thickTop="1" thickBot="1">
      <c r="A2082"/>
      <c r="B2082"/>
      <c r="C2082" s="236"/>
      <c r="D2082" s="237"/>
      <c r="E2082" s="238" t="s">
        <v>243</v>
      </c>
      <c r="F2082" s="239">
        <f>SUM(F2060,F2074,F2078)</f>
        <v>0</v>
      </c>
      <c r="G2082"/>
      <c r="H2082" s="191"/>
      <c r="I2082" s="54"/>
    </row>
    <row r="2083" spans="1:9" ht="16.149999999999999" customHeight="1" thickTop="1" thickBot="1">
      <c r="A2083"/>
      <c r="B2083"/>
      <c r="C2083" s="240"/>
      <c r="D2083" s="241"/>
      <c r="E2083" s="242" t="s">
        <v>244</v>
      </c>
      <c r="F2083" s="239">
        <f>$H$27</f>
        <v>1.5610099999999998</v>
      </c>
      <c r="G2083"/>
      <c r="H2083" s="191"/>
      <c r="I2083" s="54"/>
    </row>
    <row r="2084" spans="1:9" ht="16.149999999999999" customHeight="1" thickTop="1" thickBot="1">
      <c r="A2084"/>
      <c r="B2084"/>
      <c r="C2084" s="243"/>
      <c r="D2084" s="244"/>
      <c r="E2084" s="245" t="s">
        <v>245</v>
      </c>
      <c r="F2084" s="461">
        <f>+F2083*F2082</f>
        <v>0</v>
      </c>
      <c r="G2084"/>
      <c r="H2084" s="189"/>
      <c r="I2084" s="54"/>
    </row>
    <row r="2085" spans="1:9" ht="16.149999999999999" customHeight="1">
      <c r="A2085"/>
      <c r="B2085"/>
      <c r="C2085" s="1112"/>
      <c r="D2085" s="1113"/>
      <c r="E2085" s="1114"/>
      <c r="F2085" s="1115"/>
      <c r="G2085"/>
      <c r="H2085" s="189"/>
      <c r="I2085" s="54"/>
    </row>
    <row r="2086" spans="1:9" ht="16.149999999999999" customHeight="1">
      <c r="A2086"/>
      <c r="B2086" s="194" t="s">
        <v>228</v>
      </c>
      <c r="C2086" s="193"/>
      <c r="D2086" s="193"/>
      <c r="E2086" s="195" t="str">
        <f>$B$3</f>
        <v xml:space="preserve">ESCUELA Nº </v>
      </c>
      <c r="F2086" s="193"/>
      <c r="G2086"/>
      <c r="H2086" s="189"/>
      <c r="I2086" s="54"/>
    </row>
    <row r="2087" spans="1:9" ht="16.149999999999999" customHeight="1">
      <c r="A2087"/>
      <c r="B2087" s="195" t="s">
        <v>229</v>
      </c>
      <c r="C2087" s="193"/>
      <c r="D2087" s="193"/>
      <c r="E2087" s="195" t="str">
        <f>$B$4</f>
        <v>ENI Nº 62 ENRIQUE MOSCONI</v>
      </c>
      <c r="F2087" s="193"/>
      <c r="G2087"/>
      <c r="H2087" s="189"/>
      <c r="I2087" s="54"/>
    </row>
    <row r="2088" spans="1:9" ht="16.149999999999999" customHeight="1">
      <c r="A2088"/>
      <c r="B2088" s="195" t="s">
        <v>230</v>
      </c>
      <c r="C2088" s="193"/>
      <c r="D2088" s="193"/>
      <c r="E2088" s="249" t="str">
        <f>$B$5</f>
        <v>RIVADAVIA - SAN JUAN</v>
      </c>
      <c r="F2088" s="193"/>
      <c r="G2088"/>
      <c r="H2088" s="192"/>
      <c r="I2088" s="54"/>
    </row>
    <row r="2089" spans="1:9" ht="16.149999999999999" customHeight="1">
      <c r="A2089"/>
      <c r="B2089" s="196"/>
      <c r="C2089" s="196"/>
      <c r="D2089" s="197"/>
      <c r="E2089" s="198" t="s">
        <v>231</v>
      </c>
      <c r="F2089" s="196"/>
      <c r="G2089"/>
      <c r="H2089" s="54"/>
      <c r="I2089" s="54"/>
    </row>
    <row r="2090" spans="1:9" ht="16.149999999999999" customHeight="1">
      <c r="A2090"/>
      <c r="B2090" s="199" t="s">
        <v>246</v>
      </c>
      <c r="C2090" s="193"/>
      <c r="D2090" s="199"/>
      <c r="E2090" s="199"/>
      <c r="F2090" s="199"/>
      <c r="G2090" s="193"/>
      <c r="H2090" s="58"/>
      <c r="I2090" s="54"/>
    </row>
    <row r="2091" spans="1:9" ht="16.149999999999999" customHeight="1">
      <c r="A2091"/>
      <c r="B2091"/>
      <c r="C2091" s="200"/>
      <c r="D2091" s="101"/>
      <c r="E2091" s="200"/>
      <c r="F2091" s="200"/>
      <c r="G2091" s="193"/>
      <c r="H2091" s="61"/>
      <c r="I2091" s="54"/>
    </row>
    <row r="2092" spans="1:9" ht="16.149999999999999" customHeight="1" thickBot="1">
      <c r="A2092" s="57"/>
      <c r="B2092"/>
      <c r="C2092" s="200"/>
      <c r="D2092" s="101"/>
      <c r="E2092" s="200"/>
      <c r="F2092" s="200"/>
      <c r="G2092" s="193"/>
      <c r="H2092" s="60"/>
      <c r="I2092" s="54"/>
    </row>
    <row r="2093" spans="1:9" ht="16.149999999999999" customHeight="1">
      <c r="A2093" s="193"/>
      <c r="B2093" s="201" t="s">
        <v>232</v>
      </c>
      <c r="C2093" s="202" t="s">
        <v>260</v>
      </c>
      <c r="D2093" s="203" t="s">
        <v>448</v>
      </c>
      <c r="E2093" s="204"/>
      <c r="F2093" s="205"/>
      <c r="G2093" s="196"/>
      <c r="H2093" s="263"/>
      <c r="I2093" s="54"/>
    </row>
    <row r="2094" spans="1:9" ht="16.149999999999999" customHeight="1">
      <c r="A2094" s="193"/>
      <c r="B2094" s="206" t="s">
        <v>233</v>
      </c>
      <c r="C2094" s="207" t="s">
        <v>12</v>
      </c>
      <c r="D2094" s="265" t="s">
        <v>259</v>
      </c>
      <c r="E2094" s="209"/>
      <c r="F2094" s="210"/>
      <c r="G2094" s="199"/>
      <c r="H2094" s="3"/>
      <c r="I2094" s="54"/>
    </row>
    <row r="2095" spans="1:9" ht="16.149999999999999" customHeight="1" thickBot="1">
      <c r="A2095" s="193"/>
      <c r="B2095" s="206" t="s">
        <v>234</v>
      </c>
      <c r="C2095" s="211" t="s">
        <v>23</v>
      </c>
      <c r="D2095" s="212"/>
      <c r="E2095" s="209"/>
      <c r="F2095" s="210"/>
      <c r="G2095"/>
      <c r="H2095" s="3"/>
      <c r="I2095" s="54"/>
    </row>
    <row r="2096" spans="1:9" ht="16.149999999999999" customHeight="1" thickBot="1">
      <c r="A2096" s="196"/>
      <c r="B2096" s="213" t="s">
        <v>235</v>
      </c>
      <c r="C2096" s="214" t="s">
        <v>236</v>
      </c>
      <c r="D2096" s="214" t="s">
        <v>237</v>
      </c>
      <c r="E2096" s="214" t="s">
        <v>238</v>
      </c>
      <c r="F2096" s="215" t="s">
        <v>239</v>
      </c>
      <c r="G2096"/>
      <c r="H2096" s="3"/>
      <c r="I2096" s="54"/>
    </row>
    <row r="2097" spans="1:9" ht="30.75" customHeight="1" thickBot="1">
      <c r="A2097" s="193"/>
      <c r="B2097" s="216" t="s">
        <v>240</v>
      </c>
      <c r="C2097" s="217"/>
      <c r="D2097" s="218"/>
      <c r="E2097" s="217"/>
      <c r="F2097" s="219">
        <f>SUM(F2098:F2110)</f>
        <v>0</v>
      </c>
      <c r="G2097"/>
      <c r="H2097" s="7"/>
      <c r="I2097" s="54"/>
    </row>
    <row r="2098" spans="1:9" ht="16.149999999999999" customHeight="1">
      <c r="A2098"/>
      <c r="B2098" s="276"/>
      <c r="C2098" s="4"/>
      <c r="D2098" s="222"/>
      <c r="E2098" s="268"/>
      <c r="F2098" s="223"/>
      <c r="G2098"/>
      <c r="H2098" s="7"/>
      <c r="I2098" s="54"/>
    </row>
    <row r="2099" spans="1:9" ht="16.149999999999999" customHeight="1">
      <c r="A2099"/>
      <c r="B2099" s="220"/>
      <c r="C2099" s="4"/>
      <c r="D2099" s="222"/>
      <c r="E2099" s="268"/>
      <c r="F2099" s="223"/>
      <c r="G2099"/>
      <c r="H2099" s="7"/>
      <c r="I2099" s="54"/>
    </row>
    <row r="2100" spans="1:9" ht="16.149999999999999" customHeight="1">
      <c r="A2100"/>
      <c r="B2100" s="278"/>
      <c r="C2100" s="4"/>
      <c r="D2100" s="222"/>
      <c r="E2100" s="268"/>
      <c r="F2100" s="223"/>
      <c r="G2100"/>
      <c r="H2100" s="7"/>
      <c r="I2100" s="54"/>
    </row>
    <row r="2101" spans="1:9" ht="16.149999999999999" customHeight="1">
      <c r="A2101"/>
      <c r="B2101" s="276"/>
      <c r="C2101" s="4"/>
      <c r="D2101" s="222"/>
      <c r="E2101" s="268"/>
      <c r="F2101" s="223"/>
      <c r="G2101"/>
      <c r="H2101" s="1116"/>
      <c r="I2101" s="54"/>
    </row>
    <row r="2102" spans="1:9" ht="16.149999999999999" customHeight="1">
      <c r="A2102"/>
      <c r="B2102" s="276"/>
      <c r="C2102" s="4"/>
      <c r="D2102" s="222"/>
      <c r="E2102" s="268"/>
      <c r="F2102" s="223"/>
      <c r="G2102"/>
      <c r="H2102" s="187"/>
      <c r="I2102" s="54"/>
    </row>
    <row r="2103" spans="1:9" ht="16.149999999999999" customHeight="1">
      <c r="A2103"/>
      <c r="B2103" s="276"/>
      <c r="C2103" s="4"/>
      <c r="D2103" s="222"/>
      <c r="E2103" s="268"/>
      <c r="F2103" s="223"/>
      <c r="G2103"/>
      <c r="H2103" s="189"/>
      <c r="I2103" s="54"/>
    </row>
    <row r="2104" spans="1:9" ht="16.149999999999999" customHeight="1">
      <c r="A2104"/>
      <c r="B2104" s="220"/>
      <c r="C2104" s="221"/>
      <c r="D2104" s="222"/>
      <c r="E2104" s="222"/>
      <c r="F2104" s="223"/>
      <c r="G2104"/>
      <c r="H2104" s="189"/>
      <c r="I2104" s="54"/>
    </row>
    <row r="2105" spans="1:9" ht="16.149999999999999" customHeight="1">
      <c r="A2105"/>
      <c r="B2105" s="220"/>
      <c r="C2105" s="221"/>
      <c r="D2105" s="222"/>
      <c r="E2105" s="222"/>
      <c r="F2105" s="223"/>
      <c r="G2105"/>
      <c r="H2105" s="189"/>
      <c r="I2105" s="54"/>
    </row>
    <row r="2106" spans="1:9" ht="16.149999999999999" customHeight="1">
      <c r="A2106"/>
      <c r="B2106" s="220"/>
      <c r="C2106" s="221"/>
      <c r="D2106" s="222"/>
      <c r="E2106" s="222"/>
      <c r="F2106" s="223"/>
      <c r="G2106"/>
      <c r="H2106" s="189"/>
      <c r="I2106" s="54"/>
    </row>
    <row r="2107" spans="1:9" ht="16.149999999999999" customHeight="1">
      <c r="A2107"/>
      <c r="B2107" s="220"/>
      <c r="C2107" s="221"/>
      <c r="D2107" s="222"/>
      <c r="E2107" s="222"/>
      <c r="F2107" s="223"/>
      <c r="G2107"/>
      <c r="H2107" s="189"/>
      <c r="I2107" s="54"/>
    </row>
    <row r="2108" spans="1:9" ht="16.149999999999999" customHeight="1">
      <c r="A2108"/>
      <c r="B2108" s="224"/>
      <c r="C2108" s="225"/>
      <c r="D2108" s="226"/>
      <c r="E2108" s="226"/>
      <c r="F2108" s="223"/>
      <c r="G2108"/>
      <c r="H2108" s="189"/>
      <c r="I2108" s="54"/>
    </row>
    <row r="2109" spans="1:9" ht="16.149999999999999" customHeight="1">
      <c r="A2109"/>
      <c r="B2109" s="228"/>
      <c r="C2109" s="225"/>
      <c r="D2109" s="225"/>
      <c r="E2109" s="225"/>
      <c r="F2109" s="223"/>
      <c r="G2109"/>
      <c r="H2109" s="189"/>
      <c r="I2109" s="54"/>
    </row>
    <row r="2110" spans="1:9" ht="16.149999999999999" customHeight="1" thickBot="1">
      <c r="A2110"/>
      <c r="B2110" s="230"/>
      <c r="C2110" s="231"/>
      <c r="D2110" s="231"/>
      <c r="E2110" s="231"/>
      <c r="F2110" s="223"/>
      <c r="G2110"/>
      <c r="H2110" s="189"/>
      <c r="I2110" s="54"/>
    </row>
    <row r="2111" spans="1:9" ht="16.149999999999999" customHeight="1" thickBot="1">
      <c r="A2111"/>
      <c r="B2111" s="216" t="s">
        <v>241</v>
      </c>
      <c r="C2111" s="217"/>
      <c r="D2111" s="218"/>
      <c r="E2111" s="217"/>
      <c r="F2111" s="219">
        <f>SUM(F2112:F2114)</f>
        <v>0</v>
      </c>
      <c r="G2111"/>
      <c r="H2111" s="188"/>
      <c r="I2111" s="54"/>
    </row>
    <row r="2112" spans="1:9" ht="16.149999999999999" customHeight="1">
      <c r="A2112"/>
      <c r="B2112" s="262"/>
      <c r="C2112" s="221"/>
      <c r="D2112" s="260"/>
      <c r="E2112" s="268"/>
      <c r="F2112" s="223"/>
      <c r="G2112"/>
      <c r="H2112" s="189"/>
      <c r="I2112" s="54"/>
    </row>
    <row r="2113" spans="1:9" ht="16.149999999999999" customHeight="1">
      <c r="A2113"/>
      <c r="B2113" s="259"/>
      <c r="C2113" s="225"/>
      <c r="D2113" s="261"/>
      <c r="E2113" s="268"/>
      <c r="F2113" s="223"/>
      <c r="G2113"/>
      <c r="H2113" s="189"/>
      <c r="I2113" s="54"/>
    </row>
    <row r="2114" spans="1:9" ht="16.149999999999999" customHeight="1" thickBot="1">
      <c r="A2114"/>
      <c r="B2114" s="230"/>
      <c r="C2114" s="231"/>
      <c r="D2114" s="231"/>
      <c r="E2114" s="231"/>
      <c r="F2114" s="223"/>
      <c r="G2114"/>
      <c r="H2114" s="190"/>
      <c r="I2114" s="54"/>
    </row>
    <row r="2115" spans="1:9" ht="16.149999999999999" customHeight="1" thickBot="1">
      <c r="A2115"/>
      <c r="B2115" s="216" t="s">
        <v>242</v>
      </c>
      <c r="C2115" s="217"/>
      <c r="D2115" s="218"/>
      <c r="E2115" s="217"/>
      <c r="F2115" s="219">
        <f>SUM(F2116:F2118)</f>
        <v>0</v>
      </c>
      <c r="G2115"/>
      <c r="H2115" s="189"/>
      <c r="I2115" s="54"/>
    </row>
    <row r="2116" spans="1:9" ht="16.149999999999999" customHeight="1">
      <c r="A2116"/>
      <c r="B2116" s="220"/>
      <c r="C2116" s="221"/>
      <c r="D2116" s="233"/>
      <c r="E2116" s="221"/>
      <c r="F2116" s="223"/>
      <c r="G2116"/>
      <c r="H2116" s="191"/>
      <c r="I2116" s="54"/>
    </row>
    <row r="2117" spans="1:9" ht="16.149999999999999" customHeight="1">
      <c r="A2117"/>
      <c r="B2117" s="224"/>
      <c r="C2117" s="225"/>
      <c r="D2117" s="229"/>
      <c r="E2117" s="225"/>
      <c r="F2117" s="227"/>
      <c r="G2117"/>
      <c r="H2117" s="191"/>
      <c r="I2117" s="54"/>
    </row>
    <row r="2118" spans="1:9" ht="16.149999999999999" customHeight="1" thickBot="1">
      <c r="A2118"/>
      <c r="B2118" s="234"/>
      <c r="C2118" s="231"/>
      <c r="D2118" s="232"/>
      <c r="E2118" s="231"/>
      <c r="F2118" s="235"/>
      <c r="G2118"/>
      <c r="H2118" s="189"/>
      <c r="I2118" s="54"/>
    </row>
    <row r="2119" spans="1:9" ht="16.149999999999999" customHeight="1" thickTop="1" thickBot="1">
      <c r="A2119"/>
      <c r="B2119"/>
      <c r="C2119" s="236"/>
      <c r="D2119" s="237"/>
      <c r="E2119" s="238" t="s">
        <v>243</v>
      </c>
      <c r="F2119" s="239">
        <f>SUM(F2097,F2111,F2115)</f>
        <v>0</v>
      </c>
      <c r="G2119"/>
      <c r="H2119" s="189"/>
      <c r="I2119" s="54"/>
    </row>
    <row r="2120" spans="1:9" ht="16.149999999999999" customHeight="1" thickTop="1" thickBot="1">
      <c r="A2120"/>
      <c r="B2120"/>
      <c r="C2120" s="240"/>
      <c r="D2120" s="241"/>
      <c r="E2120" s="242" t="s">
        <v>244</v>
      </c>
      <c r="F2120" s="239">
        <f>$H$27</f>
        <v>1.5610099999999998</v>
      </c>
      <c r="G2120"/>
      <c r="H2120" s="189"/>
      <c r="I2120" s="54"/>
    </row>
    <row r="2121" spans="1:9" ht="16.149999999999999" customHeight="1" thickTop="1" thickBot="1">
      <c r="A2121"/>
      <c r="B2121"/>
      <c r="C2121" s="243"/>
      <c r="D2121" s="244"/>
      <c r="E2121" s="245" t="s">
        <v>245</v>
      </c>
      <c r="F2121" s="461">
        <f>+F2120*F2119</f>
        <v>0</v>
      </c>
      <c r="G2121"/>
      <c r="H2121" s="192"/>
      <c r="I2121" s="54"/>
    </row>
    <row r="2122" spans="1:9" ht="16.149999999999999" customHeight="1">
      <c r="A2122"/>
      <c r="B2122" s="57"/>
      <c r="C2122" s="57"/>
      <c r="D2122" s="57"/>
      <c r="E2122" s="57"/>
      <c r="F2122" s="57"/>
      <c r="G2122" s="193"/>
      <c r="H2122" s="61"/>
      <c r="I2122" s="54"/>
    </row>
    <row r="2123" spans="1:9" ht="16.149999999999999" customHeight="1">
      <c r="A2123"/>
      <c r="B2123" s="194" t="s">
        <v>1260</v>
      </c>
      <c r="C2123" s="193"/>
      <c r="D2123" s="193"/>
      <c r="E2123" s="195" t="str">
        <f>$B$3</f>
        <v xml:space="preserve">ESCUELA Nº </v>
      </c>
      <c r="F2123" s="193"/>
      <c r="G2123" s="193"/>
      <c r="H2123" s="60"/>
      <c r="I2123" s="54"/>
    </row>
    <row r="2124" spans="1:9" ht="16.149999999999999" customHeight="1">
      <c r="A2124" s="193"/>
      <c r="B2124" s="195"/>
      <c r="C2124" s="193"/>
      <c r="D2124" s="193"/>
      <c r="E2124" s="195" t="str">
        <f>$B$4</f>
        <v>ENI Nº 62 ENRIQUE MOSCONI</v>
      </c>
      <c r="F2124" s="193"/>
      <c r="G2124" s="196"/>
      <c r="H2124" s="263"/>
      <c r="I2124" s="54"/>
    </row>
    <row r="2125" spans="1:9" ht="16.149999999999999" customHeight="1">
      <c r="A2125" s="193"/>
      <c r="B2125" s="195"/>
      <c r="C2125" s="193"/>
      <c r="D2125" s="193"/>
      <c r="E2125" s="249" t="str">
        <f>$B$5</f>
        <v>RIVADAVIA - SAN JUAN</v>
      </c>
      <c r="F2125" s="193"/>
      <c r="G2125" s="199"/>
      <c r="H2125" s="3"/>
      <c r="I2125" s="54"/>
    </row>
    <row r="2126" spans="1:9" ht="16.149999999999999" customHeight="1">
      <c r="A2126" s="193"/>
      <c r="B2126" s="196"/>
      <c r="C2126" s="196"/>
      <c r="D2126" s="197"/>
      <c r="E2126" s="198" t="s">
        <v>231</v>
      </c>
      <c r="F2126" s="196"/>
      <c r="G2126"/>
      <c r="H2126" s="3"/>
      <c r="I2126" s="54"/>
    </row>
    <row r="2127" spans="1:9" ht="16.149999999999999" customHeight="1">
      <c r="A2127" s="196"/>
      <c r="B2127" s="199" t="s">
        <v>246</v>
      </c>
      <c r="C2127" s="193"/>
      <c r="D2127" s="199"/>
      <c r="E2127" s="199"/>
      <c r="F2127" s="199"/>
      <c r="G2127"/>
      <c r="H2127" s="3"/>
      <c r="I2127" s="54"/>
    </row>
    <row r="2128" spans="1:9" ht="30" customHeight="1">
      <c r="A2128" s="193"/>
      <c r="B2128"/>
      <c r="C2128" s="200"/>
      <c r="D2128" s="101"/>
      <c r="E2128" s="200"/>
      <c r="F2128" s="200"/>
      <c r="G2128"/>
      <c r="H2128" s="7"/>
      <c r="I2128" s="54"/>
    </row>
    <row r="2129" spans="1:9" ht="16.149999999999999" customHeight="1" thickBot="1">
      <c r="A2129"/>
      <c r="B2129"/>
      <c r="C2129" s="200"/>
      <c r="D2129" s="101"/>
      <c r="E2129" s="200"/>
      <c r="F2129" s="200"/>
      <c r="G2129"/>
      <c r="H2129" s="7"/>
      <c r="I2129" s="54"/>
    </row>
    <row r="2130" spans="1:9" ht="16.149999999999999" customHeight="1">
      <c r="A2130"/>
      <c r="B2130" s="201" t="s">
        <v>232</v>
      </c>
      <c r="C2130" s="202" t="s">
        <v>260</v>
      </c>
      <c r="D2130" s="203" t="s">
        <v>448</v>
      </c>
      <c r="E2130" s="204"/>
      <c r="F2130" s="205"/>
      <c r="G2130"/>
      <c r="H2130" s="7"/>
      <c r="I2130" s="54"/>
    </row>
    <row r="2131" spans="1:9" ht="16.149999999999999" customHeight="1">
      <c r="A2131"/>
      <c r="B2131" s="206" t="s">
        <v>233</v>
      </c>
      <c r="C2131" s="207" t="s">
        <v>369</v>
      </c>
      <c r="D2131" s="265" t="s">
        <v>1315</v>
      </c>
      <c r="E2131" s="209"/>
      <c r="F2131" s="210"/>
      <c r="G2131"/>
      <c r="H2131" s="7"/>
      <c r="I2131" s="54"/>
    </row>
    <row r="2132" spans="1:9" ht="16.149999999999999" customHeight="1" thickBot="1">
      <c r="A2132"/>
      <c r="B2132" s="206" t="s">
        <v>234</v>
      </c>
      <c r="C2132" s="211" t="s">
        <v>23</v>
      </c>
      <c r="D2132" s="212"/>
      <c r="E2132" s="209"/>
      <c r="F2132" s="210"/>
      <c r="G2132"/>
      <c r="H2132" s="1116"/>
      <c r="I2132" s="54"/>
    </row>
    <row r="2133" spans="1:9" ht="16.149999999999999" customHeight="1" thickBot="1">
      <c r="A2133"/>
      <c r="B2133" s="213" t="s">
        <v>235</v>
      </c>
      <c r="C2133" s="214" t="s">
        <v>236</v>
      </c>
      <c r="D2133" s="214" t="s">
        <v>237</v>
      </c>
      <c r="E2133" s="214" t="s">
        <v>238</v>
      </c>
      <c r="F2133" s="215" t="s">
        <v>239</v>
      </c>
      <c r="G2133"/>
      <c r="H2133" s="187"/>
      <c r="I2133" s="54"/>
    </row>
    <row r="2134" spans="1:9" ht="16.149999999999999" customHeight="1" thickBot="1">
      <c r="A2134"/>
      <c r="B2134" s="216" t="s">
        <v>240</v>
      </c>
      <c r="C2134" s="217"/>
      <c r="D2134" s="218"/>
      <c r="E2134" s="217"/>
      <c r="F2134" s="219">
        <f>SUM(F2135:F2147)</f>
        <v>0</v>
      </c>
      <c r="G2134"/>
      <c r="H2134" s="189"/>
      <c r="I2134" s="54"/>
    </row>
    <row r="2135" spans="1:9" ht="16.149999999999999" customHeight="1">
      <c r="A2135"/>
      <c r="B2135" s="276"/>
      <c r="C2135" s="4"/>
      <c r="D2135" s="270"/>
      <c r="E2135" s="4"/>
      <c r="F2135" s="223"/>
      <c r="G2135"/>
      <c r="H2135" s="189"/>
      <c r="I2135" s="54"/>
    </row>
    <row r="2136" spans="1:9" ht="16.149999999999999" customHeight="1">
      <c r="A2136"/>
      <c r="B2136" s="276"/>
      <c r="C2136" s="4"/>
      <c r="D2136" s="270"/>
      <c r="E2136" s="4"/>
      <c r="F2136" s="223"/>
      <c r="G2136"/>
      <c r="H2136" s="189"/>
      <c r="I2136" s="54"/>
    </row>
    <row r="2137" spans="1:9" ht="16.149999999999999" customHeight="1">
      <c r="A2137"/>
      <c r="B2137" s="276"/>
      <c r="C2137" s="4"/>
      <c r="D2137" s="270"/>
      <c r="E2137" s="4"/>
      <c r="F2137" s="223"/>
      <c r="G2137"/>
      <c r="H2137" s="189"/>
      <c r="I2137" s="54"/>
    </row>
    <row r="2138" spans="1:9" ht="16.149999999999999" customHeight="1">
      <c r="A2138"/>
      <c r="B2138" s="220"/>
      <c r="C2138" s="221"/>
      <c r="D2138" s="222"/>
      <c r="E2138" s="222"/>
      <c r="F2138" s="223"/>
      <c r="G2138"/>
      <c r="H2138" s="189"/>
      <c r="I2138" s="54"/>
    </row>
    <row r="2139" spans="1:9" ht="16.149999999999999" customHeight="1">
      <c r="A2139"/>
      <c r="B2139" s="220"/>
      <c r="C2139" s="221"/>
      <c r="D2139" s="222"/>
      <c r="E2139" s="222"/>
      <c r="F2139" s="223"/>
      <c r="G2139"/>
      <c r="H2139" s="189"/>
      <c r="I2139" s="54"/>
    </row>
    <row r="2140" spans="1:9" ht="16.149999999999999" customHeight="1">
      <c r="A2140"/>
      <c r="B2140" s="220"/>
      <c r="C2140" s="221"/>
      <c r="D2140" s="222"/>
      <c r="E2140" s="222"/>
      <c r="F2140" s="223"/>
      <c r="G2140"/>
      <c r="H2140" s="189"/>
      <c r="I2140" s="54"/>
    </row>
    <row r="2141" spans="1:9" ht="16.149999999999999" customHeight="1">
      <c r="A2141"/>
      <c r="B2141" s="220"/>
      <c r="C2141" s="221"/>
      <c r="D2141" s="222"/>
      <c r="E2141" s="222"/>
      <c r="F2141" s="223"/>
      <c r="G2141"/>
      <c r="H2141" s="189"/>
      <c r="I2141" s="54"/>
    </row>
    <row r="2142" spans="1:9" ht="16.149999999999999" customHeight="1">
      <c r="A2142"/>
      <c r="B2142" s="220"/>
      <c r="C2142" s="221"/>
      <c r="D2142" s="222"/>
      <c r="E2142" s="222"/>
      <c r="F2142" s="223"/>
      <c r="G2142"/>
      <c r="H2142" s="188"/>
      <c r="I2142" s="54"/>
    </row>
    <row r="2143" spans="1:9" ht="16.149999999999999" customHeight="1">
      <c r="A2143"/>
      <c r="B2143" s="220"/>
      <c r="C2143" s="221"/>
      <c r="D2143" s="222"/>
      <c r="E2143" s="222"/>
      <c r="F2143" s="223"/>
      <c r="G2143"/>
      <c r="H2143" s="189"/>
      <c r="I2143" s="54"/>
    </row>
    <row r="2144" spans="1:9" ht="16.149999999999999" customHeight="1">
      <c r="A2144"/>
      <c r="B2144" s="220"/>
      <c r="C2144" s="221"/>
      <c r="D2144" s="222"/>
      <c r="E2144" s="222"/>
      <c r="F2144" s="223"/>
      <c r="G2144"/>
      <c r="H2144" s="189"/>
      <c r="I2144" s="54"/>
    </row>
    <row r="2145" spans="1:9" ht="16.149999999999999" customHeight="1">
      <c r="A2145"/>
      <c r="B2145" s="224"/>
      <c r="C2145" s="225"/>
      <c r="D2145" s="226"/>
      <c r="E2145" s="226"/>
      <c r="F2145" s="223"/>
      <c r="G2145"/>
      <c r="H2145" s="190"/>
      <c r="I2145" s="54"/>
    </row>
    <row r="2146" spans="1:9" ht="16.149999999999999" customHeight="1">
      <c r="A2146"/>
      <c r="B2146" s="228"/>
      <c r="C2146" s="225"/>
      <c r="D2146" s="225"/>
      <c r="E2146" s="225"/>
      <c r="F2146" s="223"/>
      <c r="G2146"/>
      <c r="H2146" s="189"/>
      <c r="I2146" s="54"/>
    </row>
    <row r="2147" spans="1:9" ht="16.149999999999999" customHeight="1" thickBot="1">
      <c r="A2147"/>
      <c r="B2147" s="230"/>
      <c r="C2147" s="231"/>
      <c r="D2147" s="231"/>
      <c r="E2147" s="231"/>
      <c r="F2147" s="223"/>
      <c r="G2147"/>
      <c r="H2147" s="191"/>
      <c r="I2147" s="54"/>
    </row>
    <row r="2148" spans="1:9" ht="16.149999999999999" customHeight="1" thickBot="1">
      <c r="A2148"/>
      <c r="B2148" s="216" t="s">
        <v>241</v>
      </c>
      <c r="C2148" s="217"/>
      <c r="D2148" s="218"/>
      <c r="E2148" s="217"/>
      <c r="F2148" s="219">
        <f>SUM(F2149:F2151)</f>
        <v>0</v>
      </c>
      <c r="G2148"/>
      <c r="H2148" s="191"/>
      <c r="I2148" s="54"/>
    </row>
    <row r="2149" spans="1:9" ht="16.149999999999999" customHeight="1">
      <c r="A2149"/>
      <c r="B2149" s="262"/>
      <c r="C2149" s="221"/>
      <c r="D2149" s="260"/>
      <c r="E2149" s="268"/>
      <c r="F2149" s="223"/>
      <c r="G2149"/>
      <c r="H2149" s="189"/>
      <c r="I2149" s="54"/>
    </row>
    <row r="2150" spans="1:9" ht="16.149999999999999" customHeight="1">
      <c r="A2150"/>
      <c r="B2150" s="259"/>
      <c r="C2150" s="225"/>
      <c r="D2150" s="261"/>
      <c r="E2150" s="268"/>
      <c r="F2150" s="223"/>
      <c r="G2150"/>
      <c r="H2150" s="189"/>
      <c r="I2150" s="54"/>
    </row>
    <row r="2151" spans="1:9" ht="16.149999999999999" customHeight="1" thickBot="1">
      <c r="A2151"/>
      <c r="B2151" s="230"/>
      <c r="C2151" s="231"/>
      <c r="D2151" s="231"/>
      <c r="E2151" s="231"/>
      <c r="F2151" s="223"/>
      <c r="G2151"/>
      <c r="H2151" s="189"/>
      <c r="I2151" s="54"/>
    </row>
    <row r="2152" spans="1:9" ht="16.149999999999999" customHeight="1" thickBot="1">
      <c r="A2152"/>
      <c r="B2152" s="216" t="s">
        <v>242</v>
      </c>
      <c r="C2152" s="217"/>
      <c r="D2152" s="218"/>
      <c r="E2152" s="217"/>
      <c r="F2152" s="219">
        <f>SUM(F2153:F2155)</f>
        <v>0</v>
      </c>
      <c r="G2152"/>
      <c r="H2152" s="192"/>
      <c r="I2152" s="54"/>
    </row>
    <row r="2153" spans="1:9" ht="16.149999999999999" customHeight="1">
      <c r="A2153"/>
      <c r="B2153" s="220"/>
      <c r="C2153" s="221"/>
      <c r="D2153" s="233"/>
      <c r="E2153" s="221"/>
      <c r="F2153" s="223"/>
      <c r="G2153" s="57"/>
      <c r="H2153" s="58"/>
      <c r="I2153" s="54"/>
    </row>
    <row r="2154" spans="1:9" ht="16.149999999999999" customHeight="1">
      <c r="A2154"/>
      <c r="B2154" s="224"/>
      <c r="C2154" s="225"/>
      <c r="D2154" s="229"/>
      <c r="E2154" s="225"/>
      <c r="F2154" s="227"/>
      <c r="G2154" s="193"/>
      <c r="H2154" s="58"/>
      <c r="I2154" s="54"/>
    </row>
    <row r="2155" spans="1:9" ht="16.149999999999999" customHeight="1" thickBot="1">
      <c r="A2155"/>
      <c r="B2155" s="234"/>
      <c r="C2155" s="231"/>
      <c r="D2155" s="232"/>
      <c r="E2155" s="231"/>
      <c r="F2155" s="235"/>
      <c r="G2155" s="193"/>
      <c r="H2155" s="61"/>
      <c r="I2155" s="54"/>
    </row>
    <row r="2156" spans="1:9" ht="16.149999999999999" customHeight="1" thickTop="1" thickBot="1">
      <c r="A2156"/>
      <c r="B2156"/>
      <c r="C2156" s="236"/>
      <c r="D2156" s="237"/>
      <c r="E2156" s="238" t="s">
        <v>243</v>
      </c>
      <c r="F2156" s="239">
        <f>SUM(F2134,F2148,F2152)</f>
        <v>0</v>
      </c>
      <c r="G2156" s="193"/>
      <c r="H2156" s="60"/>
      <c r="I2156" s="54"/>
    </row>
    <row r="2157" spans="1:9" ht="16.149999999999999" customHeight="1" thickTop="1" thickBot="1">
      <c r="A2157" s="193"/>
      <c r="B2157"/>
      <c r="C2157" s="240"/>
      <c r="D2157" s="241"/>
      <c r="E2157" s="242" t="s">
        <v>244</v>
      </c>
      <c r="F2157" s="239">
        <f>$H$27</f>
        <v>1.5610099999999998</v>
      </c>
      <c r="G2157" s="196"/>
      <c r="H2157" s="263"/>
      <c r="I2157" s="54"/>
    </row>
    <row r="2158" spans="1:9" ht="16.149999999999999" customHeight="1" thickTop="1" thickBot="1">
      <c r="A2158" s="193"/>
      <c r="B2158"/>
      <c r="C2158" s="243"/>
      <c r="D2158" s="244"/>
      <c r="E2158" s="245" t="s">
        <v>245</v>
      </c>
      <c r="F2158" s="461">
        <f>+F2157*F2156</f>
        <v>0</v>
      </c>
      <c r="G2158" s="199"/>
      <c r="H2158" s="3"/>
      <c r="I2158" s="54"/>
    </row>
    <row r="2159" spans="1:9" ht="16.149999999999999" customHeight="1">
      <c r="A2159" s="193"/>
      <c r="B2159" s="194" t="s">
        <v>228</v>
      </c>
      <c r="C2159" s="193"/>
      <c r="D2159" s="193"/>
      <c r="E2159" s="195" t="str">
        <f>$B$3</f>
        <v xml:space="preserve">ESCUELA Nº </v>
      </c>
      <c r="F2159" s="193"/>
      <c r="G2159"/>
      <c r="H2159" s="3"/>
      <c r="I2159" s="54"/>
    </row>
    <row r="2160" spans="1:9" ht="16.149999999999999" customHeight="1">
      <c r="A2160" s="196"/>
      <c r="B2160" s="195" t="s">
        <v>229</v>
      </c>
      <c r="C2160" s="193"/>
      <c r="D2160" s="193"/>
      <c r="E2160" s="195" t="str">
        <f>$B$4</f>
        <v>ENI Nº 62 ENRIQUE MOSCONI</v>
      </c>
      <c r="F2160" s="193"/>
      <c r="G2160"/>
      <c r="H2160" s="3"/>
      <c r="I2160" s="54"/>
    </row>
    <row r="2161" spans="1:9" ht="16.149999999999999" customHeight="1">
      <c r="A2161" s="193"/>
      <c r="B2161" s="195" t="s">
        <v>230</v>
      </c>
      <c r="C2161" s="193"/>
      <c r="D2161" s="193"/>
      <c r="E2161" s="249" t="str">
        <f>$B$5</f>
        <v>RIVADAVIA - SAN JUAN</v>
      </c>
      <c r="F2161" s="193"/>
      <c r="G2161"/>
      <c r="H2161" s="7"/>
      <c r="I2161" s="54"/>
    </row>
    <row r="2162" spans="1:9" ht="16.149999999999999" customHeight="1">
      <c r="A2162"/>
      <c r="B2162" s="196"/>
      <c r="C2162" s="196"/>
      <c r="D2162" s="197"/>
      <c r="E2162" s="198" t="s">
        <v>231</v>
      </c>
      <c r="F2162" s="196"/>
      <c r="G2162"/>
      <c r="H2162" s="7"/>
      <c r="I2162" s="54"/>
    </row>
    <row r="2163" spans="1:9" ht="16.149999999999999" customHeight="1">
      <c r="A2163"/>
      <c r="B2163" s="199" t="s">
        <v>246</v>
      </c>
      <c r="C2163" s="193"/>
      <c r="D2163" s="199"/>
      <c r="E2163" s="199"/>
      <c r="F2163" s="199"/>
      <c r="G2163"/>
      <c r="H2163" s="7"/>
      <c r="I2163" s="54"/>
    </row>
    <row r="2164" spans="1:9" ht="16.149999999999999" customHeight="1">
      <c r="A2164"/>
      <c r="B2164"/>
      <c r="C2164" s="200"/>
      <c r="D2164" s="101"/>
      <c r="E2164" s="200"/>
      <c r="F2164" s="200"/>
      <c r="G2164"/>
      <c r="H2164" s="7"/>
      <c r="I2164" s="54"/>
    </row>
    <row r="2165" spans="1:9" ht="30.75" customHeight="1" thickBot="1">
      <c r="A2165"/>
      <c r="B2165"/>
      <c r="C2165" s="200"/>
      <c r="D2165" s="101"/>
      <c r="E2165" s="200"/>
      <c r="F2165" s="200"/>
      <c r="G2165"/>
      <c r="H2165" s="7"/>
      <c r="I2165" s="54"/>
    </row>
    <row r="2166" spans="1:9" ht="16.149999999999999" customHeight="1">
      <c r="A2166"/>
      <c r="B2166" s="201" t="s">
        <v>232</v>
      </c>
      <c r="C2166" s="202" t="s">
        <v>262</v>
      </c>
      <c r="D2166" s="203" t="s">
        <v>449</v>
      </c>
      <c r="E2166" s="204"/>
      <c r="F2166" s="205"/>
      <c r="G2166"/>
      <c r="H2166" s="187"/>
      <c r="I2166" s="54"/>
    </row>
    <row r="2167" spans="1:9" ht="16.149999999999999" customHeight="1">
      <c r="A2167"/>
      <c r="B2167" s="206" t="s">
        <v>233</v>
      </c>
      <c r="C2167" s="207" t="s">
        <v>391</v>
      </c>
      <c r="D2167" s="265" t="s">
        <v>450</v>
      </c>
      <c r="E2167" s="209"/>
      <c r="F2167" s="210"/>
      <c r="G2167"/>
      <c r="H2167" s="188"/>
      <c r="I2167" s="54"/>
    </row>
    <row r="2168" spans="1:9" ht="16.149999999999999" customHeight="1" thickBot="1">
      <c r="A2168"/>
      <c r="B2168" s="206" t="s">
        <v>234</v>
      </c>
      <c r="C2168" s="211" t="s">
        <v>23</v>
      </c>
      <c r="D2168" s="212"/>
      <c r="E2168" s="209"/>
      <c r="F2168" s="210"/>
      <c r="G2168"/>
      <c r="H2168" s="189"/>
      <c r="I2168" s="54"/>
    </row>
    <row r="2169" spans="1:9" ht="16.149999999999999" customHeight="1" thickBot="1">
      <c r="A2169"/>
      <c r="B2169" s="213" t="s">
        <v>235</v>
      </c>
      <c r="C2169" s="214" t="s">
        <v>236</v>
      </c>
      <c r="D2169" s="214" t="s">
        <v>237</v>
      </c>
      <c r="E2169" s="214" t="s">
        <v>238</v>
      </c>
      <c r="F2169" s="215" t="s">
        <v>239</v>
      </c>
      <c r="G2169"/>
      <c r="H2169" s="189"/>
      <c r="I2169" s="54"/>
    </row>
    <row r="2170" spans="1:9" ht="16.149999999999999" customHeight="1" thickBot="1">
      <c r="A2170"/>
      <c r="B2170" s="216" t="s">
        <v>240</v>
      </c>
      <c r="C2170" s="217"/>
      <c r="D2170" s="218"/>
      <c r="E2170" s="217"/>
      <c r="F2170" s="219">
        <f>SUM(F2171:F2183)</f>
        <v>0</v>
      </c>
      <c r="G2170"/>
      <c r="H2170" s="189"/>
      <c r="I2170" s="54"/>
    </row>
    <row r="2171" spans="1:9" ht="16.149999999999999" customHeight="1">
      <c r="A2171"/>
      <c r="B2171" s="276"/>
      <c r="C2171" s="4"/>
      <c r="D2171" s="222"/>
      <c r="E2171" s="268"/>
      <c r="F2171" s="223"/>
      <c r="G2171"/>
      <c r="H2171" s="189"/>
      <c r="I2171" s="54"/>
    </row>
    <row r="2172" spans="1:9" ht="16.149999999999999" customHeight="1">
      <c r="A2172"/>
      <c r="B2172" s="220"/>
      <c r="C2172" s="4"/>
      <c r="D2172" s="222"/>
      <c r="E2172" s="268"/>
      <c r="F2172" s="223"/>
      <c r="G2172"/>
      <c r="H2172" s="7"/>
      <c r="I2172" s="54"/>
    </row>
    <row r="2173" spans="1:9" ht="16.149999999999999" customHeight="1">
      <c r="A2173"/>
      <c r="B2173" s="220"/>
      <c r="C2173" s="4"/>
      <c r="D2173" s="222"/>
      <c r="E2173" s="268"/>
      <c r="F2173" s="223"/>
      <c r="G2173"/>
      <c r="H2173" s="7"/>
      <c r="I2173" s="54"/>
    </row>
    <row r="2174" spans="1:9" ht="16.149999999999999" customHeight="1">
      <c r="A2174"/>
      <c r="B2174" s="220"/>
      <c r="C2174" s="221"/>
      <c r="D2174" s="222"/>
      <c r="E2174" s="222"/>
      <c r="F2174" s="223"/>
      <c r="G2174"/>
      <c r="H2174" s="7"/>
      <c r="I2174" s="54"/>
    </row>
    <row r="2175" spans="1:9" ht="16.149999999999999" customHeight="1">
      <c r="A2175"/>
      <c r="B2175" s="220"/>
      <c r="C2175" s="221"/>
      <c r="D2175" s="222"/>
      <c r="E2175" s="222"/>
      <c r="F2175" s="223"/>
      <c r="G2175"/>
      <c r="H2175" s="7"/>
      <c r="I2175" s="54"/>
    </row>
    <row r="2176" spans="1:9" ht="16.149999999999999" customHeight="1">
      <c r="A2176"/>
      <c r="B2176" s="220"/>
      <c r="C2176" s="221"/>
      <c r="D2176" s="222"/>
      <c r="E2176" s="222"/>
      <c r="F2176" s="223"/>
      <c r="G2176"/>
      <c r="H2176" s="7"/>
      <c r="I2176" s="54"/>
    </row>
    <row r="2177" spans="1:9" ht="16.149999999999999" customHeight="1">
      <c r="A2177"/>
      <c r="B2177" s="220"/>
      <c r="C2177" s="221"/>
      <c r="D2177" s="222"/>
      <c r="E2177" s="222"/>
      <c r="F2177" s="223"/>
      <c r="G2177"/>
      <c r="H2177" s="7"/>
      <c r="I2177" s="54"/>
    </row>
    <row r="2178" spans="1:9" ht="16.149999999999999" customHeight="1">
      <c r="A2178"/>
      <c r="B2178" s="220"/>
      <c r="C2178" s="221"/>
      <c r="D2178" s="222"/>
      <c r="E2178" s="222"/>
      <c r="F2178" s="223"/>
      <c r="G2178"/>
      <c r="H2178" s="189"/>
      <c r="I2178" s="54"/>
    </row>
    <row r="2179" spans="1:9" ht="16.149999999999999" customHeight="1">
      <c r="A2179"/>
      <c r="B2179" s="220"/>
      <c r="C2179" s="221"/>
      <c r="D2179" s="222"/>
      <c r="E2179" s="222"/>
      <c r="F2179" s="223"/>
      <c r="G2179"/>
      <c r="H2179" s="188"/>
      <c r="I2179" s="54"/>
    </row>
    <row r="2180" spans="1:9" ht="16.149999999999999" customHeight="1">
      <c r="A2180"/>
      <c r="B2180" s="220"/>
      <c r="C2180" s="221"/>
      <c r="D2180" s="222"/>
      <c r="E2180" s="222"/>
      <c r="F2180" s="223"/>
      <c r="G2180"/>
      <c r="H2180" s="189"/>
      <c r="I2180" s="54"/>
    </row>
    <row r="2181" spans="1:9" ht="16.149999999999999" customHeight="1">
      <c r="A2181"/>
      <c r="B2181" s="224"/>
      <c r="C2181" s="225"/>
      <c r="D2181" s="226"/>
      <c r="E2181" s="226"/>
      <c r="F2181" s="223"/>
      <c r="G2181"/>
      <c r="H2181" s="189"/>
      <c r="I2181" s="54"/>
    </row>
    <row r="2182" spans="1:9" ht="16.149999999999999" customHeight="1">
      <c r="A2182"/>
      <c r="B2182" s="228"/>
      <c r="C2182" s="225"/>
      <c r="D2182" s="225"/>
      <c r="E2182" s="225"/>
      <c r="F2182" s="223"/>
      <c r="G2182"/>
      <c r="H2182" s="190"/>
      <c r="I2182" s="54"/>
    </row>
    <row r="2183" spans="1:9" ht="16.149999999999999" customHeight="1" thickBot="1">
      <c r="A2183"/>
      <c r="B2183" s="230"/>
      <c r="C2183" s="231"/>
      <c r="D2183" s="231"/>
      <c r="E2183" s="231"/>
      <c r="F2183" s="223"/>
      <c r="G2183"/>
      <c r="H2183" s="189"/>
      <c r="I2183" s="54"/>
    </row>
    <row r="2184" spans="1:9" ht="16.149999999999999" customHeight="1" thickBot="1">
      <c r="A2184"/>
      <c r="B2184" s="216" t="s">
        <v>241</v>
      </c>
      <c r="C2184" s="217"/>
      <c r="D2184" s="218"/>
      <c r="E2184" s="217"/>
      <c r="F2184" s="219">
        <f>SUM(F2185:F2187)</f>
        <v>0</v>
      </c>
      <c r="G2184"/>
      <c r="H2184" s="191"/>
      <c r="I2184" s="54"/>
    </row>
    <row r="2185" spans="1:9" ht="16.149999999999999" customHeight="1">
      <c r="A2185"/>
      <c r="B2185" s="262"/>
      <c r="C2185" s="221"/>
      <c r="D2185" s="260"/>
      <c r="E2185" s="268"/>
      <c r="F2185" s="223"/>
      <c r="G2185"/>
      <c r="H2185" s="191"/>
      <c r="I2185" s="54"/>
    </row>
    <row r="2186" spans="1:9" ht="16.149999999999999" customHeight="1">
      <c r="A2186"/>
      <c r="B2186" s="259"/>
      <c r="C2186" s="225"/>
      <c r="D2186" s="261"/>
      <c r="E2186" s="268"/>
      <c r="F2186" s="223"/>
      <c r="G2186"/>
      <c r="H2186" s="189"/>
      <c r="I2186" s="54"/>
    </row>
    <row r="2187" spans="1:9" ht="16.149999999999999" customHeight="1" thickBot="1">
      <c r="A2187"/>
      <c r="B2187" s="230"/>
      <c r="C2187" s="231"/>
      <c r="D2187" s="231"/>
      <c r="E2187" s="231"/>
      <c r="F2187" s="223"/>
      <c r="G2187"/>
      <c r="H2187" s="189"/>
      <c r="I2187" s="54"/>
    </row>
    <row r="2188" spans="1:9" ht="16.149999999999999" customHeight="1" thickBot="1">
      <c r="A2188"/>
      <c r="B2188" s="216" t="s">
        <v>242</v>
      </c>
      <c r="C2188" s="217"/>
      <c r="D2188" s="218"/>
      <c r="E2188" s="217"/>
      <c r="F2188" s="219">
        <f>SUM(F2189:F2191)</f>
        <v>0</v>
      </c>
      <c r="G2188"/>
      <c r="H2188" s="189"/>
      <c r="I2188" s="54"/>
    </row>
    <row r="2189" spans="1:9" ht="16.149999999999999" customHeight="1">
      <c r="A2189" s="57"/>
      <c r="B2189" s="220"/>
      <c r="C2189" s="221"/>
      <c r="D2189" s="233"/>
      <c r="E2189" s="221"/>
      <c r="F2189" s="223"/>
      <c r="G2189"/>
      <c r="H2189" s="192"/>
      <c r="I2189" s="54"/>
    </row>
    <row r="2190" spans="1:9" ht="16.149999999999999" customHeight="1" thickBot="1">
      <c r="A2190" s="193"/>
      <c r="B2190" s="224"/>
      <c r="C2190" s="225"/>
      <c r="D2190" s="229"/>
      <c r="E2190" s="225"/>
      <c r="F2190" s="227"/>
      <c r="G2190" s="57"/>
      <c r="H2190" s="58"/>
      <c r="I2190" s="54"/>
    </row>
    <row r="2191" spans="1:9" ht="16.149999999999999" hidden="1" customHeight="1" thickBot="1">
      <c r="A2191" s="193"/>
      <c r="B2191" s="234"/>
      <c r="C2191" s="231"/>
      <c r="D2191" s="232"/>
      <c r="E2191" s="231"/>
      <c r="F2191" s="235"/>
      <c r="G2191" s="193"/>
      <c r="H2191" s="58"/>
      <c r="I2191" s="54"/>
    </row>
    <row r="2192" spans="1:9" ht="16.149999999999999" customHeight="1" thickTop="1" thickBot="1">
      <c r="A2192" s="193"/>
      <c r="B2192"/>
      <c r="C2192" s="236"/>
      <c r="D2192" s="237"/>
      <c r="E2192" s="238" t="s">
        <v>243</v>
      </c>
      <c r="F2192" s="239">
        <f>SUM(F2170,F2184,F2188)</f>
        <v>0</v>
      </c>
      <c r="G2192" s="193"/>
      <c r="H2192" s="61"/>
      <c r="I2192" s="54"/>
    </row>
    <row r="2193" spans="1:9" ht="16.149999999999999" customHeight="1" thickTop="1" thickBot="1">
      <c r="A2193" s="196"/>
      <c r="B2193"/>
      <c r="C2193" s="240"/>
      <c r="D2193" s="241"/>
      <c r="E2193" s="242" t="s">
        <v>244</v>
      </c>
      <c r="F2193" s="239">
        <f>$H$27</f>
        <v>1.5610099999999998</v>
      </c>
      <c r="G2193" s="193"/>
      <c r="H2193" s="60"/>
      <c r="I2193" s="54"/>
    </row>
    <row r="2194" spans="1:9" ht="16.149999999999999" customHeight="1" thickTop="1" thickBot="1">
      <c r="A2194" s="193"/>
      <c r="B2194"/>
      <c r="C2194" s="243"/>
      <c r="D2194" s="244"/>
      <c r="E2194" s="245" t="s">
        <v>245</v>
      </c>
      <c r="F2194" s="461">
        <f>+F2193*F2192</f>
        <v>0</v>
      </c>
      <c r="G2194" s="196"/>
      <c r="H2194" s="263"/>
      <c r="I2194" s="54"/>
    </row>
    <row r="2195" spans="1:9" ht="16.149999999999999" customHeight="1">
      <c r="A2195"/>
      <c r="B2195" s="57"/>
      <c r="C2195" s="57"/>
      <c r="D2195" s="57"/>
      <c r="E2195" s="57"/>
      <c r="F2195" s="57"/>
      <c r="G2195"/>
      <c r="H2195" s="3"/>
      <c r="I2195" s="54"/>
    </row>
    <row r="2196" spans="1:9" ht="16.149999999999999" customHeight="1">
      <c r="A2196"/>
      <c r="B2196" s="194" t="s">
        <v>228</v>
      </c>
      <c r="C2196" s="193"/>
      <c r="D2196" s="193"/>
      <c r="E2196" s="195" t="str">
        <f>$B$3</f>
        <v xml:space="preserve">ESCUELA Nº </v>
      </c>
      <c r="F2196" s="193"/>
      <c r="G2196"/>
      <c r="H2196" s="7"/>
      <c r="I2196" s="54"/>
    </row>
    <row r="2197" spans="1:9" ht="16.149999999999999" customHeight="1">
      <c r="A2197"/>
      <c r="B2197" s="195" t="s">
        <v>229</v>
      </c>
      <c r="C2197" s="193"/>
      <c r="D2197" s="193"/>
      <c r="E2197" s="195" t="str">
        <f>$B$4</f>
        <v>ENI Nº 62 ENRIQUE MOSCONI</v>
      </c>
      <c r="F2197" s="193"/>
      <c r="G2197"/>
      <c r="H2197" s="7"/>
      <c r="I2197" s="54"/>
    </row>
    <row r="2198" spans="1:9" ht="16.149999999999999" customHeight="1">
      <c r="A2198"/>
      <c r="B2198" s="195" t="s">
        <v>230</v>
      </c>
      <c r="C2198" s="193"/>
      <c r="D2198" s="193"/>
      <c r="E2198" s="249" t="str">
        <f>$B$5</f>
        <v>RIVADAVIA - SAN JUAN</v>
      </c>
      <c r="F2198" s="193"/>
      <c r="G2198"/>
      <c r="H2198" s="7"/>
      <c r="I2198" s="54"/>
    </row>
    <row r="2199" spans="1:9" ht="16.149999999999999" customHeight="1">
      <c r="A2199"/>
      <c r="B2199" s="196"/>
      <c r="C2199" s="196"/>
      <c r="D2199" s="197"/>
      <c r="E2199" s="198" t="s">
        <v>231</v>
      </c>
      <c r="F2199" s="196"/>
      <c r="G2199"/>
      <c r="H2199" s="7"/>
      <c r="I2199" s="54"/>
    </row>
    <row r="2200" spans="1:9" ht="16.149999999999999" customHeight="1">
      <c r="A2200"/>
      <c r="B2200" s="199" t="s">
        <v>246</v>
      </c>
      <c r="C2200" s="193"/>
      <c r="D2200" s="199"/>
      <c r="E2200" s="199"/>
      <c r="F2200" s="199"/>
      <c r="G2200"/>
      <c r="H2200" s="7"/>
      <c r="I2200" s="54"/>
    </row>
    <row r="2201" spans="1:9" ht="16.149999999999999" customHeight="1">
      <c r="A2201"/>
      <c r="B2201"/>
      <c r="C2201" s="200"/>
      <c r="D2201" s="101"/>
      <c r="E2201" s="200"/>
      <c r="F2201" s="200"/>
      <c r="G2201"/>
      <c r="H2201" s="187"/>
      <c r="I2201" s="54"/>
    </row>
    <row r="2202" spans="1:9" ht="16.149999999999999" customHeight="1" thickBot="1">
      <c r="A2202"/>
      <c r="B2202"/>
      <c r="C2202" s="200"/>
      <c r="D2202" s="101"/>
      <c r="E2202" s="200"/>
      <c r="F2202" s="200"/>
      <c r="G2202"/>
      <c r="H2202" s="187"/>
      <c r="I2202" s="54"/>
    </row>
    <row r="2203" spans="1:9" ht="30.75" customHeight="1">
      <c r="A2203"/>
      <c r="B2203" s="201" t="s">
        <v>232</v>
      </c>
      <c r="C2203" s="202" t="s">
        <v>262</v>
      </c>
      <c r="D2203" s="203" t="s">
        <v>449</v>
      </c>
      <c r="E2203" s="204"/>
      <c r="F2203" s="205"/>
      <c r="G2203"/>
      <c r="H2203" s="187"/>
      <c r="I2203" s="54"/>
    </row>
    <row r="2204" spans="1:9" ht="16.149999999999999" customHeight="1">
      <c r="A2204"/>
      <c r="B2204" s="206" t="s">
        <v>233</v>
      </c>
      <c r="C2204" s="207" t="s">
        <v>392</v>
      </c>
      <c r="D2204" s="265" t="s">
        <v>451</v>
      </c>
      <c r="E2204" s="209"/>
      <c r="F2204" s="210"/>
      <c r="G2204"/>
      <c r="H2204" s="189"/>
      <c r="I2204" s="54"/>
    </row>
    <row r="2205" spans="1:9" ht="16.149999999999999" customHeight="1" thickBot="1">
      <c r="A2205"/>
      <c r="B2205" s="206" t="s">
        <v>234</v>
      </c>
      <c r="C2205" s="211" t="s">
        <v>23</v>
      </c>
      <c r="D2205" s="212"/>
      <c r="E2205" s="209"/>
      <c r="F2205" s="210"/>
      <c r="G2205"/>
      <c r="H2205" s="189"/>
      <c r="I2205" s="54"/>
    </row>
    <row r="2206" spans="1:9" ht="16.149999999999999" customHeight="1" thickBot="1">
      <c r="A2206"/>
      <c r="B2206" s="213" t="s">
        <v>235</v>
      </c>
      <c r="C2206" s="214" t="s">
        <v>236</v>
      </c>
      <c r="D2206" s="214" t="s">
        <v>237</v>
      </c>
      <c r="E2206" s="214" t="s">
        <v>238</v>
      </c>
      <c r="F2206" s="215" t="s">
        <v>239</v>
      </c>
      <c r="G2206"/>
      <c r="H2206" s="189"/>
      <c r="I2206" s="54"/>
    </row>
    <row r="2207" spans="1:9" ht="16.149999999999999" customHeight="1" thickBot="1">
      <c r="A2207"/>
      <c r="B2207" s="216" t="s">
        <v>240</v>
      </c>
      <c r="C2207" s="217"/>
      <c r="D2207" s="218"/>
      <c r="E2207" s="217"/>
      <c r="F2207" s="219">
        <f>SUM(F2208:F2220)</f>
        <v>0</v>
      </c>
      <c r="G2207"/>
      <c r="H2207" s="7"/>
      <c r="I2207" s="54"/>
    </row>
    <row r="2208" spans="1:9" ht="16.149999999999999" customHeight="1">
      <c r="A2208"/>
      <c r="B2208" s="276"/>
      <c r="C2208" s="4"/>
      <c r="D2208" s="222"/>
      <c r="E2208" s="268"/>
      <c r="F2208" s="223"/>
      <c r="G2208"/>
      <c r="H2208" s="7"/>
      <c r="I2208" s="54"/>
    </row>
    <row r="2209" spans="1:9" ht="16.149999999999999" customHeight="1">
      <c r="A2209"/>
      <c r="B2209" s="220"/>
      <c r="C2209" s="4"/>
      <c r="D2209" s="222"/>
      <c r="E2209" s="268"/>
      <c r="F2209" s="223"/>
      <c r="G2209"/>
      <c r="H2209" s="7"/>
      <c r="I2209" s="54"/>
    </row>
    <row r="2210" spans="1:9" ht="16.149999999999999" customHeight="1">
      <c r="A2210"/>
      <c r="B2210" s="220"/>
      <c r="C2210" s="4"/>
      <c r="D2210" s="222"/>
      <c r="E2210" s="268"/>
      <c r="F2210" s="223"/>
      <c r="G2210"/>
      <c r="H2210" s="7"/>
      <c r="I2210" s="54"/>
    </row>
    <row r="2211" spans="1:9" ht="16.149999999999999" customHeight="1">
      <c r="A2211"/>
      <c r="B2211" s="220"/>
      <c r="C2211" s="221"/>
      <c r="D2211" s="222"/>
      <c r="E2211" s="222"/>
      <c r="F2211" s="223"/>
      <c r="G2211"/>
      <c r="H2211" s="7"/>
      <c r="I2211" s="54"/>
    </row>
    <row r="2212" spans="1:9" ht="16.149999999999999" customHeight="1">
      <c r="A2212"/>
      <c r="B2212" s="220"/>
      <c r="C2212" s="221"/>
      <c r="D2212" s="222"/>
      <c r="E2212" s="222"/>
      <c r="F2212" s="223"/>
      <c r="G2212"/>
      <c r="H2212" s="7"/>
      <c r="I2212" s="54"/>
    </row>
    <row r="2213" spans="1:9" ht="16.149999999999999" customHeight="1">
      <c r="A2213"/>
      <c r="B2213" s="220"/>
      <c r="C2213" s="221"/>
      <c r="D2213" s="222"/>
      <c r="E2213" s="222"/>
      <c r="F2213" s="223"/>
      <c r="G2213"/>
      <c r="H2213" s="189"/>
      <c r="I2213" s="54"/>
    </row>
    <row r="2214" spans="1:9" ht="16.149999999999999" customHeight="1">
      <c r="A2214"/>
      <c r="B2214" s="220"/>
      <c r="C2214" s="221"/>
      <c r="D2214" s="222"/>
      <c r="E2214" s="222"/>
      <c r="F2214" s="223"/>
      <c r="G2214"/>
      <c r="H2214" s="188"/>
      <c r="I2214" s="54"/>
    </row>
    <row r="2215" spans="1:9" ht="16.149999999999999" customHeight="1">
      <c r="A2215"/>
      <c r="B2215" s="220"/>
      <c r="C2215" s="221"/>
      <c r="D2215" s="222"/>
      <c r="E2215" s="222"/>
      <c r="F2215" s="223"/>
      <c r="G2215"/>
      <c r="H2215" s="187"/>
      <c r="I2215" s="54"/>
    </row>
    <row r="2216" spans="1:9" ht="16.149999999999999" customHeight="1">
      <c r="A2216"/>
      <c r="B2216" s="220"/>
      <c r="C2216" s="221"/>
      <c r="D2216" s="222"/>
      <c r="E2216" s="222"/>
      <c r="F2216" s="223"/>
      <c r="G2216"/>
      <c r="H2216" s="187"/>
      <c r="I2216" s="54"/>
    </row>
    <row r="2217" spans="1:9" ht="16.149999999999999" customHeight="1">
      <c r="A2217"/>
      <c r="B2217" s="220"/>
      <c r="C2217" s="221"/>
      <c r="D2217" s="222"/>
      <c r="E2217" s="222"/>
      <c r="F2217" s="223"/>
      <c r="G2217"/>
      <c r="H2217" s="190"/>
      <c r="I2217" s="54"/>
    </row>
    <row r="2218" spans="1:9" ht="16.149999999999999" customHeight="1">
      <c r="A2218"/>
      <c r="B2218" s="224"/>
      <c r="C2218" s="225"/>
      <c r="D2218" s="226"/>
      <c r="E2218" s="226"/>
      <c r="F2218" s="223"/>
      <c r="G2218"/>
      <c r="H2218" s="189"/>
      <c r="I2218" s="54"/>
    </row>
    <row r="2219" spans="1:9" ht="16.149999999999999" customHeight="1">
      <c r="A2219"/>
      <c r="B2219" s="228"/>
      <c r="C2219" s="225"/>
      <c r="D2219" s="225"/>
      <c r="E2219" s="225"/>
      <c r="F2219" s="223"/>
      <c r="G2219"/>
      <c r="H2219" s="191"/>
      <c r="I2219" s="54"/>
    </row>
    <row r="2220" spans="1:9" ht="16.149999999999999" customHeight="1" thickBot="1">
      <c r="A2220"/>
      <c r="B2220" s="230"/>
      <c r="C2220" s="231"/>
      <c r="D2220" s="231"/>
      <c r="E2220" s="231"/>
      <c r="F2220" s="223"/>
      <c r="G2220"/>
      <c r="H2220" s="1117"/>
      <c r="I2220" s="54"/>
    </row>
    <row r="2221" spans="1:9" ht="16.149999999999999" customHeight="1" thickBot="1">
      <c r="A2221"/>
      <c r="B2221" s="216" t="s">
        <v>241</v>
      </c>
      <c r="C2221" s="217"/>
      <c r="D2221" s="218"/>
      <c r="E2221" s="217"/>
      <c r="F2221" s="219">
        <f>SUM(F2222:F2224)</f>
        <v>0</v>
      </c>
      <c r="G2221"/>
      <c r="H2221" s="189"/>
      <c r="I2221" s="54"/>
    </row>
    <row r="2222" spans="1:9" ht="16.149999999999999" customHeight="1">
      <c r="A2222"/>
      <c r="B2222" s="262"/>
      <c r="C2222" s="221"/>
      <c r="D2222" s="260"/>
      <c r="E2222" s="268"/>
      <c r="F2222" s="223"/>
      <c r="G2222"/>
      <c r="H2222" s="189"/>
      <c r="I2222" s="54"/>
    </row>
    <row r="2223" spans="1:9" ht="16.149999999999999" customHeight="1">
      <c r="A2223"/>
      <c r="B2223" s="259"/>
      <c r="C2223" s="225"/>
      <c r="D2223" s="261"/>
      <c r="E2223" s="268"/>
      <c r="F2223" s="223"/>
      <c r="G2223"/>
      <c r="H2223" s="189"/>
      <c r="I2223" s="54"/>
    </row>
    <row r="2224" spans="1:9" ht="16.149999999999999" customHeight="1" thickBot="1">
      <c r="A2224" s="57"/>
      <c r="B2224" s="230"/>
      <c r="C2224" s="231"/>
      <c r="D2224" s="231"/>
      <c r="E2224" s="231"/>
      <c r="F2224" s="223"/>
      <c r="G2224"/>
      <c r="H2224" s="192"/>
      <c r="I2224" s="54"/>
    </row>
    <row r="2225" spans="1:9" ht="16.149999999999999" customHeight="1" thickBot="1">
      <c r="A2225" s="193"/>
      <c r="B2225" s="216" t="s">
        <v>242</v>
      </c>
      <c r="C2225" s="217"/>
      <c r="D2225" s="218"/>
      <c r="E2225" s="217"/>
      <c r="F2225" s="219">
        <f>SUM(F2226:F2228)</f>
        <v>0</v>
      </c>
      <c r="G2225"/>
      <c r="H2225" s="54"/>
      <c r="I2225" s="54"/>
    </row>
    <row r="2226" spans="1:9" ht="16.149999999999999" customHeight="1">
      <c r="A2226" s="193"/>
      <c r="B2226" s="220"/>
      <c r="C2226" s="221"/>
      <c r="D2226" s="233"/>
      <c r="E2226" s="221"/>
      <c r="F2226" s="223"/>
      <c r="G2226"/>
      <c r="H2226" s="54"/>
      <c r="I2226" s="54"/>
    </row>
    <row r="2227" spans="1:9" ht="16.149999999999999" customHeight="1">
      <c r="A2227" s="193"/>
      <c r="B2227" s="224"/>
      <c r="C2227" s="225"/>
      <c r="D2227" s="229"/>
      <c r="E2227" s="225"/>
      <c r="F2227" s="227"/>
      <c r="G2227"/>
      <c r="H2227" s="54"/>
      <c r="I2227" s="54"/>
    </row>
    <row r="2228" spans="1:9" ht="16.149999999999999" customHeight="1" thickBot="1">
      <c r="A2228" s="196"/>
      <c r="B2228" s="234"/>
      <c r="C2228" s="231"/>
      <c r="D2228" s="232"/>
      <c r="E2228" s="231"/>
      <c r="F2228" s="235"/>
      <c r="G2228" s="51"/>
      <c r="I2228" s="54"/>
    </row>
    <row r="2229" spans="1:9" ht="16.149999999999999" customHeight="1" thickTop="1" thickBot="1">
      <c r="A2229" s="193"/>
      <c r="B2229"/>
      <c r="C2229" s="236"/>
      <c r="D2229" s="237"/>
      <c r="E2229" s="238" t="s">
        <v>243</v>
      </c>
      <c r="F2229" s="239">
        <f>SUM(F2207,F2221,F2225)</f>
        <v>0</v>
      </c>
      <c r="G2229" s="57"/>
      <c r="H2229" s="58"/>
      <c r="I2229" s="54"/>
    </row>
    <row r="2230" spans="1:9" ht="16.149999999999999" customHeight="1" thickTop="1" thickBot="1">
      <c r="A2230"/>
      <c r="B2230"/>
      <c r="C2230" s="240"/>
      <c r="D2230" s="241"/>
      <c r="E2230" s="242" t="s">
        <v>244</v>
      </c>
      <c r="F2230" s="239">
        <f>$H$27</f>
        <v>1.5610099999999998</v>
      </c>
      <c r="G2230" s="193"/>
      <c r="H2230" s="58"/>
      <c r="I2230" s="54"/>
    </row>
    <row r="2231" spans="1:9" ht="16.149999999999999" customHeight="1" thickTop="1" thickBot="1">
      <c r="A2231"/>
      <c r="B2231"/>
      <c r="C2231" s="243"/>
      <c r="D2231" s="244"/>
      <c r="E2231" s="245" t="s">
        <v>245</v>
      </c>
      <c r="F2231" s="461">
        <f>+F2230*F2229</f>
        <v>0</v>
      </c>
      <c r="G2231" s="193"/>
      <c r="H2231" s="61"/>
      <c r="I2231" s="54"/>
    </row>
    <row r="2232" spans="1:9" ht="16.149999999999999" customHeight="1">
      <c r="A2232"/>
      <c r="B2232"/>
      <c r="C2232" s="200"/>
      <c r="D2232" s="208"/>
      <c r="E2232" s="246"/>
      <c r="F2232" s="247"/>
      <c r="G2232" s="193"/>
      <c r="H2232" s="60"/>
      <c r="I2232" s="54"/>
    </row>
    <row r="2233" spans="1:9" ht="16.149999999999999" customHeight="1">
      <c r="A2233"/>
      <c r="B2233" s="194" t="s">
        <v>1260</v>
      </c>
      <c r="C2233" s="193"/>
      <c r="D2233" s="193"/>
      <c r="E2233" s="195" t="str">
        <f>$B$3</f>
        <v xml:space="preserve">ESCUELA Nº </v>
      </c>
      <c r="F2233" s="193"/>
      <c r="G2233" s="57"/>
      <c r="H2233" s="58"/>
      <c r="I2233" s="54"/>
    </row>
    <row r="2234" spans="1:9" ht="16.149999999999999" customHeight="1">
      <c r="A2234"/>
      <c r="B2234" s="195"/>
      <c r="C2234" s="193"/>
      <c r="D2234" s="193"/>
      <c r="E2234" s="195" t="str">
        <f>$B$4</f>
        <v>ENI Nº 62 ENRIQUE MOSCONI</v>
      </c>
      <c r="F2234" s="193"/>
      <c r="G2234" s="193"/>
      <c r="H2234" s="58"/>
      <c r="I2234" s="54"/>
    </row>
    <row r="2235" spans="1:9" ht="16.149999999999999" customHeight="1">
      <c r="A2235"/>
      <c r="B2235" s="195"/>
      <c r="C2235" s="193"/>
      <c r="D2235" s="193"/>
      <c r="E2235" s="249" t="str">
        <f>$B$5</f>
        <v>RIVADAVIA - SAN JUAN</v>
      </c>
      <c r="F2235" s="193"/>
      <c r="G2235" s="193"/>
      <c r="H2235" s="61"/>
      <c r="I2235" s="54"/>
    </row>
    <row r="2236" spans="1:9" ht="16.149999999999999" customHeight="1">
      <c r="A2236"/>
      <c r="B2236" s="196"/>
      <c r="C2236" s="196"/>
      <c r="D2236" s="197"/>
      <c r="E2236" s="198" t="s">
        <v>231</v>
      </c>
      <c r="F2236" s="196"/>
      <c r="G2236" s="193"/>
      <c r="H2236" s="60"/>
      <c r="I2236" s="54"/>
    </row>
    <row r="2237" spans="1:9" ht="16.149999999999999" customHeight="1">
      <c r="A2237"/>
      <c r="B2237" s="199" t="s">
        <v>246</v>
      </c>
      <c r="C2237" s="193"/>
      <c r="D2237" s="199"/>
      <c r="E2237" s="199"/>
      <c r="F2237" s="199"/>
      <c r="G2237" s="196"/>
      <c r="H2237" s="263"/>
      <c r="I2237" s="54"/>
    </row>
    <row r="2238" spans="1:9" ht="16.149999999999999" customHeight="1">
      <c r="A2238"/>
      <c r="B2238"/>
      <c r="C2238" s="200"/>
      <c r="D2238" s="101"/>
      <c r="E2238" s="200"/>
      <c r="F2238" s="200"/>
      <c r="G2238" s="199"/>
      <c r="H2238" s="3"/>
      <c r="I2238" s="54"/>
    </row>
    <row r="2239" spans="1:9" ht="16.149999999999999" customHeight="1" thickBot="1">
      <c r="A2239"/>
      <c r="B2239"/>
      <c r="C2239" s="200"/>
      <c r="D2239" s="101"/>
      <c r="E2239" s="200"/>
      <c r="F2239" s="200"/>
      <c r="G2239"/>
      <c r="H2239" s="3"/>
      <c r="I2239" s="54"/>
    </row>
    <row r="2240" spans="1:9" ht="16.149999999999999" customHeight="1">
      <c r="A2240"/>
      <c r="B2240" s="201" t="s">
        <v>232</v>
      </c>
      <c r="C2240" s="202" t="s">
        <v>267</v>
      </c>
      <c r="D2240" s="928" t="s">
        <v>452</v>
      </c>
      <c r="E2240" s="204"/>
      <c r="F2240" s="205"/>
      <c r="G2240"/>
      <c r="H2240" s="3"/>
      <c r="I2240" s="54"/>
    </row>
    <row r="2241" spans="1:9" ht="16.149999999999999" customHeight="1">
      <c r="A2241"/>
      <c r="B2241" s="206" t="s">
        <v>233</v>
      </c>
      <c r="C2241" s="1032" t="s">
        <v>981</v>
      </c>
      <c r="D2241" s="265" t="s">
        <v>1319</v>
      </c>
      <c r="E2241" s="209"/>
      <c r="F2241" s="210"/>
      <c r="G2241"/>
      <c r="H2241" s="7"/>
      <c r="I2241" s="54"/>
    </row>
    <row r="2242" spans="1:9" ht="16.149999999999999" customHeight="1" thickBot="1">
      <c r="A2242"/>
      <c r="B2242" s="206" t="s">
        <v>234</v>
      </c>
      <c r="C2242" s="211" t="s">
        <v>23</v>
      </c>
      <c r="D2242" s="212"/>
      <c r="E2242" s="209"/>
      <c r="F2242" s="210"/>
      <c r="G2242"/>
      <c r="H2242" s="7"/>
      <c r="I2242" s="54"/>
    </row>
    <row r="2243" spans="1:9" ht="16.149999999999999" customHeight="1" thickBot="1">
      <c r="A2243"/>
      <c r="B2243" s="213" t="s">
        <v>235</v>
      </c>
      <c r="C2243" s="214" t="s">
        <v>236</v>
      </c>
      <c r="D2243" s="214" t="s">
        <v>237</v>
      </c>
      <c r="E2243" s="214" t="s">
        <v>238</v>
      </c>
      <c r="F2243" s="215" t="s">
        <v>239</v>
      </c>
      <c r="G2243"/>
      <c r="H2243" s="7"/>
      <c r="I2243" s="54"/>
    </row>
    <row r="2244" spans="1:9" ht="16.149999999999999" customHeight="1" thickBot="1">
      <c r="A2244"/>
      <c r="B2244" s="216" t="s">
        <v>240</v>
      </c>
      <c r="C2244" s="217"/>
      <c r="D2244" s="218"/>
      <c r="E2244" s="217"/>
      <c r="F2244" s="219">
        <f>SUM(F2245:F2253)</f>
        <v>0</v>
      </c>
      <c r="G2244"/>
      <c r="H2244" s="7"/>
      <c r="I2244" s="54"/>
    </row>
    <row r="2245" spans="1:9" ht="16.149999999999999" customHeight="1">
      <c r="A2245"/>
      <c r="B2245" s="1056"/>
      <c r="C2245" s="4"/>
      <c r="D2245" s="4"/>
      <c r="E2245" s="268"/>
      <c r="F2245" s="223"/>
      <c r="G2245"/>
      <c r="H2245" s="7"/>
      <c r="I2245" s="54"/>
    </row>
    <row r="2246" spans="1:9" ht="16.149999999999999" customHeight="1">
      <c r="A2246"/>
      <c r="B2246" s="276"/>
      <c r="C2246" s="4"/>
      <c r="D2246" s="4"/>
      <c r="E2246" s="268"/>
      <c r="F2246" s="223"/>
      <c r="G2246" s="507"/>
      <c r="H2246" s="187"/>
      <c r="I2246" s="54"/>
    </row>
    <row r="2247" spans="1:9" ht="16.149999999999999" customHeight="1">
      <c r="A2247"/>
      <c r="B2247" s="276"/>
      <c r="C2247" s="4"/>
      <c r="D2247" s="4"/>
      <c r="E2247" s="268"/>
      <c r="F2247" s="223"/>
      <c r="G2247" s="507"/>
      <c r="H2247" s="189"/>
      <c r="I2247" s="54"/>
    </row>
    <row r="2248" spans="1:9" ht="16.149999999999999" customHeight="1">
      <c r="A2248"/>
      <c r="B2248" s="276"/>
      <c r="C2248" s="4"/>
      <c r="D2248" s="4"/>
      <c r="E2248" s="268"/>
      <c r="F2248" s="223"/>
      <c r="G2248" s="289"/>
      <c r="H2248" s="189"/>
      <c r="I2248" s="54"/>
    </row>
    <row r="2249" spans="1:9" ht="16.149999999999999" customHeight="1">
      <c r="A2249"/>
      <c r="B2249" s="276"/>
      <c r="C2249" s="4"/>
      <c r="D2249" s="4"/>
      <c r="E2249" s="268"/>
      <c r="F2249" s="223"/>
      <c r="G2249" s="289"/>
      <c r="H2249" s="189"/>
      <c r="I2249" s="54"/>
    </row>
    <row r="2250" spans="1:9" ht="16.149999999999999" customHeight="1">
      <c r="A2250"/>
      <c r="B2250" s="276"/>
      <c r="C2250" s="4"/>
      <c r="D2250" s="4"/>
      <c r="E2250" s="268"/>
      <c r="F2250" s="223"/>
      <c r="G2250" s="289"/>
      <c r="H2250" s="189"/>
      <c r="I2250" s="54"/>
    </row>
    <row r="2251" spans="1:9" ht="16.149999999999999" customHeight="1">
      <c r="A2251"/>
      <c r="B2251" s="276"/>
      <c r="C2251" s="4"/>
      <c r="D2251" s="4"/>
      <c r="E2251" s="268"/>
      <c r="F2251" s="223"/>
      <c r="G2251" s="289"/>
      <c r="H2251" s="189"/>
      <c r="I2251" s="54"/>
    </row>
    <row r="2252" spans="1:9" ht="16.149999999999999" customHeight="1">
      <c r="A2252"/>
      <c r="B2252" s="276"/>
      <c r="C2252" s="4"/>
      <c r="D2252" s="4"/>
      <c r="E2252" s="268"/>
      <c r="F2252" s="223"/>
      <c r="G2252" s="289"/>
      <c r="H2252" s="189"/>
      <c r="I2252" s="54"/>
    </row>
    <row r="2253" spans="1:9" ht="16.149999999999999" customHeight="1" thickBot="1">
      <c r="A2253"/>
      <c r="B2253" s="276"/>
      <c r="C2253" s="4"/>
      <c r="D2253" s="4"/>
      <c r="E2253" s="268"/>
      <c r="F2253" s="223"/>
      <c r="G2253" s="289"/>
      <c r="H2253" s="189"/>
      <c r="I2253" s="54"/>
    </row>
    <row r="2254" spans="1:9" ht="16.149999999999999" customHeight="1" thickBot="1">
      <c r="A2254"/>
      <c r="B2254" s="216" t="s">
        <v>241</v>
      </c>
      <c r="C2254" s="217"/>
      <c r="D2254" s="218"/>
      <c r="E2254" s="217"/>
      <c r="F2254" s="219">
        <f>SUM(F2255:F2257)</f>
        <v>0</v>
      </c>
      <c r="G2254" s="289"/>
      <c r="H2254" s="189"/>
      <c r="I2254" s="54"/>
    </row>
    <row r="2255" spans="1:9" ht="16.149999999999999" customHeight="1">
      <c r="A2255"/>
      <c r="B2255" s="262"/>
      <c r="C2255" s="221"/>
      <c r="D2255" s="260"/>
      <c r="E2255" s="268"/>
      <c r="F2255" s="223"/>
      <c r="G2255" s="289"/>
      <c r="H2255" s="189"/>
      <c r="I2255" s="54"/>
    </row>
    <row r="2256" spans="1:9" ht="16.149999999999999" customHeight="1">
      <c r="A2256"/>
      <c r="B2256" s="259"/>
      <c r="C2256" s="225"/>
      <c r="D2256" s="261"/>
      <c r="E2256" s="268"/>
      <c r="F2256" s="223"/>
      <c r="G2256" s="289"/>
      <c r="H2256" s="189"/>
      <c r="I2256" s="54"/>
    </row>
    <row r="2257" spans="1:9" ht="16.149999999999999" customHeight="1" thickBot="1">
      <c r="A2257"/>
      <c r="B2257" s="230"/>
      <c r="C2257" s="231"/>
      <c r="D2257" s="231"/>
      <c r="E2257" s="231"/>
      <c r="F2257" s="223"/>
      <c r="G2257" s="289"/>
      <c r="H2257" s="189"/>
      <c r="I2257" s="54"/>
    </row>
    <row r="2258" spans="1:9" ht="16.149999999999999" customHeight="1" thickBot="1">
      <c r="A2258"/>
      <c r="B2258" s="216" t="s">
        <v>242</v>
      </c>
      <c r="C2258" s="217"/>
      <c r="D2258" s="218"/>
      <c r="E2258" s="217"/>
      <c r="F2258" s="219">
        <f>SUM(F2259:F2261)</f>
        <v>0</v>
      </c>
      <c r="G2258" s="289"/>
      <c r="H2258" s="189"/>
      <c r="I2258" s="54"/>
    </row>
    <row r="2259" spans="1:9" ht="16.149999999999999" customHeight="1">
      <c r="A2259"/>
      <c r="B2259" s="220"/>
      <c r="C2259" s="221"/>
      <c r="D2259" s="233"/>
      <c r="E2259" s="221"/>
      <c r="F2259" s="223"/>
      <c r="G2259" s="289"/>
      <c r="H2259" s="189"/>
      <c r="I2259" s="54"/>
    </row>
    <row r="2260" spans="1:9" ht="16.149999999999999" customHeight="1">
      <c r="A2260"/>
      <c r="B2260" s="224"/>
      <c r="C2260" s="225"/>
      <c r="D2260" s="229"/>
      <c r="E2260" s="225"/>
      <c r="F2260" s="227"/>
      <c r="G2260" s="289"/>
      <c r="H2260" s="189"/>
      <c r="I2260" s="54"/>
    </row>
    <row r="2261" spans="1:9" ht="16.149999999999999" customHeight="1" thickBot="1">
      <c r="A2261"/>
      <c r="B2261" s="234"/>
      <c r="C2261" s="231"/>
      <c r="D2261" s="232"/>
      <c r="E2261" s="231"/>
      <c r="F2261" s="235"/>
      <c r="G2261" s="289"/>
      <c r="H2261" s="189"/>
      <c r="I2261" s="54"/>
    </row>
    <row r="2262" spans="1:9" ht="16.149999999999999" customHeight="1" thickTop="1" thickBot="1">
      <c r="A2262"/>
      <c r="B2262"/>
      <c r="C2262" s="236"/>
      <c r="D2262" s="237"/>
      <c r="E2262" s="238" t="s">
        <v>243</v>
      </c>
      <c r="F2262" s="239">
        <f>SUM(F2244,F2254,F2258)</f>
        <v>0</v>
      </c>
      <c r="G2262" s="289"/>
      <c r="H2262" s="189"/>
      <c r="I2262" s="54"/>
    </row>
    <row r="2263" spans="1:9" ht="16.149999999999999" customHeight="1" thickTop="1" thickBot="1">
      <c r="A2263"/>
      <c r="B2263"/>
      <c r="C2263" s="240"/>
      <c r="D2263" s="241"/>
      <c r="E2263" s="242" t="s">
        <v>244</v>
      </c>
      <c r="F2263" s="239">
        <f>$H$27</f>
        <v>1.5610099999999998</v>
      </c>
      <c r="G2263" s="289"/>
      <c r="H2263" s="189"/>
      <c r="I2263" s="54"/>
    </row>
    <row r="2264" spans="1:9" ht="16.149999999999999" customHeight="1" thickTop="1" thickBot="1">
      <c r="A2264"/>
      <c r="B2264"/>
      <c r="C2264" s="243"/>
      <c r="D2264" s="244"/>
      <c r="E2264" s="245" t="s">
        <v>245</v>
      </c>
      <c r="F2264" s="461">
        <f>+F2263*F2262</f>
        <v>0</v>
      </c>
      <c r="G2264" s="289"/>
      <c r="H2264" s="189"/>
      <c r="I2264" s="54"/>
    </row>
    <row r="2265" spans="1:9" ht="30.75" customHeight="1">
      <c r="A2265"/>
      <c r="B2265"/>
      <c r="C2265" s="200"/>
      <c r="D2265" s="208"/>
      <c r="E2265" s="246"/>
      <c r="F2265" s="247"/>
      <c r="G2265" s="289"/>
      <c r="H2265" s="189"/>
      <c r="I2265" s="54"/>
    </row>
    <row r="2266" spans="1:9" ht="16.149999999999999" customHeight="1">
      <c r="A2266"/>
      <c r="B2266" s="194" t="s">
        <v>1260</v>
      </c>
      <c r="C2266" s="193"/>
      <c r="D2266" s="193"/>
      <c r="E2266" s="195" t="str">
        <f>$B$3</f>
        <v xml:space="preserve">ESCUELA Nº </v>
      </c>
      <c r="F2266" s="193"/>
      <c r="G2266" s="289"/>
      <c r="H2266" s="189"/>
      <c r="I2266" s="54"/>
    </row>
    <row r="2267" spans="1:9" ht="31.5" customHeight="1">
      <c r="A2267"/>
      <c r="B2267" s="195"/>
      <c r="C2267" s="193"/>
      <c r="D2267" s="193"/>
      <c r="E2267" s="195" t="str">
        <f>$B$4</f>
        <v>ENI Nº 62 ENRIQUE MOSCONI</v>
      </c>
      <c r="F2267" s="193"/>
      <c r="G2267" s="289"/>
      <c r="H2267" s="189"/>
      <c r="I2267" s="54"/>
    </row>
    <row r="2268" spans="1:9" ht="31.15" customHeight="1">
      <c r="A2268" s="51"/>
      <c r="B2268" s="195"/>
      <c r="C2268" s="193"/>
      <c r="D2268" s="193"/>
      <c r="E2268" s="249" t="str">
        <f>$B$5</f>
        <v>RIVADAVIA - SAN JUAN</v>
      </c>
      <c r="F2268" s="193"/>
      <c r="G2268" s="289"/>
      <c r="H2268" s="189"/>
      <c r="I2268" s="54"/>
    </row>
    <row r="2269" spans="1:9" ht="28.15" customHeight="1">
      <c r="A2269" s="57"/>
      <c r="B2269" s="196"/>
      <c r="C2269" s="196"/>
      <c r="D2269" s="197"/>
      <c r="E2269" s="198" t="s">
        <v>231</v>
      </c>
      <c r="F2269" s="196"/>
      <c r="G2269" s="289"/>
      <c r="H2269" s="189"/>
      <c r="I2269" s="54"/>
    </row>
    <row r="2270" spans="1:9" ht="24.4" customHeight="1">
      <c r="A2270" s="193"/>
      <c r="B2270" s="199" t="s">
        <v>246</v>
      </c>
      <c r="C2270" s="193"/>
      <c r="D2270" s="199"/>
      <c r="E2270" s="199"/>
      <c r="F2270" s="199"/>
      <c r="G2270" s="289"/>
      <c r="H2270" s="189"/>
      <c r="I2270" s="54"/>
    </row>
    <row r="2271" spans="1:9" ht="16.149999999999999" customHeight="1">
      <c r="A2271" s="193"/>
      <c r="B2271"/>
      <c r="C2271" s="200"/>
      <c r="D2271" s="101"/>
      <c r="E2271" s="200"/>
      <c r="F2271" s="200"/>
      <c r="G2271" s="289"/>
      <c r="H2271" s="189"/>
      <c r="I2271" s="54"/>
    </row>
    <row r="2272" spans="1:9" ht="16.149999999999999" customHeight="1" thickBot="1">
      <c r="A2272" s="193"/>
      <c r="B2272"/>
      <c r="C2272" s="200"/>
      <c r="D2272" s="101"/>
      <c r="E2272" s="200"/>
      <c r="F2272" s="200"/>
      <c r="G2272" s="289"/>
      <c r="H2272" s="189"/>
      <c r="I2272" s="54"/>
    </row>
    <row r="2273" spans="1:9" ht="16.149999999999999" customHeight="1">
      <c r="A2273" s="196"/>
      <c r="B2273" s="201" t="s">
        <v>232</v>
      </c>
      <c r="C2273" s="202" t="s">
        <v>267</v>
      </c>
      <c r="D2273" s="203" t="s">
        <v>452</v>
      </c>
      <c r="E2273" s="204"/>
      <c r="F2273" s="205"/>
      <c r="G2273" s="289"/>
      <c r="H2273" s="189"/>
      <c r="I2273" s="54"/>
    </row>
    <row r="2274" spans="1:9" ht="16.149999999999999" customHeight="1">
      <c r="A2274" s="193"/>
      <c r="B2274" s="206" t="s">
        <v>233</v>
      </c>
      <c r="C2274" s="1032" t="s">
        <v>1238</v>
      </c>
      <c r="D2274" s="265" t="s">
        <v>1320</v>
      </c>
      <c r="E2274" s="209"/>
      <c r="F2274" s="210"/>
      <c r="G2274" s="289"/>
      <c r="H2274" s="189"/>
      <c r="I2274" s="54"/>
    </row>
    <row r="2275" spans="1:9" ht="16.149999999999999" customHeight="1" thickBot="1">
      <c r="A2275"/>
      <c r="B2275" s="206" t="s">
        <v>234</v>
      </c>
      <c r="C2275" s="211" t="s">
        <v>23</v>
      </c>
      <c r="D2275" s="212"/>
      <c r="E2275" s="209"/>
      <c r="F2275" s="210"/>
      <c r="G2275" s="289"/>
      <c r="H2275" s="189"/>
      <c r="I2275" s="54"/>
    </row>
    <row r="2276" spans="1:9" ht="16.149999999999999" customHeight="1" thickBot="1">
      <c r="A2276"/>
      <c r="B2276" s="213" t="s">
        <v>235</v>
      </c>
      <c r="C2276" s="214" t="s">
        <v>236</v>
      </c>
      <c r="D2276" s="214" t="s">
        <v>237</v>
      </c>
      <c r="E2276" s="214" t="s">
        <v>238</v>
      </c>
      <c r="F2276" s="215" t="s">
        <v>239</v>
      </c>
      <c r="G2276" s="289"/>
      <c r="H2276" s="189"/>
      <c r="I2276" s="54"/>
    </row>
    <row r="2277" spans="1:9" ht="16.149999999999999" customHeight="1" thickBot="1">
      <c r="A2277"/>
      <c r="B2277" s="216" t="s">
        <v>240</v>
      </c>
      <c r="C2277" s="217"/>
      <c r="D2277" s="218"/>
      <c r="E2277" s="217"/>
      <c r="F2277" s="219">
        <f>SUM(F2278:F2286)</f>
        <v>0</v>
      </c>
      <c r="G2277"/>
      <c r="H2277" s="189"/>
      <c r="I2277" s="54"/>
    </row>
    <row r="2278" spans="1:9" ht="16.149999999999999" customHeight="1">
      <c r="A2278"/>
      <c r="B2278" s="1056"/>
      <c r="C2278" s="4"/>
      <c r="D2278" s="4"/>
      <c r="E2278" s="268"/>
      <c r="F2278" s="223"/>
      <c r="G2278"/>
      <c r="H2278" s="189"/>
      <c r="I2278" s="54"/>
    </row>
    <row r="2279" spans="1:9" ht="16.149999999999999" customHeight="1">
      <c r="A2279"/>
      <c r="B2279" s="276"/>
      <c r="C2279" s="4"/>
      <c r="D2279" s="4"/>
      <c r="E2279" s="268"/>
      <c r="F2279" s="223"/>
      <c r="G2279"/>
      <c r="H2279" s="7"/>
      <c r="I2279" s="54"/>
    </row>
    <row r="2280" spans="1:9" ht="16.149999999999999" customHeight="1">
      <c r="A2280"/>
      <c r="B2280" s="276"/>
      <c r="C2280" s="4"/>
      <c r="D2280" s="4"/>
      <c r="E2280" s="268"/>
      <c r="F2280" s="223"/>
      <c r="G2280"/>
      <c r="H2280" s="188"/>
      <c r="I2280" s="54"/>
    </row>
    <row r="2281" spans="1:9" ht="16.149999999999999" customHeight="1">
      <c r="A2281"/>
      <c r="B2281" s="276"/>
      <c r="C2281" s="4"/>
      <c r="D2281" s="4"/>
      <c r="E2281" s="268"/>
      <c r="F2281" s="223"/>
      <c r="G2281"/>
      <c r="H2281" s="189"/>
      <c r="I2281" s="54"/>
    </row>
    <row r="2282" spans="1:9" ht="16.149999999999999" customHeight="1">
      <c r="A2282"/>
      <c r="B2282" s="276"/>
      <c r="C2282" s="4"/>
      <c r="D2282" s="4"/>
      <c r="E2282" s="268"/>
      <c r="F2282" s="223"/>
      <c r="G2282"/>
      <c r="H2282" s="189"/>
      <c r="I2282" s="54"/>
    </row>
    <row r="2283" spans="1:9" ht="16.149999999999999" customHeight="1">
      <c r="A2283"/>
      <c r="B2283" s="276"/>
      <c r="C2283" s="4"/>
      <c r="D2283" s="4"/>
      <c r="E2283" s="268"/>
      <c r="F2283" s="223"/>
      <c r="G2283"/>
      <c r="H2283" s="190"/>
      <c r="I2283" s="54"/>
    </row>
    <row r="2284" spans="1:9" ht="16.149999999999999" customHeight="1">
      <c r="A2284"/>
      <c r="B2284" s="276"/>
      <c r="C2284" s="4"/>
      <c r="D2284" s="4"/>
      <c r="E2284" s="268"/>
      <c r="F2284" s="223"/>
      <c r="G2284"/>
      <c r="H2284" s="189"/>
      <c r="I2284" s="54"/>
    </row>
    <row r="2285" spans="1:9" ht="16.149999999999999" customHeight="1">
      <c r="A2285"/>
      <c r="B2285" s="276"/>
      <c r="C2285" s="4"/>
      <c r="D2285" s="4"/>
      <c r="E2285" s="268"/>
      <c r="F2285" s="223"/>
      <c r="G2285"/>
      <c r="H2285" s="191"/>
      <c r="I2285" s="54"/>
    </row>
    <row r="2286" spans="1:9" ht="16.149999999999999" customHeight="1" thickBot="1">
      <c r="A2286"/>
      <c r="B2286" s="276"/>
      <c r="C2286" s="4"/>
      <c r="D2286" s="4"/>
      <c r="E2286" s="268"/>
      <c r="F2286" s="223"/>
      <c r="G2286"/>
      <c r="H2286" s="191"/>
      <c r="I2286" s="54"/>
    </row>
    <row r="2287" spans="1:9" ht="16.149999999999999" customHeight="1" thickBot="1">
      <c r="A2287"/>
      <c r="B2287" s="216" t="s">
        <v>241</v>
      </c>
      <c r="C2287" s="217"/>
      <c r="D2287" s="218"/>
      <c r="E2287" s="217"/>
      <c r="F2287" s="219">
        <f>SUM(F2288:F2290)</f>
        <v>0</v>
      </c>
      <c r="G2287"/>
      <c r="H2287" s="189"/>
      <c r="I2287" s="54"/>
    </row>
    <row r="2288" spans="1:9" ht="16.149999999999999" customHeight="1">
      <c r="A2288"/>
      <c r="B2288" s="262"/>
      <c r="C2288" s="221"/>
      <c r="D2288" s="260"/>
      <c r="E2288" s="268"/>
      <c r="F2288" s="223"/>
      <c r="G2288"/>
      <c r="H2288" s="189"/>
      <c r="I2288" s="54"/>
    </row>
    <row r="2289" spans="1:9" ht="16.149999999999999" customHeight="1">
      <c r="A2289"/>
      <c r="B2289" s="259"/>
      <c r="C2289" s="225"/>
      <c r="D2289" s="261"/>
      <c r="E2289" s="268"/>
      <c r="F2289" s="223"/>
      <c r="G2289"/>
      <c r="H2289" s="189"/>
      <c r="I2289" s="54"/>
    </row>
    <row r="2290" spans="1:9" ht="16.149999999999999" customHeight="1" thickBot="1">
      <c r="A2290"/>
      <c r="B2290" s="230"/>
      <c r="C2290" s="231"/>
      <c r="D2290" s="231"/>
      <c r="E2290" s="231"/>
      <c r="F2290" s="223"/>
      <c r="G2290"/>
      <c r="H2290" s="54"/>
      <c r="I2290" s="54"/>
    </row>
    <row r="2291" spans="1:9" ht="16.149999999999999" customHeight="1" thickBot="1">
      <c r="A2291"/>
      <c r="B2291" s="216" t="s">
        <v>242</v>
      </c>
      <c r="C2291" s="217"/>
      <c r="D2291" s="218"/>
      <c r="E2291" s="217"/>
      <c r="F2291" s="219">
        <f>SUM(F2292:F2294)</f>
        <v>0</v>
      </c>
      <c r="G2291" s="57"/>
      <c r="H2291" s="58"/>
      <c r="I2291" s="54"/>
    </row>
    <row r="2292" spans="1:9" ht="16.149999999999999" customHeight="1">
      <c r="A2292"/>
      <c r="B2292" s="220"/>
      <c r="C2292" s="221"/>
      <c r="D2292" s="233"/>
      <c r="E2292" s="221"/>
      <c r="F2292" s="223"/>
      <c r="G2292" s="193"/>
      <c r="H2292" s="58"/>
      <c r="I2292" s="54"/>
    </row>
    <row r="2293" spans="1:9" ht="16.149999999999999" customHeight="1">
      <c r="A2293"/>
      <c r="B2293" s="224"/>
      <c r="C2293" s="225"/>
      <c r="D2293" s="229"/>
      <c r="E2293" s="225"/>
      <c r="F2293" s="227"/>
      <c r="G2293" s="193"/>
      <c r="H2293" s="61"/>
      <c r="I2293" s="54"/>
    </row>
    <row r="2294" spans="1:9" ht="16.149999999999999" customHeight="1" thickBot="1">
      <c r="A2294"/>
      <c r="B2294" s="234"/>
      <c r="C2294" s="231"/>
      <c r="D2294" s="232"/>
      <c r="E2294" s="231"/>
      <c r="F2294" s="235"/>
      <c r="G2294" s="193"/>
      <c r="H2294" s="60"/>
      <c r="I2294" s="54"/>
    </row>
    <row r="2295" spans="1:9" ht="16.149999999999999" customHeight="1" thickTop="1" thickBot="1">
      <c r="A2295"/>
      <c r="B2295"/>
      <c r="C2295" s="236"/>
      <c r="D2295" s="237"/>
      <c r="E2295" s="238" t="s">
        <v>243</v>
      </c>
      <c r="F2295" s="239">
        <f>SUM(F2277,F2287,F2291)</f>
        <v>0</v>
      </c>
      <c r="G2295" s="196"/>
      <c r="H2295" s="263"/>
      <c r="I2295" s="54"/>
    </row>
    <row r="2296" spans="1:9" ht="16.149999999999999" customHeight="1" thickTop="1" thickBot="1">
      <c r="A2296"/>
      <c r="B2296"/>
      <c r="C2296" s="240"/>
      <c r="D2296" s="241"/>
      <c r="E2296" s="242" t="s">
        <v>244</v>
      </c>
      <c r="F2296" s="239">
        <f>$H$27</f>
        <v>1.5610099999999998</v>
      </c>
      <c r="G2296" s="199"/>
      <c r="H2296" s="3"/>
      <c r="I2296" s="54"/>
    </row>
    <row r="2297" spans="1:9" ht="31.5" customHeight="1" thickTop="1" thickBot="1">
      <c r="A2297"/>
      <c r="B2297"/>
      <c r="C2297" s="243"/>
      <c r="D2297" s="244"/>
      <c r="E2297" s="245" t="s">
        <v>245</v>
      </c>
      <c r="F2297" s="461">
        <f>+F2296*F2295</f>
        <v>0</v>
      </c>
      <c r="G2297"/>
      <c r="H2297" s="3"/>
      <c r="I2297" s="54"/>
    </row>
    <row r="2298" spans="1:9" ht="16.149999999999999" customHeight="1">
      <c r="A2298"/>
      <c r="B2298"/>
      <c r="C2298" s="200"/>
      <c r="D2298" s="208"/>
      <c r="E2298" s="246"/>
      <c r="F2298" s="247"/>
      <c r="G2298"/>
      <c r="H2298" s="3"/>
      <c r="I2298" s="54"/>
    </row>
    <row r="2299" spans="1:9" ht="16.149999999999999" customHeight="1">
      <c r="A2299"/>
      <c r="B2299" s="194" t="s">
        <v>1260</v>
      </c>
      <c r="C2299" s="193"/>
      <c r="D2299" s="193"/>
      <c r="E2299" s="195" t="str">
        <f>$B$3</f>
        <v xml:space="preserve">ESCUELA Nº </v>
      </c>
      <c r="F2299" s="193"/>
      <c r="G2299" s="289"/>
      <c r="H2299" s="189"/>
      <c r="I2299" s="54"/>
    </row>
    <row r="2300" spans="1:9" ht="31.5" customHeight="1">
      <c r="A2300"/>
      <c r="B2300" s="195"/>
      <c r="C2300" s="193"/>
      <c r="D2300" s="193"/>
      <c r="E2300" s="195" t="str">
        <f>$B$4</f>
        <v>ENI Nº 62 ENRIQUE MOSCONI</v>
      </c>
      <c r="F2300" s="193"/>
      <c r="G2300" s="289"/>
      <c r="H2300" s="189"/>
      <c r="I2300" s="54"/>
    </row>
    <row r="2301" spans="1:9" ht="31.15" customHeight="1">
      <c r="A2301" s="51"/>
      <c r="B2301" s="195"/>
      <c r="C2301" s="193"/>
      <c r="D2301" s="193"/>
      <c r="E2301" s="249" t="str">
        <f>$B$5</f>
        <v>RIVADAVIA - SAN JUAN</v>
      </c>
      <c r="F2301" s="193"/>
      <c r="G2301" s="289"/>
      <c r="H2301" s="189"/>
      <c r="I2301" s="54"/>
    </row>
    <row r="2302" spans="1:9" ht="28.15" customHeight="1">
      <c r="A2302" s="57"/>
      <c r="B2302" s="196"/>
      <c r="C2302" s="196"/>
      <c r="D2302" s="197"/>
      <c r="E2302" s="198" t="s">
        <v>231</v>
      </c>
      <c r="F2302" s="196"/>
      <c r="G2302" s="289"/>
      <c r="H2302" s="189"/>
      <c r="I2302" s="54"/>
    </row>
    <row r="2303" spans="1:9" ht="24.4" customHeight="1">
      <c r="A2303" s="193"/>
      <c r="B2303" s="199" t="s">
        <v>246</v>
      </c>
      <c r="C2303" s="193"/>
      <c r="D2303" s="199"/>
      <c r="E2303" s="199"/>
      <c r="F2303" s="199"/>
      <c r="G2303" s="289"/>
      <c r="H2303" s="189"/>
      <c r="I2303" s="54"/>
    </row>
    <row r="2304" spans="1:9" ht="16.149999999999999" customHeight="1">
      <c r="A2304" s="193"/>
      <c r="B2304"/>
      <c r="C2304" s="200"/>
      <c r="D2304" s="101"/>
      <c r="E2304" s="200"/>
      <c r="F2304" s="200"/>
      <c r="G2304" s="289"/>
      <c r="H2304" s="189"/>
      <c r="I2304" s="54"/>
    </row>
    <row r="2305" spans="1:9" ht="16.149999999999999" customHeight="1" thickBot="1">
      <c r="A2305" s="193"/>
      <c r="B2305"/>
      <c r="C2305" s="200"/>
      <c r="D2305" s="101"/>
      <c r="E2305" s="200"/>
      <c r="F2305" s="200"/>
      <c r="G2305" s="289"/>
      <c r="H2305" s="189"/>
      <c r="I2305" s="54"/>
    </row>
    <row r="2306" spans="1:9" ht="16.149999999999999" customHeight="1">
      <c r="A2306" s="196"/>
      <c r="B2306" s="201" t="s">
        <v>232</v>
      </c>
      <c r="C2306" s="202" t="s">
        <v>267</v>
      </c>
      <c r="D2306" s="203" t="s">
        <v>452</v>
      </c>
      <c r="E2306" s="204"/>
      <c r="F2306" s="205"/>
      <c r="G2306" s="289"/>
      <c r="H2306" s="189"/>
      <c r="I2306" s="54"/>
    </row>
    <row r="2307" spans="1:9" ht="16.149999999999999" customHeight="1">
      <c r="A2307" s="193"/>
      <c r="B2307" s="206" t="s">
        <v>233</v>
      </c>
      <c r="C2307" s="1032" t="s">
        <v>1317</v>
      </c>
      <c r="D2307" s="265" t="s">
        <v>1321</v>
      </c>
      <c r="E2307" s="209"/>
      <c r="F2307" s="210"/>
      <c r="G2307" s="289"/>
      <c r="H2307" s="189"/>
      <c r="I2307" s="54"/>
    </row>
    <row r="2308" spans="1:9" ht="16.149999999999999" customHeight="1" thickBot="1">
      <c r="A2308"/>
      <c r="B2308" s="206" t="s">
        <v>234</v>
      </c>
      <c r="C2308" s="211" t="s">
        <v>23</v>
      </c>
      <c r="D2308" s="212"/>
      <c r="E2308" s="209"/>
      <c r="F2308" s="210"/>
      <c r="G2308" s="289"/>
      <c r="H2308" s="189"/>
      <c r="I2308" s="54"/>
    </row>
    <row r="2309" spans="1:9" ht="16.149999999999999" customHeight="1" thickBot="1">
      <c r="A2309"/>
      <c r="B2309" s="213" t="s">
        <v>235</v>
      </c>
      <c r="C2309" s="214" t="s">
        <v>236</v>
      </c>
      <c r="D2309" s="214" t="s">
        <v>237</v>
      </c>
      <c r="E2309" s="214" t="s">
        <v>238</v>
      </c>
      <c r="F2309" s="215" t="s">
        <v>239</v>
      </c>
      <c r="G2309" s="289"/>
      <c r="H2309" s="189"/>
      <c r="I2309" s="54"/>
    </row>
    <row r="2310" spans="1:9" ht="16.149999999999999" customHeight="1" thickBot="1">
      <c r="A2310"/>
      <c r="B2310" s="216" t="s">
        <v>240</v>
      </c>
      <c r="C2310" s="217"/>
      <c r="D2310" s="218"/>
      <c r="E2310" s="217"/>
      <c r="F2310" s="219">
        <f>SUM(F2311:F2319)</f>
        <v>0</v>
      </c>
      <c r="G2310"/>
      <c r="H2310" s="189"/>
      <c r="I2310" s="54"/>
    </row>
    <row r="2311" spans="1:9" ht="16.149999999999999" customHeight="1">
      <c r="A2311"/>
      <c r="B2311" s="1056"/>
      <c r="C2311" s="4"/>
      <c r="D2311" s="4"/>
      <c r="E2311" s="268"/>
      <c r="F2311" s="223"/>
      <c r="G2311"/>
      <c r="H2311" s="189"/>
      <c r="I2311" s="54"/>
    </row>
    <row r="2312" spans="1:9" ht="16.149999999999999" customHeight="1">
      <c r="A2312"/>
      <c r="B2312" s="276"/>
      <c r="C2312" s="4"/>
      <c r="D2312" s="4"/>
      <c r="E2312" s="268"/>
      <c r="F2312" s="223"/>
      <c r="G2312"/>
      <c r="H2312" s="7"/>
      <c r="I2312" s="54"/>
    </row>
    <row r="2313" spans="1:9" ht="16.149999999999999" customHeight="1">
      <c r="A2313"/>
      <c r="B2313" s="276"/>
      <c r="C2313" s="4"/>
      <c r="D2313" s="4"/>
      <c r="E2313" s="268"/>
      <c r="F2313" s="223"/>
      <c r="G2313"/>
      <c r="H2313" s="188"/>
      <c r="I2313" s="54"/>
    </row>
    <row r="2314" spans="1:9" ht="16.149999999999999" customHeight="1">
      <c r="A2314"/>
      <c r="B2314" s="276"/>
      <c r="C2314" s="4"/>
      <c r="D2314" s="4"/>
      <c r="E2314" s="268"/>
      <c r="F2314" s="223"/>
      <c r="G2314"/>
      <c r="H2314" s="189"/>
      <c r="I2314" s="54"/>
    </row>
    <row r="2315" spans="1:9" ht="16.149999999999999" customHeight="1">
      <c r="A2315"/>
      <c r="B2315" s="276"/>
      <c r="C2315" s="4"/>
      <c r="D2315" s="4"/>
      <c r="E2315" s="268"/>
      <c r="F2315" s="223"/>
      <c r="G2315"/>
      <c r="H2315" s="189"/>
      <c r="I2315" s="54"/>
    </row>
    <row r="2316" spans="1:9" ht="16.149999999999999" customHeight="1">
      <c r="A2316"/>
      <c r="B2316" s="276"/>
      <c r="C2316" s="4"/>
      <c r="D2316" s="4"/>
      <c r="E2316" s="268"/>
      <c r="F2316" s="223"/>
      <c r="G2316"/>
      <c r="H2316" s="190"/>
      <c r="I2316" s="54"/>
    </row>
    <row r="2317" spans="1:9" ht="16.149999999999999" customHeight="1">
      <c r="A2317"/>
      <c r="B2317" s="276"/>
      <c r="C2317" s="4"/>
      <c r="D2317" s="4"/>
      <c r="E2317" s="268"/>
      <c r="F2317" s="223"/>
      <c r="G2317"/>
      <c r="H2317" s="189"/>
      <c r="I2317" s="54"/>
    </row>
    <row r="2318" spans="1:9" ht="16.149999999999999" customHeight="1">
      <c r="A2318"/>
      <c r="B2318" s="276"/>
      <c r="C2318" s="4"/>
      <c r="D2318" s="4"/>
      <c r="E2318" s="268"/>
      <c r="F2318" s="223"/>
      <c r="G2318"/>
      <c r="H2318" s="191"/>
      <c r="I2318" s="54"/>
    </row>
    <row r="2319" spans="1:9" ht="16.149999999999999" customHeight="1" thickBot="1">
      <c r="A2319"/>
      <c r="B2319" s="276"/>
      <c r="C2319" s="4"/>
      <c r="D2319" s="4"/>
      <c r="E2319" s="268"/>
      <c r="F2319" s="223"/>
      <c r="G2319"/>
      <c r="H2319" s="191"/>
      <c r="I2319" s="54"/>
    </row>
    <row r="2320" spans="1:9" ht="16.149999999999999" customHeight="1" thickBot="1">
      <c r="A2320"/>
      <c r="B2320" s="216" t="s">
        <v>241</v>
      </c>
      <c r="C2320" s="217"/>
      <c r="D2320" s="218"/>
      <c r="E2320" s="217"/>
      <c r="F2320" s="219">
        <f>SUM(F2321:F2323)</f>
        <v>0</v>
      </c>
      <c r="G2320"/>
      <c r="H2320" s="189"/>
      <c r="I2320" s="54"/>
    </row>
    <row r="2321" spans="1:9" ht="16.149999999999999" customHeight="1">
      <c r="A2321"/>
      <c r="B2321" s="262"/>
      <c r="C2321" s="221"/>
      <c r="D2321" s="260"/>
      <c r="E2321" s="268"/>
      <c r="F2321" s="223"/>
      <c r="G2321"/>
      <c r="H2321" s="189"/>
      <c r="I2321" s="54"/>
    </row>
    <row r="2322" spans="1:9" ht="16.149999999999999" customHeight="1">
      <c r="A2322"/>
      <c r="B2322" s="259"/>
      <c r="C2322" s="225"/>
      <c r="D2322" s="261"/>
      <c r="E2322" s="268"/>
      <c r="F2322" s="223"/>
      <c r="G2322"/>
      <c r="H2322" s="189"/>
      <c r="I2322" s="54"/>
    </row>
    <row r="2323" spans="1:9" ht="16.149999999999999" customHeight="1" thickBot="1">
      <c r="A2323"/>
      <c r="B2323" s="230"/>
      <c r="C2323" s="231"/>
      <c r="D2323" s="231"/>
      <c r="E2323" s="231"/>
      <c r="F2323" s="223"/>
      <c r="G2323"/>
      <c r="H2323" s="54"/>
      <c r="I2323" s="54"/>
    </row>
    <row r="2324" spans="1:9" ht="16.149999999999999" customHeight="1" thickBot="1">
      <c r="A2324"/>
      <c r="B2324" s="216" t="s">
        <v>242</v>
      </c>
      <c r="C2324" s="217"/>
      <c r="D2324" s="218"/>
      <c r="E2324" s="217"/>
      <c r="F2324" s="219">
        <f>SUM(F2325:F2327)</f>
        <v>0</v>
      </c>
      <c r="G2324" s="57"/>
      <c r="H2324" s="58"/>
      <c r="I2324" s="54"/>
    </row>
    <row r="2325" spans="1:9" ht="16.149999999999999" customHeight="1">
      <c r="A2325"/>
      <c r="B2325" s="220"/>
      <c r="C2325" s="221"/>
      <c r="D2325" s="233"/>
      <c r="E2325" s="221"/>
      <c r="F2325" s="223"/>
      <c r="G2325" s="193"/>
      <c r="H2325" s="58"/>
      <c r="I2325" s="54"/>
    </row>
    <row r="2326" spans="1:9" ht="16.149999999999999" customHeight="1">
      <c r="A2326"/>
      <c r="B2326" s="224"/>
      <c r="C2326" s="225"/>
      <c r="D2326" s="229"/>
      <c r="E2326" s="225"/>
      <c r="F2326" s="227"/>
      <c r="G2326" s="193"/>
      <c r="H2326" s="61"/>
      <c r="I2326" s="54"/>
    </row>
    <row r="2327" spans="1:9" ht="16.149999999999999" customHeight="1" thickBot="1">
      <c r="A2327"/>
      <c r="B2327" s="234"/>
      <c r="C2327" s="231"/>
      <c r="D2327" s="232"/>
      <c r="E2327" s="231"/>
      <c r="F2327" s="235"/>
      <c r="G2327" s="193"/>
      <c r="H2327" s="60"/>
      <c r="I2327" s="54"/>
    </row>
    <row r="2328" spans="1:9" ht="16.149999999999999" customHeight="1" thickTop="1" thickBot="1">
      <c r="A2328"/>
      <c r="B2328"/>
      <c r="C2328" s="236"/>
      <c r="D2328" s="237"/>
      <c r="E2328" s="238" t="s">
        <v>243</v>
      </c>
      <c r="F2328" s="239">
        <f>SUM(F2310,F2320,F2324)</f>
        <v>0</v>
      </c>
      <c r="G2328" s="196"/>
      <c r="H2328" s="263"/>
      <c r="I2328" s="54"/>
    </row>
    <row r="2329" spans="1:9" ht="16.149999999999999" customHeight="1" thickTop="1" thickBot="1">
      <c r="A2329"/>
      <c r="B2329"/>
      <c r="C2329" s="240"/>
      <c r="D2329" s="241"/>
      <c r="E2329" s="242" t="s">
        <v>244</v>
      </c>
      <c r="F2329" s="239">
        <f>$H$27</f>
        <v>1.5610099999999998</v>
      </c>
      <c r="G2329" s="199"/>
      <c r="H2329" s="3"/>
      <c r="I2329" s="54"/>
    </row>
    <row r="2330" spans="1:9" ht="31.5" customHeight="1" thickTop="1" thickBot="1">
      <c r="A2330"/>
      <c r="B2330"/>
      <c r="C2330" s="243"/>
      <c r="D2330" s="244"/>
      <c r="E2330" s="245" t="s">
        <v>245</v>
      </c>
      <c r="F2330" s="461">
        <f>+F2329*F2328</f>
        <v>0</v>
      </c>
      <c r="G2330"/>
      <c r="H2330" s="3"/>
      <c r="I2330" s="54"/>
    </row>
    <row r="2331" spans="1:9" ht="27.4" customHeight="1">
      <c r="A2331"/>
      <c r="B2331" s="194" t="s">
        <v>1260</v>
      </c>
      <c r="C2331" s="193"/>
      <c r="D2331" s="193"/>
      <c r="E2331" s="195" t="str">
        <f>$B$3</f>
        <v xml:space="preserve">ESCUELA Nº </v>
      </c>
      <c r="F2331" s="193"/>
      <c r="G2331"/>
      <c r="H2331" s="7"/>
      <c r="I2331" s="54"/>
    </row>
    <row r="2332" spans="1:9" ht="34.15" customHeight="1">
      <c r="A2332"/>
      <c r="B2332" s="195"/>
      <c r="C2332" s="193"/>
      <c r="D2332" s="193"/>
      <c r="E2332" s="195" t="str">
        <f>$B$4</f>
        <v>ENI Nº 62 ENRIQUE MOSCONI</v>
      </c>
      <c r="F2332" s="193"/>
      <c r="G2332"/>
      <c r="H2332" s="7"/>
      <c r="I2332" s="54"/>
    </row>
    <row r="2333" spans="1:9" ht="16.149999999999999" customHeight="1">
      <c r="A2333"/>
      <c r="B2333" s="195"/>
      <c r="C2333" s="193"/>
      <c r="D2333" s="193"/>
      <c r="E2333" s="249" t="str">
        <f>$B$5</f>
        <v>RIVADAVIA - SAN JUAN</v>
      </c>
      <c r="F2333" s="193"/>
      <c r="G2333"/>
      <c r="H2333" s="7"/>
      <c r="I2333" s="54"/>
    </row>
    <row r="2334" spans="1:9" ht="16.149999999999999" customHeight="1">
      <c r="A2334"/>
      <c r="B2334" s="196"/>
      <c r="C2334" s="196"/>
      <c r="D2334" s="197"/>
      <c r="E2334" s="198" t="s">
        <v>231</v>
      </c>
      <c r="F2334" s="196"/>
      <c r="G2334"/>
      <c r="H2334" s="7"/>
      <c r="I2334" s="54"/>
    </row>
    <row r="2335" spans="1:9" ht="16.149999999999999" customHeight="1">
      <c r="A2335"/>
      <c r="B2335" s="199" t="s">
        <v>246</v>
      </c>
      <c r="C2335" s="193"/>
      <c r="D2335" s="199"/>
      <c r="E2335" s="199"/>
      <c r="F2335" s="199"/>
      <c r="G2335"/>
      <c r="H2335" s="7"/>
      <c r="I2335" s="54"/>
    </row>
    <row r="2336" spans="1:9" ht="16.149999999999999" customHeight="1">
      <c r="A2336"/>
      <c r="B2336"/>
      <c r="C2336" s="200"/>
      <c r="D2336" s="101"/>
      <c r="E2336" s="200"/>
      <c r="F2336" s="209"/>
      <c r="G2336" s="289"/>
      <c r="H2336" s="187"/>
      <c r="I2336" s="54"/>
    </row>
    <row r="2337" spans="1:9" ht="16.149999999999999" customHeight="1" thickBot="1">
      <c r="A2337"/>
      <c r="B2337"/>
      <c r="C2337" s="200"/>
      <c r="D2337" s="101"/>
      <c r="E2337" s="200"/>
      <c r="F2337" s="1167"/>
      <c r="G2337" s="1165"/>
      <c r="H2337" s="188"/>
      <c r="I2337" s="54"/>
    </row>
    <row r="2338" spans="1:9" ht="16.149999999999999" customHeight="1">
      <c r="A2338"/>
      <c r="B2338" s="201" t="s">
        <v>232</v>
      </c>
      <c r="C2338" s="202" t="s">
        <v>267</v>
      </c>
      <c r="D2338" s="203" t="s">
        <v>452</v>
      </c>
      <c r="E2338" s="204"/>
      <c r="F2338" s="205"/>
      <c r="G2338" s="507"/>
      <c r="H2338" s="189"/>
      <c r="I2338" s="54"/>
    </row>
    <row r="2339" spans="1:9" ht="16.149999999999999" customHeight="1">
      <c r="A2339"/>
      <c r="B2339" s="206" t="s">
        <v>233</v>
      </c>
      <c r="C2339" s="1032" t="s">
        <v>928</v>
      </c>
      <c r="D2339" s="265" t="s">
        <v>1254</v>
      </c>
      <c r="E2339" s="209"/>
      <c r="F2339" s="210"/>
      <c r="G2339"/>
      <c r="H2339" s="189"/>
      <c r="I2339" s="54"/>
    </row>
    <row r="2340" spans="1:9" ht="16.149999999999999" customHeight="1" thickBot="1">
      <c r="A2340"/>
      <c r="B2340" s="206" t="s">
        <v>234</v>
      </c>
      <c r="C2340" s="211" t="s">
        <v>23</v>
      </c>
      <c r="D2340" s="212"/>
      <c r="E2340" s="209"/>
      <c r="F2340" s="210"/>
      <c r="G2340"/>
      <c r="H2340" s="7"/>
      <c r="I2340" s="54"/>
    </row>
    <row r="2341" spans="1:9" ht="16.149999999999999" customHeight="1" thickBot="1">
      <c r="A2341"/>
      <c r="B2341" s="213" t="s">
        <v>235</v>
      </c>
      <c r="C2341" s="214" t="s">
        <v>236</v>
      </c>
      <c r="D2341" s="214" t="s">
        <v>237</v>
      </c>
      <c r="E2341" s="214" t="s">
        <v>238</v>
      </c>
      <c r="F2341" s="215" t="s">
        <v>239</v>
      </c>
      <c r="G2341"/>
      <c r="H2341" s="7"/>
      <c r="I2341" s="54"/>
    </row>
    <row r="2342" spans="1:9" ht="16.149999999999999" customHeight="1" thickBot="1">
      <c r="A2342"/>
      <c r="B2342" s="216" t="s">
        <v>240</v>
      </c>
      <c r="C2342" s="217"/>
      <c r="D2342" s="218"/>
      <c r="E2342" s="217"/>
      <c r="F2342" s="219">
        <f>SUM(F2343:F2351)</f>
        <v>0</v>
      </c>
      <c r="G2342"/>
      <c r="H2342" s="7"/>
      <c r="I2342" s="54"/>
    </row>
    <row r="2343" spans="1:9" ht="16.149999999999999" customHeight="1">
      <c r="A2343"/>
      <c r="B2343" s="1056"/>
      <c r="C2343" s="4"/>
      <c r="D2343" s="4"/>
      <c r="E2343" s="268"/>
      <c r="F2343" s="223"/>
      <c r="G2343"/>
      <c r="H2343" s="189"/>
      <c r="I2343" s="54"/>
    </row>
    <row r="2344" spans="1:9" ht="16.149999999999999" customHeight="1">
      <c r="A2344"/>
      <c r="B2344" s="276"/>
      <c r="C2344" s="4"/>
      <c r="D2344" s="4"/>
      <c r="E2344" s="268"/>
      <c r="F2344" s="223"/>
      <c r="G2344"/>
      <c r="H2344" s="188"/>
      <c r="I2344" s="54"/>
    </row>
    <row r="2345" spans="1:9" ht="16.149999999999999" customHeight="1">
      <c r="A2345"/>
      <c r="B2345" s="276"/>
      <c r="C2345" s="4"/>
      <c r="D2345" s="4"/>
      <c r="E2345" s="268"/>
      <c r="F2345" s="223"/>
      <c r="G2345"/>
      <c r="H2345" s="189"/>
      <c r="I2345" s="54"/>
    </row>
    <row r="2346" spans="1:9" ht="16.149999999999999" customHeight="1">
      <c r="A2346"/>
      <c r="B2346" s="276"/>
      <c r="C2346" s="4"/>
      <c r="D2346" s="4"/>
      <c r="E2346" s="268"/>
      <c r="F2346" s="223"/>
      <c r="G2346"/>
      <c r="H2346" s="189"/>
      <c r="I2346" s="54"/>
    </row>
    <row r="2347" spans="1:9" ht="16.149999999999999" customHeight="1">
      <c r="A2347"/>
      <c r="B2347" s="276"/>
      <c r="C2347" s="4"/>
      <c r="D2347" s="4"/>
      <c r="E2347" s="268"/>
      <c r="F2347" s="223"/>
      <c r="G2347"/>
      <c r="H2347" s="190"/>
      <c r="I2347" s="54"/>
    </row>
    <row r="2348" spans="1:9" ht="16.149999999999999" customHeight="1">
      <c r="A2348"/>
      <c r="B2348" s="276"/>
      <c r="C2348" s="4"/>
      <c r="D2348" s="4"/>
      <c r="E2348" s="268"/>
      <c r="F2348" s="223"/>
      <c r="G2348"/>
      <c r="H2348" s="189"/>
      <c r="I2348" s="54"/>
    </row>
    <row r="2349" spans="1:9" ht="16.149999999999999" customHeight="1">
      <c r="A2349"/>
      <c r="B2349" s="276"/>
      <c r="C2349" s="4"/>
      <c r="D2349" s="4"/>
      <c r="E2349" s="268"/>
      <c r="F2349" s="223"/>
      <c r="G2349"/>
      <c r="H2349" s="191"/>
      <c r="I2349" s="54"/>
    </row>
    <row r="2350" spans="1:9" ht="16.149999999999999" customHeight="1">
      <c r="A2350"/>
      <c r="B2350" s="276"/>
      <c r="C2350" s="4"/>
      <c r="D2350" s="4"/>
      <c r="E2350" s="268"/>
      <c r="F2350" s="223"/>
      <c r="G2350"/>
      <c r="H2350" s="191"/>
      <c r="I2350" s="54"/>
    </row>
    <row r="2351" spans="1:9" ht="16.149999999999999" customHeight="1" thickBot="1">
      <c r="A2351"/>
      <c r="B2351" s="276"/>
      <c r="C2351" s="4"/>
      <c r="D2351" s="4"/>
      <c r="E2351" s="268"/>
      <c r="F2351" s="223"/>
      <c r="G2351"/>
      <c r="H2351" s="189"/>
      <c r="I2351" s="54"/>
    </row>
    <row r="2352" spans="1:9" ht="16.149999999999999" customHeight="1" thickBot="1">
      <c r="A2352"/>
      <c r="B2352" s="216" t="s">
        <v>241</v>
      </c>
      <c r="C2352" s="217"/>
      <c r="D2352" s="218"/>
      <c r="E2352" s="217"/>
      <c r="F2352" s="219">
        <f>SUM(F2353:F2355)</f>
        <v>0</v>
      </c>
      <c r="G2352"/>
      <c r="H2352" s="189"/>
      <c r="I2352" s="54"/>
    </row>
    <row r="2353" spans="1:9" ht="16.149999999999999" customHeight="1">
      <c r="A2353"/>
      <c r="B2353" s="262"/>
      <c r="C2353" s="221"/>
      <c r="D2353" s="260"/>
      <c r="E2353" s="268"/>
      <c r="F2353" s="223"/>
      <c r="G2353"/>
      <c r="H2353" s="189"/>
      <c r="I2353" s="54"/>
    </row>
    <row r="2354" spans="1:9" ht="16.149999999999999" customHeight="1">
      <c r="A2354"/>
      <c r="B2354" s="259"/>
      <c r="C2354" s="225"/>
      <c r="D2354" s="261"/>
      <c r="E2354" s="268"/>
      <c r="F2354" s="223"/>
      <c r="G2354" s="51"/>
      <c r="I2354" s="54"/>
    </row>
    <row r="2355" spans="1:9" ht="16.149999999999999" customHeight="1" thickBot="1">
      <c r="A2355"/>
      <c r="B2355" s="230"/>
      <c r="C2355" s="231"/>
      <c r="D2355" s="231"/>
      <c r="E2355" s="231"/>
      <c r="F2355" s="223"/>
      <c r="G2355" s="57"/>
      <c r="H2355" s="58"/>
      <c r="I2355" s="54"/>
    </row>
    <row r="2356" spans="1:9" ht="16.149999999999999" customHeight="1" thickBot="1">
      <c r="A2356"/>
      <c r="B2356" s="216" t="s">
        <v>242</v>
      </c>
      <c r="C2356" s="217"/>
      <c r="D2356" s="218"/>
      <c r="E2356" s="217"/>
      <c r="F2356" s="219">
        <f>SUM(F2357:F2359)</f>
        <v>0</v>
      </c>
      <c r="G2356" s="193"/>
      <c r="H2356" s="58"/>
      <c r="I2356" s="54"/>
    </row>
    <row r="2357" spans="1:9" ht="16.149999999999999" customHeight="1">
      <c r="A2357"/>
      <c r="B2357" s="220"/>
      <c r="C2357" s="221"/>
      <c r="D2357" s="233"/>
      <c r="E2357" s="221"/>
      <c r="F2357" s="223"/>
      <c r="G2357" s="193"/>
      <c r="H2357" s="61"/>
      <c r="I2357" s="54"/>
    </row>
    <row r="2358" spans="1:9" ht="16.149999999999999" customHeight="1">
      <c r="A2358"/>
      <c r="B2358" s="224"/>
      <c r="C2358" s="225"/>
      <c r="D2358" s="229"/>
      <c r="E2358" s="225"/>
      <c r="F2358" s="227"/>
      <c r="G2358" s="193"/>
      <c r="H2358" s="60"/>
      <c r="I2358" s="54"/>
    </row>
    <row r="2359" spans="1:9" ht="16.149999999999999" customHeight="1" thickBot="1">
      <c r="A2359" s="57"/>
      <c r="B2359" s="234"/>
      <c r="C2359" s="231"/>
      <c r="D2359" s="232"/>
      <c r="E2359" s="231"/>
      <c r="F2359" s="235"/>
      <c r="G2359" s="196"/>
      <c r="H2359" s="263"/>
      <c r="I2359" s="54"/>
    </row>
    <row r="2360" spans="1:9" ht="16.149999999999999" customHeight="1" thickTop="1" thickBot="1">
      <c r="A2360" s="193"/>
      <c r="B2360"/>
      <c r="C2360" s="236"/>
      <c r="D2360" s="237"/>
      <c r="E2360" s="238" t="s">
        <v>243</v>
      </c>
      <c r="F2360" s="239">
        <f>SUM(F2342,F2352,F2356)</f>
        <v>0</v>
      </c>
      <c r="G2360" s="199"/>
      <c r="H2360" s="3"/>
      <c r="I2360" s="54"/>
    </row>
    <row r="2361" spans="1:9" ht="16.149999999999999" customHeight="1" thickTop="1" thickBot="1">
      <c r="A2361" s="193"/>
      <c r="B2361"/>
      <c r="C2361" s="240"/>
      <c r="D2361" s="241"/>
      <c r="E2361" s="242" t="s">
        <v>244</v>
      </c>
      <c r="F2361" s="239">
        <f>$H$27</f>
        <v>1.5610099999999998</v>
      </c>
      <c r="G2361"/>
      <c r="H2361" s="3"/>
      <c r="I2361" s="54"/>
    </row>
    <row r="2362" spans="1:9" ht="16.149999999999999" customHeight="1" thickTop="1" thickBot="1">
      <c r="A2362" s="193"/>
      <c r="B2362"/>
      <c r="C2362" s="243"/>
      <c r="D2362" s="244"/>
      <c r="E2362" s="245" t="s">
        <v>245</v>
      </c>
      <c r="F2362" s="461">
        <f>+F2361*F2360</f>
        <v>0</v>
      </c>
      <c r="G2362"/>
      <c r="H2362" s="3"/>
      <c r="I2362" s="54"/>
    </row>
    <row r="2363" spans="1:9" ht="16.149999999999999" customHeight="1">
      <c r="A2363" s="196"/>
      <c r="B2363" s="57"/>
      <c r="C2363" s="57"/>
      <c r="D2363" s="57"/>
      <c r="E2363" s="57"/>
      <c r="F2363" s="57"/>
      <c r="G2363"/>
      <c r="H2363" s="7"/>
      <c r="I2363" s="54"/>
    </row>
    <row r="2364" spans="1:9" ht="16.149999999999999" customHeight="1">
      <c r="A2364" s="193"/>
      <c r="B2364" s="194" t="s">
        <v>1260</v>
      </c>
      <c r="C2364" s="193"/>
      <c r="D2364" s="193"/>
      <c r="E2364" s="195" t="str">
        <f>$B$3</f>
        <v xml:space="preserve">ESCUELA Nº </v>
      </c>
      <c r="F2364" s="193"/>
      <c r="G2364"/>
      <c r="H2364" s="7"/>
      <c r="I2364" s="54"/>
    </row>
    <row r="2365" spans="1:9" ht="16.149999999999999" customHeight="1">
      <c r="A2365"/>
      <c r="B2365" s="195"/>
      <c r="C2365" s="193"/>
      <c r="D2365" s="193"/>
      <c r="E2365" s="195" t="str">
        <f>$B$4</f>
        <v>ENI Nº 62 ENRIQUE MOSCONI</v>
      </c>
      <c r="F2365" s="193"/>
      <c r="G2365"/>
      <c r="H2365" s="7"/>
      <c r="I2365" s="54"/>
    </row>
    <row r="2366" spans="1:9" ht="31.5" customHeight="1">
      <c r="A2366"/>
      <c r="B2366" s="195"/>
      <c r="C2366" s="193"/>
      <c r="D2366" s="193"/>
      <c r="E2366" s="249" t="str">
        <f>$B$5</f>
        <v>RIVADAVIA - SAN JUAN</v>
      </c>
      <c r="F2366" s="193"/>
      <c r="G2366"/>
      <c r="H2366" s="7"/>
      <c r="I2366" s="54"/>
    </row>
    <row r="2367" spans="1:9" ht="16.149999999999999" customHeight="1">
      <c r="A2367"/>
      <c r="B2367" s="196"/>
      <c r="C2367" s="196"/>
      <c r="D2367" s="197"/>
      <c r="E2367" s="198" t="s">
        <v>231</v>
      </c>
      <c r="F2367" s="196"/>
      <c r="G2367"/>
      <c r="H2367" s="7"/>
      <c r="I2367" s="54"/>
    </row>
    <row r="2368" spans="1:9" ht="27.4" customHeight="1">
      <c r="A2368"/>
      <c r="B2368" s="199" t="s">
        <v>246</v>
      </c>
      <c r="C2368" s="193"/>
      <c r="D2368" s="199"/>
      <c r="E2368" s="199"/>
      <c r="F2368" s="1166"/>
      <c r="G2368" s="289"/>
      <c r="H2368" s="187"/>
      <c r="I2368" s="54"/>
    </row>
    <row r="2369" spans="1:9" ht="34.15" customHeight="1">
      <c r="A2369"/>
      <c r="B2369"/>
      <c r="C2369" s="200"/>
      <c r="D2369" s="101"/>
      <c r="E2369" s="200"/>
      <c r="F2369" s="209"/>
      <c r="G2369" s="1165"/>
      <c r="H2369" s="188"/>
      <c r="I2369" s="54"/>
    </row>
    <row r="2370" spans="1:9" ht="16.149999999999999" customHeight="1" thickBot="1">
      <c r="A2370"/>
      <c r="B2370"/>
      <c r="C2370" s="200"/>
      <c r="D2370" s="101"/>
      <c r="E2370" s="200"/>
      <c r="F2370" s="1167"/>
      <c r="G2370" s="289"/>
      <c r="H2370" s="189"/>
      <c r="I2370" s="54"/>
    </row>
    <row r="2371" spans="1:9" ht="16.149999999999999" customHeight="1">
      <c r="A2371"/>
      <c r="B2371" s="201" t="s">
        <v>232</v>
      </c>
      <c r="C2371" s="202" t="s">
        <v>267</v>
      </c>
      <c r="D2371" s="203" t="s">
        <v>452</v>
      </c>
      <c r="E2371" s="204"/>
      <c r="F2371" s="205"/>
      <c r="G2371"/>
      <c r="H2371" s="189"/>
      <c r="I2371" s="54"/>
    </row>
    <row r="2372" spans="1:9" ht="16.149999999999999" customHeight="1">
      <c r="A2372"/>
      <c r="B2372" s="206" t="s">
        <v>233</v>
      </c>
      <c r="C2372" s="207" t="s">
        <v>373</v>
      </c>
      <c r="D2372" s="265" t="s">
        <v>453</v>
      </c>
      <c r="E2372" s="209"/>
      <c r="F2372" s="210"/>
      <c r="G2372"/>
      <c r="H2372" s="189"/>
      <c r="I2372" s="54"/>
    </row>
    <row r="2373" spans="1:9" ht="16.149999999999999" customHeight="1" thickBot="1">
      <c r="A2373"/>
      <c r="B2373" s="206" t="s">
        <v>234</v>
      </c>
      <c r="C2373" s="929" t="s">
        <v>23</v>
      </c>
      <c r="D2373" s="212"/>
      <c r="E2373" s="209"/>
      <c r="F2373" s="210"/>
      <c r="G2373"/>
      <c r="H2373" s="7"/>
      <c r="I2373" s="54"/>
    </row>
    <row r="2374" spans="1:9" ht="16.149999999999999" customHeight="1" thickBot="1">
      <c r="A2374"/>
      <c r="B2374" s="213" t="s">
        <v>235</v>
      </c>
      <c r="C2374" s="214" t="s">
        <v>236</v>
      </c>
      <c r="D2374" s="214" t="s">
        <v>237</v>
      </c>
      <c r="E2374" s="214" t="s">
        <v>238</v>
      </c>
      <c r="F2374" s="215" t="s">
        <v>239</v>
      </c>
      <c r="G2374"/>
      <c r="H2374" s="7"/>
      <c r="I2374" s="54"/>
    </row>
    <row r="2375" spans="1:9" ht="16.149999999999999" customHeight="1" thickBot="1">
      <c r="A2375"/>
      <c r="B2375" s="216" t="s">
        <v>240</v>
      </c>
      <c r="C2375" s="217"/>
      <c r="D2375" s="218"/>
      <c r="E2375" s="217"/>
      <c r="F2375" s="219">
        <f>SUM(F2376:F2388)</f>
        <v>0</v>
      </c>
      <c r="G2375"/>
      <c r="H2375" s="7"/>
      <c r="I2375" s="54"/>
    </row>
    <row r="2376" spans="1:9" ht="16.149999999999999" customHeight="1">
      <c r="A2376"/>
      <c r="B2376" s="276"/>
      <c r="C2376" s="4"/>
      <c r="D2376" s="4"/>
      <c r="E2376" s="268"/>
      <c r="F2376" s="223"/>
      <c r="G2376"/>
      <c r="H2376" s="7"/>
      <c r="I2376" s="54"/>
    </row>
    <row r="2377" spans="1:9" ht="16.149999999999999" customHeight="1">
      <c r="A2377"/>
      <c r="B2377" s="276"/>
      <c r="C2377" s="4"/>
      <c r="D2377" s="4"/>
      <c r="E2377" s="268"/>
      <c r="F2377" s="223"/>
      <c r="G2377"/>
      <c r="H2377" s="7"/>
      <c r="I2377" s="54"/>
    </row>
    <row r="2378" spans="1:9" ht="16.149999999999999" customHeight="1">
      <c r="A2378"/>
      <c r="B2378" s="276"/>
      <c r="C2378" s="4"/>
      <c r="D2378" s="4"/>
      <c r="E2378" s="268"/>
      <c r="F2378" s="223"/>
      <c r="G2378"/>
      <c r="H2378" s="7"/>
      <c r="I2378" s="54"/>
    </row>
    <row r="2379" spans="1:9" ht="16.149999999999999" customHeight="1">
      <c r="A2379"/>
      <c r="B2379" s="276"/>
      <c r="C2379" s="4"/>
      <c r="D2379" s="4"/>
      <c r="E2379" s="268"/>
      <c r="F2379" s="223"/>
      <c r="G2379"/>
      <c r="H2379" s="7"/>
      <c r="I2379" s="54"/>
    </row>
    <row r="2380" spans="1:9" ht="16.149999999999999" customHeight="1">
      <c r="A2380"/>
      <c r="B2380" s="276"/>
      <c r="C2380" s="4"/>
      <c r="D2380" s="4"/>
      <c r="E2380" s="268"/>
      <c r="F2380" s="223"/>
      <c r="G2380"/>
      <c r="H2380" s="189"/>
      <c r="I2380" s="54"/>
    </row>
    <row r="2381" spans="1:9" ht="16.149999999999999" customHeight="1">
      <c r="A2381"/>
      <c r="B2381" s="220"/>
      <c r="C2381" s="221"/>
      <c r="D2381" s="222"/>
      <c r="E2381" s="222"/>
      <c r="F2381" s="223"/>
      <c r="G2381"/>
      <c r="H2381" s="188"/>
      <c r="I2381" s="54"/>
    </row>
    <row r="2382" spans="1:9" ht="16.149999999999999" customHeight="1">
      <c r="A2382"/>
      <c r="B2382" s="220"/>
      <c r="C2382" s="221"/>
      <c r="D2382" s="222"/>
      <c r="E2382" s="222"/>
      <c r="F2382" s="223"/>
      <c r="G2382"/>
      <c r="H2382" s="189"/>
      <c r="I2382" s="54"/>
    </row>
    <row r="2383" spans="1:9" ht="16.149999999999999" customHeight="1">
      <c r="A2383"/>
      <c r="B2383" s="220"/>
      <c r="C2383" s="221"/>
      <c r="D2383" s="222"/>
      <c r="E2383" s="222"/>
      <c r="F2383" s="223"/>
      <c r="G2383"/>
      <c r="H2383" s="189"/>
      <c r="I2383" s="54"/>
    </row>
    <row r="2384" spans="1:9" ht="16.149999999999999" customHeight="1">
      <c r="A2384"/>
      <c r="B2384" s="220"/>
      <c r="C2384" s="221"/>
      <c r="D2384" s="222"/>
      <c r="E2384" s="222"/>
      <c r="F2384" s="223"/>
      <c r="G2384"/>
      <c r="H2384" s="190"/>
      <c r="I2384" s="54"/>
    </row>
    <row r="2385" spans="1:9" ht="16.149999999999999" customHeight="1">
      <c r="A2385"/>
      <c r="B2385" s="220"/>
      <c r="C2385" s="221"/>
      <c r="D2385" s="222"/>
      <c r="E2385" s="222"/>
      <c r="F2385" s="223"/>
      <c r="G2385"/>
      <c r="H2385" s="189"/>
      <c r="I2385" s="54"/>
    </row>
    <row r="2386" spans="1:9" ht="16.149999999999999" customHeight="1">
      <c r="A2386"/>
      <c r="B2386" s="224"/>
      <c r="C2386" s="225"/>
      <c r="D2386" s="226"/>
      <c r="E2386" s="226"/>
      <c r="F2386" s="223"/>
      <c r="G2386"/>
      <c r="H2386" s="191"/>
      <c r="I2386" s="54"/>
    </row>
    <row r="2387" spans="1:9" ht="16.149999999999999" customHeight="1">
      <c r="A2387"/>
      <c r="B2387" s="228"/>
      <c r="C2387" s="225"/>
      <c r="D2387" s="225"/>
      <c r="E2387" s="225"/>
      <c r="F2387" s="223"/>
      <c r="G2387"/>
      <c r="H2387" s="191"/>
      <c r="I2387" s="54"/>
    </row>
    <row r="2388" spans="1:9" ht="16.149999999999999" customHeight="1" thickBot="1">
      <c r="A2388"/>
      <c r="B2388" s="230"/>
      <c r="C2388" s="231"/>
      <c r="D2388" s="231"/>
      <c r="E2388" s="231"/>
      <c r="F2388" s="223"/>
      <c r="G2388"/>
      <c r="H2388" s="189"/>
      <c r="I2388" s="54"/>
    </row>
    <row r="2389" spans="1:9" ht="16.149999999999999" customHeight="1" thickBot="1">
      <c r="A2389"/>
      <c r="B2389" s="216" t="s">
        <v>241</v>
      </c>
      <c r="C2389" s="217"/>
      <c r="D2389" s="218"/>
      <c r="E2389" s="217"/>
      <c r="F2389" s="219">
        <f>SUM(F2390:F2392)</f>
        <v>0</v>
      </c>
      <c r="G2389"/>
      <c r="H2389" s="189"/>
      <c r="I2389" s="54"/>
    </row>
    <row r="2390" spans="1:9" ht="16.149999999999999" customHeight="1">
      <c r="A2390" s="51"/>
      <c r="B2390" s="262"/>
      <c r="C2390" s="221"/>
      <c r="D2390" s="260"/>
      <c r="E2390" s="268"/>
      <c r="F2390" s="223"/>
      <c r="G2390"/>
      <c r="H2390" s="189"/>
      <c r="I2390" s="54"/>
    </row>
    <row r="2391" spans="1:9" ht="16.149999999999999" customHeight="1">
      <c r="A2391" s="57"/>
      <c r="B2391" s="259"/>
      <c r="C2391" s="225"/>
      <c r="D2391" s="261"/>
      <c r="E2391" s="268"/>
      <c r="F2391" s="223"/>
      <c r="G2391"/>
      <c r="H2391" s="54"/>
      <c r="I2391" s="54"/>
    </row>
    <row r="2392" spans="1:9" ht="16.149999999999999" customHeight="1" thickBot="1">
      <c r="A2392" s="193"/>
      <c r="B2392" s="230"/>
      <c r="C2392" s="231"/>
      <c r="D2392" s="231"/>
      <c r="E2392" s="231"/>
      <c r="F2392" s="223"/>
      <c r="G2392" s="57"/>
      <c r="H2392" s="58"/>
      <c r="I2392" s="54"/>
    </row>
    <row r="2393" spans="1:9" ht="16.149999999999999" customHeight="1" thickBot="1">
      <c r="A2393" s="193"/>
      <c r="B2393" s="216" t="s">
        <v>242</v>
      </c>
      <c r="C2393" s="217"/>
      <c r="D2393" s="218"/>
      <c r="E2393" s="217"/>
      <c r="F2393" s="219">
        <f>SUM(F2394:F2396)</f>
        <v>0</v>
      </c>
      <c r="G2393" s="193"/>
      <c r="H2393" s="58"/>
      <c r="I2393" s="54"/>
    </row>
    <row r="2394" spans="1:9" ht="16.149999999999999" customHeight="1">
      <c r="A2394" s="193"/>
      <c r="B2394" s="220"/>
      <c r="C2394" s="221"/>
      <c r="D2394" s="233"/>
      <c r="E2394" s="221"/>
      <c r="F2394" s="223"/>
      <c r="G2394" s="193"/>
      <c r="H2394" s="61"/>
      <c r="I2394" s="54"/>
    </row>
    <row r="2395" spans="1:9" ht="16.149999999999999" customHeight="1">
      <c r="A2395" s="196"/>
      <c r="B2395" s="224"/>
      <c r="C2395" s="225"/>
      <c r="D2395" s="229"/>
      <c r="E2395" s="225"/>
      <c r="F2395" s="227"/>
      <c r="G2395" s="193"/>
      <c r="H2395" s="60"/>
      <c r="I2395" s="54"/>
    </row>
    <row r="2396" spans="1:9" ht="16.149999999999999" customHeight="1" thickBot="1">
      <c r="A2396" s="193"/>
      <c r="B2396" s="234"/>
      <c r="C2396" s="231"/>
      <c r="D2396" s="232"/>
      <c r="E2396" s="231"/>
      <c r="F2396" s="235"/>
      <c r="G2396" s="196"/>
      <c r="H2396" s="263"/>
      <c r="I2396" s="54"/>
    </row>
    <row r="2397" spans="1:9" ht="16.149999999999999" customHeight="1" thickTop="1" thickBot="1">
      <c r="A2397"/>
      <c r="B2397"/>
      <c r="C2397" s="236"/>
      <c r="D2397" s="237"/>
      <c r="E2397" s="238" t="s">
        <v>243</v>
      </c>
      <c r="F2397" s="239">
        <f>SUM(F2375,F2389,F2393)</f>
        <v>0</v>
      </c>
      <c r="G2397" s="199"/>
      <c r="H2397" s="3"/>
      <c r="I2397" s="54"/>
    </row>
    <row r="2398" spans="1:9" ht="16.149999999999999" customHeight="1" thickTop="1" thickBot="1">
      <c r="A2398"/>
      <c r="B2398"/>
      <c r="C2398" s="240"/>
      <c r="D2398" s="241"/>
      <c r="E2398" s="242" t="s">
        <v>244</v>
      </c>
      <c r="F2398" s="239">
        <f>$H$27</f>
        <v>1.5610099999999998</v>
      </c>
      <c r="G2398"/>
      <c r="H2398" s="3"/>
      <c r="I2398" s="54"/>
    </row>
    <row r="2399" spans="1:9" ht="16.149999999999999" customHeight="1" thickTop="1" thickBot="1">
      <c r="A2399"/>
      <c r="B2399"/>
      <c r="C2399" s="243"/>
      <c r="D2399" s="244"/>
      <c r="E2399" s="245" t="s">
        <v>245</v>
      </c>
      <c r="F2399" s="461">
        <f>+F2398*F2397</f>
        <v>0</v>
      </c>
      <c r="G2399"/>
      <c r="H2399" s="3"/>
      <c r="I2399" s="54"/>
    </row>
    <row r="2400" spans="1:9" ht="16.149999999999999" customHeight="1">
      <c r="A2400"/>
      <c r="B2400" s="57"/>
      <c r="C2400" s="57"/>
      <c r="D2400" s="57"/>
      <c r="E2400" s="57"/>
      <c r="F2400" s="57"/>
      <c r="G2400"/>
      <c r="H2400" s="7"/>
      <c r="I2400" s="54"/>
    </row>
    <row r="2401" spans="1:9" ht="16.149999999999999" customHeight="1">
      <c r="A2401"/>
      <c r="B2401" s="194" t="s">
        <v>1260</v>
      </c>
      <c r="C2401" s="193"/>
      <c r="D2401" s="193"/>
      <c r="E2401" s="195" t="str">
        <f>$B$3</f>
        <v xml:space="preserve">ESCUELA Nº </v>
      </c>
      <c r="F2401" s="193"/>
      <c r="G2401"/>
      <c r="H2401" s="7"/>
      <c r="I2401" s="54"/>
    </row>
    <row r="2402" spans="1:9" ht="16.149999999999999" customHeight="1">
      <c r="A2402"/>
      <c r="B2402" s="195"/>
      <c r="C2402" s="193"/>
      <c r="D2402" s="193"/>
      <c r="E2402" s="195" t="str">
        <f>$B$4</f>
        <v>ENI Nº 62 ENRIQUE MOSCONI</v>
      </c>
      <c r="F2402" s="193"/>
      <c r="G2402"/>
      <c r="H2402" s="7"/>
      <c r="I2402" s="54"/>
    </row>
    <row r="2403" spans="1:9" ht="31.5" customHeight="1">
      <c r="A2403"/>
      <c r="B2403" s="195"/>
      <c r="C2403" s="193"/>
      <c r="D2403" s="193"/>
      <c r="E2403" s="249" t="str">
        <f>$B$5</f>
        <v>RIVADAVIA - SAN JUAN</v>
      </c>
      <c r="F2403" s="193"/>
      <c r="G2403"/>
      <c r="H2403" s="7"/>
      <c r="I2403" s="54"/>
    </row>
    <row r="2404" spans="1:9" ht="16.149999999999999" customHeight="1">
      <c r="A2404"/>
      <c r="B2404" s="196"/>
      <c r="C2404" s="196"/>
      <c r="D2404" s="197"/>
      <c r="E2404" s="198" t="s">
        <v>231</v>
      </c>
      <c r="F2404" s="196"/>
      <c r="G2404"/>
      <c r="H2404" s="7"/>
      <c r="I2404" s="54"/>
    </row>
    <row r="2405" spans="1:9" ht="27.4" customHeight="1">
      <c r="A2405"/>
      <c r="B2405" s="199" t="s">
        <v>246</v>
      </c>
      <c r="C2405" s="193"/>
      <c r="D2405" s="199"/>
      <c r="E2405" s="199"/>
      <c r="F2405" s="1166"/>
      <c r="G2405" s="289"/>
      <c r="H2405" s="187"/>
      <c r="I2405" s="54"/>
    </row>
    <row r="2406" spans="1:9" ht="34.15" customHeight="1">
      <c r="A2406"/>
      <c r="B2406"/>
      <c r="C2406" s="200"/>
      <c r="D2406" s="101"/>
      <c r="E2406" s="200"/>
      <c r="F2406" s="209"/>
      <c r="G2406" s="1165"/>
      <c r="H2406" s="188"/>
      <c r="I2406" s="54"/>
    </row>
    <row r="2407" spans="1:9" ht="16.149999999999999" customHeight="1" thickBot="1">
      <c r="A2407"/>
      <c r="B2407"/>
      <c r="C2407" s="200"/>
      <c r="D2407" s="101"/>
      <c r="E2407" s="200"/>
      <c r="F2407" s="1167"/>
      <c r="G2407" s="289"/>
      <c r="H2407" s="189"/>
      <c r="I2407" s="54"/>
    </row>
    <row r="2408" spans="1:9" ht="16.149999999999999" customHeight="1">
      <c r="A2408"/>
      <c r="B2408" s="201" t="s">
        <v>232</v>
      </c>
      <c r="C2408" s="202" t="s">
        <v>267</v>
      </c>
      <c r="D2408" s="203" t="s">
        <v>452</v>
      </c>
      <c r="E2408" s="204"/>
      <c r="F2408" s="205"/>
      <c r="G2408"/>
      <c r="H2408" s="189"/>
      <c r="I2408" s="54"/>
    </row>
    <row r="2409" spans="1:9" ht="16.149999999999999" customHeight="1">
      <c r="A2409"/>
      <c r="B2409" s="206" t="s">
        <v>233</v>
      </c>
      <c r="C2409" s="207" t="s">
        <v>374</v>
      </c>
      <c r="D2409" s="265" t="s">
        <v>454</v>
      </c>
      <c r="E2409" s="209"/>
      <c r="F2409" s="210"/>
      <c r="G2409"/>
      <c r="H2409" s="189"/>
      <c r="I2409" s="54"/>
    </row>
    <row r="2410" spans="1:9" ht="16.149999999999999" customHeight="1" thickBot="1">
      <c r="A2410"/>
      <c r="B2410" s="206" t="s">
        <v>234</v>
      </c>
      <c r="C2410" s="211" t="s">
        <v>23</v>
      </c>
      <c r="D2410" s="212"/>
      <c r="E2410" s="209"/>
      <c r="F2410" s="210"/>
      <c r="G2410"/>
      <c r="H2410" s="7"/>
      <c r="I2410" s="54"/>
    </row>
    <row r="2411" spans="1:9" ht="16.149999999999999" customHeight="1" thickBot="1">
      <c r="A2411"/>
      <c r="B2411" s="213" t="s">
        <v>235</v>
      </c>
      <c r="C2411" s="214" t="s">
        <v>236</v>
      </c>
      <c r="D2411" s="214" t="s">
        <v>237</v>
      </c>
      <c r="E2411" s="214" t="s">
        <v>238</v>
      </c>
      <c r="F2411" s="215" t="s">
        <v>239</v>
      </c>
      <c r="G2411"/>
      <c r="H2411" s="7"/>
      <c r="I2411" s="54"/>
    </row>
    <row r="2412" spans="1:9" ht="16.149999999999999" customHeight="1" thickBot="1">
      <c r="A2412"/>
      <c r="B2412" s="216" t="s">
        <v>240</v>
      </c>
      <c r="C2412" s="217"/>
      <c r="D2412" s="218"/>
      <c r="E2412" s="217"/>
      <c r="F2412" s="219">
        <f>SUM(F2413:F2425)</f>
        <v>0</v>
      </c>
      <c r="G2412"/>
      <c r="H2412" s="7"/>
      <c r="I2412" s="54"/>
    </row>
    <row r="2413" spans="1:9" ht="16.149999999999999" customHeight="1">
      <c r="A2413"/>
      <c r="B2413" s="275"/>
      <c r="C2413" s="4"/>
      <c r="D2413" s="4"/>
      <c r="E2413" s="268"/>
      <c r="F2413" s="223"/>
      <c r="G2413"/>
      <c r="H2413" s="7"/>
      <c r="I2413" s="54"/>
    </row>
    <row r="2414" spans="1:9" ht="16.149999999999999" customHeight="1">
      <c r="A2414"/>
      <c r="B2414" s="276"/>
      <c r="C2414" s="4"/>
      <c r="D2414" s="4"/>
      <c r="E2414" s="268"/>
      <c r="F2414" s="223"/>
      <c r="G2414"/>
      <c r="H2414" s="7"/>
      <c r="I2414" s="54"/>
    </row>
    <row r="2415" spans="1:9" ht="16.149999999999999" customHeight="1">
      <c r="A2415"/>
      <c r="B2415" s="276"/>
      <c r="C2415" s="4"/>
      <c r="D2415" s="4"/>
      <c r="E2415" s="268"/>
      <c r="F2415" s="223"/>
      <c r="G2415"/>
      <c r="H2415" s="7"/>
      <c r="I2415" s="54"/>
    </row>
    <row r="2416" spans="1:9" ht="16.149999999999999" customHeight="1">
      <c r="A2416"/>
      <c r="B2416" s="276"/>
      <c r="C2416" s="4"/>
      <c r="D2416" s="4"/>
      <c r="E2416" s="268"/>
      <c r="F2416" s="223"/>
      <c r="G2416"/>
      <c r="H2416" s="7"/>
      <c r="I2416" s="54"/>
    </row>
    <row r="2417" spans="1:9" ht="16.149999999999999" customHeight="1">
      <c r="A2417"/>
      <c r="B2417" s="276"/>
      <c r="C2417" s="4"/>
      <c r="D2417" s="4"/>
      <c r="E2417" s="268"/>
      <c r="F2417" s="223"/>
      <c r="G2417"/>
      <c r="H2417" s="189"/>
      <c r="I2417" s="54"/>
    </row>
    <row r="2418" spans="1:9" ht="16.149999999999999" customHeight="1">
      <c r="A2418"/>
      <c r="B2418" s="220"/>
      <c r="C2418" s="221"/>
      <c r="D2418" s="222"/>
      <c r="E2418" s="222"/>
      <c r="F2418" s="223"/>
      <c r="G2418"/>
      <c r="H2418" s="188"/>
      <c r="I2418" s="54"/>
    </row>
    <row r="2419" spans="1:9" ht="16.149999999999999" customHeight="1">
      <c r="A2419"/>
      <c r="B2419" s="220"/>
      <c r="C2419" s="221"/>
      <c r="D2419" s="222"/>
      <c r="E2419" s="222"/>
      <c r="F2419" s="223"/>
      <c r="G2419"/>
      <c r="H2419" s="189"/>
      <c r="I2419" s="54"/>
    </row>
    <row r="2420" spans="1:9" ht="16.149999999999999" customHeight="1">
      <c r="A2420"/>
      <c r="B2420" s="220"/>
      <c r="C2420" s="221"/>
      <c r="D2420" s="222"/>
      <c r="E2420" s="222"/>
      <c r="F2420" s="223"/>
      <c r="G2420"/>
      <c r="H2420" s="189"/>
      <c r="I2420" s="54"/>
    </row>
    <row r="2421" spans="1:9" ht="16.149999999999999" customHeight="1">
      <c r="A2421"/>
      <c r="B2421" s="220"/>
      <c r="C2421" s="221"/>
      <c r="D2421" s="222"/>
      <c r="E2421" s="222"/>
      <c r="F2421" s="223"/>
      <c r="G2421"/>
      <c r="H2421" s="190"/>
      <c r="I2421" s="54"/>
    </row>
    <row r="2422" spans="1:9" ht="16.149999999999999" customHeight="1">
      <c r="A2422"/>
      <c r="B2422" s="220"/>
      <c r="C2422" s="221"/>
      <c r="D2422" s="222"/>
      <c r="E2422" s="222"/>
      <c r="F2422" s="223"/>
      <c r="G2422"/>
      <c r="H2422" s="189"/>
      <c r="I2422" s="54"/>
    </row>
    <row r="2423" spans="1:9" ht="16.149999999999999" customHeight="1">
      <c r="A2423"/>
      <c r="B2423" s="224"/>
      <c r="C2423" s="225"/>
      <c r="D2423" s="226"/>
      <c r="E2423" s="226"/>
      <c r="F2423" s="223"/>
      <c r="G2423"/>
      <c r="H2423" s="191"/>
      <c r="I2423" s="54"/>
    </row>
    <row r="2424" spans="1:9" ht="16.149999999999999" customHeight="1">
      <c r="A2424"/>
      <c r="B2424" s="228"/>
      <c r="C2424" s="225"/>
      <c r="D2424" s="225"/>
      <c r="E2424" s="225"/>
      <c r="F2424" s="223"/>
      <c r="G2424"/>
      <c r="H2424" s="191"/>
      <c r="I2424" s="54"/>
    </row>
    <row r="2425" spans="1:9" ht="16.149999999999999" customHeight="1" thickBot="1">
      <c r="A2425"/>
      <c r="B2425" s="230"/>
      <c r="C2425" s="231"/>
      <c r="D2425" s="231"/>
      <c r="E2425" s="231"/>
      <c r="F2425" s="223"/>
      <c r="G2425"/>
      <c r="H2425" s="189"/>
      <c r="I2425" s="54"/>
    </row>
    <row r="2426" spans="1:9" ht="16.149999999999999" customHeight="1" thickBot="1">
      <c r="A2426"/>
      <c r="B2426" s="216" t="s">
        <v>241</v>
      </c>
      <c r="C2426" s="217"/>
      <c r="D2426" s="218"/>
      <c r="E2426" s="217"/>
      <c r="F2426" s="219">
        <f>SUM(F2427:F2429)</f>
        <v>0</v>
      </c>
      <c r="G2426"/>
      <c r="H2426" s="189"/>
      <c r="I2426" s="54"/>
    </row>
    <row r="2427" spans="1:9" ht="16.149999999999999" customHeight="1">
      <c r="A2427"/>
      <c r="B2427" s="262"/>
      <c r="C2427" s="221"/>
      <c r="D2427" s="260"/>
      <c r="E2427" s="268"/>
      <c r="F2427" s="223"/>
      <c r="G2427"/>
      <c r="H2427" s="189"/>
      <c r="I2427" s="54"/>
    </row>
    <row r="2428" spans="1:9" ht="16.149999999999999" customHeight="1">
      <c r="A2428" s="57"/>
      <c r="B2428" s="259"/>
      <c r="C2428" s="225"/>
      <c r="D2428" s="261"/>
      <c r="E2428" s="268"/>
      <c r="F2428" s="223"/>
      <c r="G2428"/>
      <c r="H2428" s="54"/>
      <c r="I2428" s="54"/>
    </row>
    <row r="2429" spans="1:9" ht="16.149999999999999" customHeight="1" thickBot="1">
      <c r="A2429" s="193"/>
      <c r="B2429" s="230"/>
      <c r="C2429" s="231"/>
      <c r="D2429" s="231"/>
      <c r="E2429" s="231"/>
      <c r="F2429" s="223"/>
      <c r="G2429" s="57"/>
      <c r="H2429" s="58"/>
      <c r="I2429" s="54"/>
    </row>
    <row r="2430" spans="1:9" ht="16.149999999999999" customHeight="1" thickBot="1">
      <c r="A2430" s="193"/>
      <c r="B2430" s="216" t="s">
        <v>242</v>
      </c>
      <c r="C2430" s="217"/>
      <c r="D2430" s="218"/>
      <c r="E2430" s="217"/>
      <c r="F2430" s="219">
        <f>SUM(F2431:F2433)</f>
        <v>0</v>
      </c>
      <c r="G2430" s="193"/>
      <c r="H2430" s="58"/>
      <c r="I2430" s="54"/>
    </row>
    <row r="2431" spans="1:9" ht="16.149999999999999" customHeight="1">
      <c r="A2431" s="193"/>
      <c r="B2431" s="220"/>
      <c r="C2431" s="221"/>
      <c r="D2431" s="233"/>
      <c r="E2431" s="221"/>
      <c r="F2431" s="223"/>
      <c r="G2431" s="193"/>
      <c r="H2431" s="61"/>
      <c r="I2431" s="54"/>
    </row>
    <row r="2432" spans="1:9" ht="16.149999999999999" customHeight="1">
      <c r="A2432" s="196"/>
      <c r="B2432" s="224"/>
      <c r="C2432" s="225"/>
      <c r="D2432" s="229"/>
      <c r="E2432" s="225"/>
      <c r="F2432" s="227"/>
      <c r="G2432" s="193"/>
      <c r="H2432" s="60"/>
      <c r="I2432" s="54"/>
    </row>
    <row r="2433" spans="1:9" ht="16.149999999999999" customHeight="1" thickBot="1">
      <c r="A2433" s="193"/>
      <c r="B2433" s="234"/>
      <c r="C2433" s="231"/>
      <c r="D2433" s="232"/>
      <c r="E2433" s="231"/>
      <c r="F2433" s="235"/>
      <c r="G2433" s="196"/>
      <c r="H2433" s="263"/>
      <c r="I2433" s="54"/>
    </row>
    <row r="2434" spans="1:9" ht="16.149999999999999" customHeight="1" thickTop="1" thickBot="1">
      <c r="A2434"/>
      <c r="B2434"/>
      <c r="C2434" s="236"/>
      <c r="D2434" s="237"/>
      <c r="E2434" s="238" t="s">
        <v>243</v>
      </c>
      <c r="F2434" s="239">
        <f>F2412+F2426+F2430</f>
        <v>0</v>
      </c>
      <c r="G2434" s="199"/>
      <c r="H2434" s="3"/>
      <c r="I2434" s="54"/>
    </row>
    <row r="2435" spans="1:9" ht="16.149999999999999" customHeight="1" thickTop="1" thickBot="1">
      <c r="A2435"/>
      <c r="B2435"/>
      <c r="C2435" s="240"/>
      <c r="D2435" s="241"/>
      <c r="E2435" s="242" t="s">
        <v>244</v>
      </c>
      <c r="F2435" s="239">
        <f>$H$27</f>
        <v>1.5610099999999998</v>
      </c>
      <c r="G2435"/>
      <c r="H2435" s="3"/>
      <c r="I2435" s="54"/>
    </row>
    <row r="2436" spans="1:9" ht="16.149999999999999" customHeight="1" thickTop="1" thickBot="1">
      <c r="A2436"/>
      <c r="B2436"/>
      <c r="C2436" s="243"/>
      <c r="D2436" s="244"/>
      <c r="E2436" s="245" t="s">
        <v>245</v>
      </c>
      <c r="F2436" s="461">
        <f>+F2435*F2434</f>
        <v>0</v>
      </c>
      <c r="G2436"/>
      <c r="H2436" s="3"/>
      <c r="I2436" s="54"/>
    </row>
    <row r="2437" spans="1:9" ht="16.149999999999999" customHeight="1">
      <c r="A2437"/>
      <c r="B2437"/>
      <c r="C2437" s="200"/>
      <c r="D2437" s="208"/>
      <c r="E2437" s="246"/>
      <c r="F2437" s="247"/>
      <c r="G2437"/>
      <c r="H2437" s="7"/>
      <c r="I2437" s="54"/>
    </row>
    <row r="2438" spans="1:9" ht="16.149999999999999" customHeight="1">
      <c r="A2438"/>
      <c r="B2438" s="194" t="s">
        <v>228</v>
      </c>
      <c r="C2438" s="193"/>
      <c r="D2438" s="193"/>
      <c r="E2438" s="195" t="str">
        <f>$B$3</f>
        <v xml:space="preserve">ESCUELA Nº </v>
      </c>
      <c r="F2438" s="193"/>
      <c r="G2438"/>
      <c r="H2438" s="7"/>
      <c r="I2438" s="54"/>
    </row>
    <row r="2439" spans="1:9" ht="27.4" customHeight="1">
      <c r="A2439"/>
      <c r="B2439" s="195" t="s">
        <v>229</v>
      </c>
      <c r="C2439" s="193"/>
      <c r="D2439" s="193"/>
      <c r="E2439" s="195" t="str">
        <f>$B$4</f>
        <v>ENI Nº 62 ENRIQUE MOSCONI</v>
      </c>
      <c r="F2439" s="196"/>
      <c r="G2439" s="289"/>
      <c r="H2439" s="187"/>
      <c r="I2439" s="54"/>
    </row>
    <row r="2440" spans="1:9" ht="34.15" customHeight="1">
      <c r="A2440"/>
      <c r="B2440" s="195" t="s">
        <v>230</v>
      </c>
      <c r="C2440" s="193"/>
      <c r="D2440" s="193"/>
      <c r="E2440" s="249" t="str">
        <f>$B$5</f>
        <v>RIVADAVIA - SAN JUAN</v>
      </c>
      <c r="F2440" s="196"/>
      <c r="G2440" s="1165"/>
      <c r="H2440" s="188"/>
      <c r="I2440" s="54"/>
    </row>
    <row r="2441" spans="1:9" ht="16.149999999999999" customHeight="1">
      <c r="A2441"/>
      <c r="B2441" s="196"/>
      <c r="C2441" s="196"/>
      <c r="D2441" s="197"/>
      <c r="E2441" s="198" t="s">
        <v>231</v>
      </c>
      <c r="F2441" s="196"/>
      <c r="G2441" s="289"/>
      <c r="H2441" s="189"/>
      <c r="I2441" s="54"/>
    </row>
    <row r="2442" spans="1:9" ht="16.149999999999999" customHeight="1">
      <c r="A2442"/>
      <c r="B2442" s="199" t="s">
        <v>246</v>
      </c>
      <c r="C2442" s="193"/>
      <c r="D2442" s="199"/>
      <c r="E2442" s="199"/>
      <c r="F2442" s="1166"/>
      <c r="G2442"/>
      <c r="H2442" s="189"/>
      <c r="I2442" s="54"/>
    </row>
    <row r="2443" spans="1:9" ht="16.149999999999999" customHeight="1">
      <c r="A2443"/>
      <c r="B2443"/>
      <c r="C2443" s="200"/>
      <c r="D2443" s="101"/>
      <c r="E2443" s="200"/>
      <c r="F2443" s="200"/>
      <c r="G2443"/>
      <c r="H2443" s="189"/>
      <c r="I2443" s="54"/>
    </row>
    <row r="2444" spans="1:9" ht="16.149999999999999" customHeight="1" thickBot="1">
      <c r="A2444"/>
      <c r="B2444"/>
      <c r="C2444" s="200"/>
      <c r="D2444" s="101"/>
      <c r="E2444" s="200"/>
      <c r="F2444" s="200"/>
      <c r="G2444"/>
      <c r="H2444" s="7"/>
      <c r="I2444" s="54"/>
    </row>
    <row r="2445" spans="1:9" ht="16.149999999999999" customHeight="1">
      <c r="A2445"/>
      <c r="B2445" s="201" t="s">
        <v>232</v>
      </c>
      <c r="C2445" s="202" t="s">
        <v>455</v>
      </c>
      <c r="D2445" s="203" t="s">
        <v>456</v>
      </c>
      <c r="E2445" s="204"/>
      <c r="F2445" s="205"/>
      <c r="G2445"/>
      <c r="H2445" s="7"/>
      <c r="I2445" s="54"/>
    </row>
    <row r="2446" spans="1:9" ht="16.149999999999999" customHeight="1">
      <c r="A2446"/>
      <c r="B2446" s="206" t="s">
        <v>233</v>
      </c>
      <c r="C2446" s="207" t="s">
        <v>13</v>
      </c>
      <c r="D2446" s="265" t="s">
        <v>377</v>
      </c>
      <c r="E2446" s="209"/>
      <c r="F2446" s="210"/>
      <c r="G2446"/>
      <c r="H2446" s="7"/>
      <c r="I2446" s="54"/>
    </row>
    <row r="2447" spans="1:9" ht="16.149999999999999" customHeight="1" thickBot="1">
      <c r="A2447"/>
      <c r="B2447" s="206" t="s">
        <v>234</v>
      </c>
      <c r="C2447" s="929" t="s">
        <v>236</v>
      </c>
      <c r="D2447" s="212"/>
      <c r="E2447" s="209"/>
      <c r="F2447" s="210"/>
      <c r="G2447"/>
      <c r="H2447" s="7"/>
      <c r="I2447" s="54"/>
    </row>
    <row r="2448" spans="1:9" ht="16.149999999999999" customHeight="1" thickBot="1">
      <c r="A2448"/>
      <c r="B2448" s="213" t="s">
        <v>235</v>
      </c>
      <c r="C2448" s="214" t="s">
        <v>236</v>
      </c>
      <c r="D2448" s="214" t="s">
        <v>237</v>
      </c>
      <c r="E2448" s="214" t="s">
        <v>238</v>
      </c>
      <c r="F2448" s="215" t="s">
        <v>239</v>
      </c>
      <c r="G2448"/>
      <c r="H2448" s="7"/>
      <c r="I2448" s="54"/>
    </row>
    <row r="2449" spans="1:9" ht="16.149999999999999" customHeight="1" thickBot="1">
      <c r="A2449"/>
      <c r="B2449" s="216" t="s">
        <v>318</v>
      </c>
      <c r="C2449" s="217"/>
      <c r="D2449" s="218"/>
      <c r="E2449" s="217"/>
      <c r="F2449" s="219">
        <f>SUM(F2450:F2462)</f>
        <v>0</v>
      </c>
      <c r="G2449"/>
      <c r="H2449" s="7"/>
      <c r="I2449" s="54"/>
    </row>
    <row r="2450" spans="1:9" ht="16.149999999999999" customHeight="1">
      <c r="A2450"/>
      <c r="B2450" s="276"/>
      <c r="C2450" s="4"/>
      <c r="D2450" s="1211"/>
      <c r="E2450" s="1211"/>
      <c r="F2450" s="223"/>
      <c r="G2450"/>
      <c r="H2450" s="7"/>
      <c r="I2450" s="54"/>
    </row>
    <row r="2451" spans="1:9" ht="16.149999999999999" customHeight="1">
      <c r="A2451"/>
      <c r="B2451" s="454"/>
      <c r="C2451" s="4"/>
      <c r="D2451" s="1211"/>
      <c r="E2451" s="1211"/>
      <c r="F2451" s="223"/>
      <c r="G2451"/>
      <c r="H2451" s="189"/>
      <c r="I2451" s="54"/>
    </row>
    <row r="2452" spans="1:9" ht="16.149999999999999" customHeight="1">
      <c r="A2452"/>
      <c r="B2452" s="454"/>
      <c r="C2452" s="4"/>
      <c r="D2452" s="1211"/>
      <c r="E2452" s="1211"/>
      <c r="F2452" s="223"/>
      <c r="G2452"/>
      <c r="H2452" s="188"/>
      <c r="I2452" s="54"/>
    </row>
    <row r="2453" spans="1:9" ht="16.149999999999999" customHeight="1">
      <c r="A2453"/>
      <c r="B2453" s="454"/>
      <c r="C2453" s="4"/>
      <c r="D2453" s="1211"/>
      <c r="E2453" s="1211"/>
      <c r="F2453" s="223"/>
      <c r="G2453"/>
      <c r="H2453" s="189"/>
      <c r="I2453" s="54"/>
    </row>
    <row r="2454" spans="1:9" ht="16.149999999999999" customHeight="1">
      <c r="A2454"/>
      <c r="B2454" s="454"/>
      <c r="C2454" s="4"/>
      <c r="D2454" s="1211"/>
      <c r="E2454" s="1211"/>
      <c r="F2454" s="223"/>
      <c r="G2454"/>
      <c r="H2454" s="189"/>
      <c r="I2454" s="54"/>
    </row>
    <row r="2455" spans="1:9" ht="16.149999999999999" customHeight="1">
      <c r="A2455"/>
      <c r="B2455" s="454"/>
      <c r="C2455" s="4"/>
      <c r="D2455" s="1211"/>
      <c r="E2455" s="1211"/>
      <c r="F2455" s="223"/>
      <c r="G2455"/>
      <c r="H2455" s="190"/>
      <c r="I2455" s="54"/>
    </row>
    <row r="2456" spans="1:9" ht="16.149999999999999" customHeight="1">
      <c r="A2456"/>
      <c r="B2456" s="1144"/>
      <c r="C2456" s="1141"/>
      <c r="D2456" s="1142"/>
      <c r="E2456" s="1142"/>
      <c r="F2456" s="223"/>
      <c r="G2456"/>
      <c r="H2456" s="189"/>
      <c r="I2456" s="54"/>
    </row>
    <row r="2457" spans="1:9" ht="16.149999999999999" customHeight="1">
      <c r="A2457"/>
      <c r="B2457" s="1144"/>
      <c r="C2457" s="1141"/>
      <c r="D2457" s="1142"/>
      <c r="E2457" s="1142"/>
      <c r="F2457" s="223"/>
      <c r="G2457"/>
      <c r="H2457" s="191"/>
      <c r="I2457" s="54"/>
    </row>
    <row r="2458" spans="1:9" ht="16.149999999999999" customHeight="1">
      <c r="A2458"/>
      <c r="B2458" s="1144"/>
      <c r="C2458" s="1141"/>
      <c r="D2458" s="1142"/>
      <c r="E2458" s="1142"/>
      <c r="F2458" s="223"/>
      <c r="G2458"/>
      <c r="H2458" s="191"/>
      <c r="I2458" s="54"/>
    </row>
    <row r="2459" spans="1:9" ht="16.149999999999999" customHeight="1">
      <c r="A2459"/>
      <c r="B2459" s="1144"/>
      <c r="C2459" s="1141"/>
      <c r="D2459" s="1142"/>
      <c r="E2459" s="1142"/>
      <c r="F2459" s="223"/>
      <c r="G2459"/>
      <c r="H2459" s="189"/>
      <c r="I2459" s="54"/>
    </row>
    <row r="2460" spans="1:9" ht="16.149999999999999" customHeight="1">
      <c r="A2460"/>
      <c r="B2460" s="224"/>
      <c r="C2460" s="225"/>
      <c r="D2460" s="226"/>
      <c r="E2460" s="226"/>
      <c r="F2460" s="223"/>
      <c r="G2460"/>
      <c r="H2460" s="189"/>
      <c r="I2460" s="54"/>
    </row>
    <row r="2461" spans="1:9" ht="16.149999999999999" customHeight="1">
      <c r="A2461"/>
      <c r="B2461" s="228"/>
      <c r="C2461" s="225"/>
      <c r="D2461" s="225"/>
      <c r="E2461" s="225"/>
      <c r="F2461" s="223"/>
      <c r="G2461"/>
      <c r="H2461" s="189"/>
      <c r="I2461" s="54"/>
    </row>
    <row r="2462" spans="1:9" ht="16.149999999999999" customHeight="1">
      <c r="A2462" s="57"/>
      <c r="B2462" s="230"/>
      <c r="C2462" s="231"/>
      <c r="D2462" s="231"/>
      <c r="E2462" s="231"/>
      <c r="F2462" s="456"/>
      <c r="G2462"/>
      <c r="H2462" s="54"/>
      <c r="I2462" s="54"/>
    </row>
    <row r="2463" spans="1:9" ht="16.149999999999999" customHeight="1">
      <c r="A2463" s="193"/>
      <c r="B2463" s="455"/>
      <c r="C2463" s="458"/>
      <c r="D2463" s="459"/>
      <c r="E2463" s="458"/>
      <c r="F2463" s="460"/>
      <c r="G2463" s="57"/>
      <c r="H2463" s="58"/>
      <c r="I2463" s="54"/>
    </row>
    <row r="2464" spans="1:9" ht="16.149999999999999" customHeight="1">
      <c r="A2464" s="193"/>
      <c r="B2464" s="457"/>
      <c r="C2464" s="221"/>
      <c r="D2464" s="260"/>
      <c r="E2464" s="222"/>
      <c r="F2464" s="223"/>
      <c r="G2464" s="193"/>
      <c r="H2464" s="58"/>
      <c r="I2464" s="54"/>
    </row>
    <row r="2465" spans="1:9" ht="16.149999999999999" customHeight="1">
      <c r="A2465" s="193"/>
      <c r="B2465" s="259"/>
      <c r="C2465" s="225"/>
      <c r="D2465" s="261"/>
      <c r="E2465" s="225"/>
      <c r="F2465" s="223"/>
      <c r="G2465" s="193"/>
      <c r="H2465" s="61"/>
      <c r="I2465" s="54"/>
    </row>
    <row r="2466" spans="1:9" ht="16.149999999999999" customHeight="1" thickBot="1">
      <c r="A2466" s="196"/>
      <c r="B2466" s="230"/>
      <c r="C2466" s="231"/>
      <c r="D2466" s="231"/>
      <c r="E2466" s="231"/>
      <c r="F2466" s="223"/>
      <c r="G2466" s="193"/>
      <c r="H2466" s="60"/>
      <c r="I2466" s="54"/>
    </row>
    <row r="2467" spans="1:9" ht="16.149999999999999" customHeight="1" thickBot="1">
      <c r="A2467" s="193"/>
      <c r="B2467" s="216" t="s">
        <v>242</v>
      </c>
      <c r="C2467" s="217"/>
      <c r="D2467" s="218"/>
      <c r="E2467" s="217"/>
      <c r="F2467" s="219">
        <f>SUM(F2468:F2470)</f>
        <v>0</v>
      </c>
      <c r="G2467" s="196"/>
      <c r="H2467" s="263"/>
      <c r="I2467" s="54"/>
    </row>
    <row r="2468" spans="1:9" ht="16.149999999999999" customHeight="1">
      <c r="A2468"/>
      <c r="B2468" s="220"/>
      <c r="C2468" s="221"/>
      <c r="D2468" s="233"/>
      <c r="E2468" s="221"/>
      <c r="F2468" s="223"/>
      <c r="G2468" s="199"/>
      <c r="H2468" s="3"/>
      <c r="I2468" s="54"/>
    </row>
    <row r="2469" spans="1:9" ht="16.149999999999999" customHeight="1">
      <c r="A2469"/>
      <c r="B2469" s="224"/>
      <c r="C2469" s="225"/>
      <c r="D2469" s="229"/>
      <c r="E2469" s="225"/>
      <c r="F2469" s="227"/>
      <c r="G2469"/>
      <c r="H2469" s="3"/>
      <c r="I2469" s="54"/>
    </row>
    <row r="2470" spans="1:9" ht="16.149999999999999" customHeight="1" thickBot="1">
      <c r="A2470"/>
      <c r="B2470" s="234"/>
      <c r="C2470" s="231"/>
      <c r="D2470" s="232"/>
      <c r="E2470" s="231"/>
      <c r="F2470" s="235"/>
      <c r="G2470"/>
      <c r="H2470" s="3"/>
      <c r="I2470" s="54"/>
    </row>
    <row r="2471" spans="1:9" ht="16.149999999999999" customHeight="1" thickTop="1" thickBot="1">
      <c r="A2471"/>
      <c r="B2471"/>
      <c r="C2471" s="236"/>
      <c r="D2471" s="237"/>
      <c r="E2471" s="238" t="s">
        <v>243</v>
      </c>
      <c r="F2471" s="239">
        <f>SUM(F2449,F2463,F2467)</f>
        <v>0</v>
      </c>
      <c r="G2471"/>
      <c r="H2471" s="7"/>
      <c r="I2471" s="54"/>
    </row>
    <row r="2472" spans="1:9" ht="16.149999999999999" customHeight="1" thickTop="1" thickBot="1">
      <c r="A2472"/>
      <c r="B2472"/>
      <c r="C2472" s="240"/>
      <c r="D2472" s="241"/>
      <c r="E2472" s="242" t="s">
        <v>244</v>
      </c>
      <c r="F2472" s="239">
        <f>F2435</f>
        <v>1.5610099999999998</v>
      </c>
      <c r="G2472"/>
      <c r="H2472" s="7"/>
      <c r="I2472" s="54"/>
    </row>
    <row r="2473" spans="1:9" ht="16.149999999999999" customHeight="1" thickTop="1" thickBot="1">
      <c r="A2473"/>
      <c r="B2473"/>
      <c r="C2473" s="243"/>
      <c r="D2473" s="244"/>
      <c r="E2473" s="245" t="s">
        <v>245</v>
      </c>
      <c r="F2473" s="461">
        <f>+F2472*F2471</f>
        <v>0</v>
      </c>
      <c r="G2473"/>
      <c r="H2473" s="7"/>
      <c r="I2473" s="54"/>
    </row>
    <row r="2474" spans="1:9" ht="16.149999999999999" customHeight="1">
      <c r="A2474"/>
      <c r="B2474" s="57"/>
      <c r="C2474" s="57"/>
      <c r="D2474" s="57"/>
      <c r="E2474" s="57"/>
      <c r="F2474" s="57"/>
      <c r="G2474"/>
      <c r="H2474" s="7"/>
      <c r="I2474" s="54"/>
    </row>
    <row r="2475" spans="1:9" ht="16.149999999999999" customHeight="1">
      <c r="A2475"/>
      <c r="B2475" s="194" t="s">
        <v>1260</v>
      </c>
      <c r="C2475" s="193"/>
      <c r="D2475" s="193"/>
      <c r="E2475" s="195" t="str">
        <f>$B$3</f>
        <v xml:space="preserve">ESCUELA Nº </v>
      </c>
      <c r="F2475" s="193"/>
      <c r="G2475"/>
      <c r="H2475" s="7"/>
      <c r="I2475" s="54"/>
    </row>
    <row r="2476" spans="1:9" ht="16.149999999999999" customHeight="1">
      <c r="A2476"/>
      <c r="B2476" s="195"/>
      <c r="C2476" s="193"/>
      <c r="D2476" s="193"/>
      <c r="E2476" s="195" t="str">
        <f>$B$4</f>
        <v>ENI Nº 62 ENRIQUE MOSCONI</v>
      </c>
      <c r="F2476" s="193"/>
      <c r="G2476"/>
      <c r="H2476" s="7"/>
      <c r="I2476" s="54"/>
    </row>
    <row r="2477" spans="1:9" ht="16.149999999999999" customHeight="1">
      <c r="A2477"/>
      <c r="B2477" s="195"/>
      <c r="C2477" s="193"/>
      <c r="D2477" s="193"/>
      <c r="E2477" s="249" t="str">
        <f>$B$5</f>
        <v>RIVADAVIA - SAN JUAN</v>
      </c>
      <c r="F2477" s="193"/>
      <c r="G2477"/>
      <c r="H2477" s="7"/>
      <c r="I2477" s="54"/>
    </row>
    <row r="2478" spans="1:9" ht="16.149999999999999" customHeight="1">
      <c r="A2478"/>
      <c r="B2478" s="196"/>
      <c r="C2478" s="196"/>
      <c r="D2478" s="197"/>
      <c r="E2478" s="198" t="s">
        <v>231</v>
      </c>
      <c r="F2478" s="196"/>
      <c r="G2478"/>
      <c r="H2478" s="7"/>
      <c r="I2478" s="54"/>
    </row>
    <row r="2479" spans="1:9" ht="16.149999999999999" customHeight="1">
      <c r="A2479"/>
      <c r="B2479" s="199" t="s">
        <v>246</v>
      </c>
      <c r="C2479" s="193"/>
      <c r="D2479" s="199"/>
      <c r="E2479" s="199"/>
      <c r="F2479" s="199"/>
      <c r="G2479"/>
      <c r="H2479" s="7"/>
      <c r="I2479" s="54"/>
    </row>
    <row r="2480" spans="1:9" ht="16.149999999999999" customHeight="1">
      <c r="A2480"/>
      <c r="B2480"/>
      <c r="C2480" s="200"/>
      <c r="D2480" s="101"/>
      <c r="E2480" s="200"/>
      <c r="F2480" s="200"/>
      <c r="G2480"/>
      <c r="H2480" s="7"/>
      <c r="I2480" s="54"/>
    </row>
    <row r="2481" spans="1:9" ht="16.149999999999999" customHeight="1" thickBot="1">
      <c r="A2481"/>
      <c r="B2481"/>
      <c r="C2481" s="200"/>
      <c r="D2481" s="101"/>
      <c r="E2481" s="200"/>
      <c r="F2481" s="200"/>
      <c r="G2481"/>
      <c r="H2481" s="189"/>
      <c r="I2481" s="54"/>
    </row>
    <row r="2482" spans="1:9" ht="16.149999999999999" customHeight="1">
      <c r="A2482"/>
      <c r="B2482" s="201" t="s">
        <v>232</v>
      </c>
      <c r="C2482" s="202" t="s">
        <v>455</v>
      </c>
      <c r="D2482" s="203" t="s">
        <v>456</v>
      </c>
      <c r="E2482" s="204"/>
      <c r="F2482" s="205"/>
      <c r="G2482"/>
      <c r="H2482" s="188"/>
      <c r="I2482" s="54"/>
    </row>
    <row r="2483" spans="1:9" ht="16.149999999999999" customHeight="1">
      <c r="A2483"/>
      <c r="B2483" s="206" t="s">
        <v>233</v>
      </c>
      <c r="C2483" s="207" t="s">
        <v>14</v>
      </c>
      <c r="D2483" s="1120" t="s">
        <v>378</v>
      </c>
      <c r="E2483" s="209"/>
      <c r="F2483" s="210"/>
      <c r="G2483"/>
      <c r="H2483" s="189"/>
      <c r="I2483" s="54"/>
    </row>
    <row r="2484" spans="1:9" ht="16.149999999999999" customHeight="1" thickBot="1">
      <c r="A2484"/>
      <c r="B2484" s="206" t="s">
        <v>234</v>
      </c>
      <c r="C2484" s="929" t="s">
        <v>236</v>
      </c>
      <c r="D2484" s="212"/>
      <c r="E2484" s="209"/>
      <c r="F2484" s="210"/>
      <c r="G2484"/>
      <c r="H2484" s="189"/>
      <c r="I2484" s="54"/>
    </row>
    <row r="2485" spans="1:9" ht="16.149999999999999" customHeight="1" thickBot="1">
      <c r="A2485"/>
      <c r="B2485" s="213" t="s">
        <v>235</v>
      </c>
      <c r="C2485" s="214" t="s">
        <v>236</v>
      </c>
      <c r="D2485" s="214" t="s">
        <v>237</v>
      </c>
      <c r="E2485" s="214" t="s">
        <v>238</v>
      </c>
      <c r="F2485" s="215" t="s">
        <v>239</v>
      </c>
      <c r="G2485"/>
      <c r="H2485" s="190"/>
      <c r="I2485" s="54"/>
    </row>
    <row r="2486" spans="1:9" ht="16.149999999999999" customHeight="1" thickBot="1">
      <c r="A2486"/>
      <c r="B2486" s="216" t="s">
        <v>318</v>
      </c>
      <c r="C2486" s="217"/>
      <c r="D2486" s="218"/>
      <c r="E2486" s="217"/>
      <c r="F2486" s="219">
        <f>SUM(F2487:F2533)</f>
        <v>0</v>
      </c>
      <c r="G2486"/>
      <c r="H2486" s="189"/>
      <c r="I2486" s="54"/>
    </row>
    <row r="2487" spans="1:9" ht="16.149999999999999" customHeight="1">
      <c r="A2487"/>
      <c r="B2487" s="1212"/>
      <c r="C2487" s="1213"/>
      <c r="D2487" s="1215"/>
      <c r="E2487" s="222"/>
      <c r="F2487" s="223"/>
      <c r="G2487"/>
      <c r="H2487" s="190"/>
      <c r="I2487" s="54"/>
    </row>
    <row r="2488" spans="1:9" ht="16.149999999999999" customHeight="1">
      <c r="A2488"/>
      <c r="B2488" s="1214"/>
      <c r="C2488" s="1213"/>
      <c r="D2488" s="1215"/>
      <c r="E2488" s="222"/>
      <c r="F2488" s="223"/>
      <c r="G2488"/>
      <c r="H2488" s="190"/>
      <c r="I2488" s="54"/>
    </row>
    <row r="2489" spans="1:9" ht="16.149999999999999" customHeight="1">
      <c r="A2489"/>
      <c r="B2489" s="1214"/>
      <c r="C2489" s="1213"/>
      <c r="D2489" s="1215"/>
      <c r="E2489" s="222"/>
      <c r="F2489" s="223"/>
      <c r="G2489"/>
      <c r="H2489" s="190"/>
      <c r="I2489" s="54"/>
    </row>
    <row r="2490" spans="1:9" ht="16.149999999999999" customHeight="1">
      <c r="A2490"/>
      <c r="B2490" s="1214"/>
      <c r="C2490" s="1213"/>
      <c r="D2490" s="1215"/>
      <c r="E2490" s="222"/>
      <c r="F2490" s="223"/>
      <c r="G2490"/>
      <c r="H2490" s="190"/>
      <c r="I2490" s="54"/>
    </row>
    <row r="2491" spans="1:9" ht="16.149999999999999" customHeight="1">
      <c r="A2491" s="57"/>
      <c r="B2491" s="1214"/>
      <c r="C2491" s="1213"/>
      <c r="D2491" s="1215"/>
      <c r="E2491" s="222"/>
      <c r="F2491" s="223"/>
      <c r="G2491"/>
      <c r="H2491" s="190"/>
      <c r="I2491" s="54"/>
    </row>
    <row r="2492" spans="1:9" ht="16.149999999999999" customHeight="1">
      <c r="A2492" s="193"/>
      <c r="B2492" s="1214"/>
      <c r="C2492" s="1213"/>
      <c r="D2492" s="1215"/>
      <c r="E2492" s="222"/>
      <c r="F2492" s="223"/>
      <c r="G2492" s="193"/>
      <c r="H2492" s="190"/>
      <c r="I2492" s="54"/>
    </row>
    <row r="2493" spans="1:9" ht="16.149999999999999" customHeight="1">
      <c r="A2493" s="196"/>
      <c r="B2493" s="1214"/>
      <c r="C2493" s="1213"/>
      <c r="D2493" s="1215"/>
      <c r="E2493" s="222"/>
      <c r="F2493" s="223"/>
      <c r="G2493" s="193"/>
      <c r="H2493" s="190"/>
      <c r="I2493" s="54"/>
    </row>
    <row r="2494" spans="1:9" ht="16.149999999999999" customHeight="1">
      <c r="A2494" s="193"/>
      <c r="B2494" s="1214"/>
      <c r="C2494" s="1213"/>
      <c r="D2494" s="1215"/>
      <c r="E2494" s="222"/>
      <c r="F2494" s="223"/>
      <c r="G2494" s="196"/>
      <c r="H2494" s="190"/>
      <c r="I2494" s="54"/>
    </row>
    <row r="2495" spans="1:9" ht="16.149999999999999" customHeight="1">
      <c r="A2495"/>
      <c r="B2495" s="1214"/>
      <c r="C2495" s="1213"/>
      <c r="D2495" s="1215"/>
      <c r="E2495" s="222"/>
      <c r="F2495" s="223"/>
      <c r="G2495" s="199"/>
      <c r="H2495" s="190"/>
      <c r="I2495" s="54"/>
    </row>
    <row r="2496" spans="1:9" ht="16.149999999999999" customHeight="1">
      <c r="A2496"/>
      <c r="B2496" s="1214"/>
      <c r="C2496" s="1213"/>
      <c r="D2496" s="1215"/>
      <c r="E2496" s="222"/>
      <c r="F2496" s="223"/>
      <c r="G2496"/>
      <c r="H2496" s="190"/>
      <c r="I2496" s="54"/>
    </row>
    <row r="2497" spans="1:9" ht="16.149999999999999" customHeight="1">
      <c r="A2497"/>
      <c r="B2497" s="1214"/>
      <c r="C2497" s="1213"/>
      <c r="D2497" s="1215"/>
      <c r="E2497" s="222"/>
      <c r="F2497" s="223"/>
      <c r="G2497"/>
      <c r="H2497" s="190"/>
      <c r="I2497" s="54"/>
    </row>
    <row r="2498" spans="1:9" ht="16.149999999999999" customHeight="1">
      <c r="A2498"/>
      <c r="B2498" s="1214"/>
      <c r="C2498" s="1213"/>
      <c r="D2498" s="1215"/>
      <c r="E2498" s="222"/>
      <c r="F2498" s="223"/>
      <c r="G2498"/>
      <c r="H2498" s="190"/>
      <c r="I2498" s="54"/>
    </row>
    <row r="2499" spans="1:9" ht="16.149999999999999" customHeight="1">
      <c r="A2499"/>
      <c r="B2499" s="1214"/>
      <c r="C2499" s="1213"/>
      <c r="D2499" s="1215"/>
      <c r="E2499" s="222"/>
      <c r="F2499" s="223"/>
      <c r="G2499"/>
      <c r="H2499" s="190"/>
      <c r="I2499" s="54"/>
    </row>
    <row r="2500" spans="1:9" ht="15.6" customHeight="1">
      <c r="A2500"/>
      <c r="B2500" s="1214"/>
      <c r="C2500" s="1213"/>
      <c r="D2500" s="1215"/>
      <c r="E2500" s="222"/>
      <c r="F2500" s="223"/>
      <c r="G2500"/>
      <c r="H2500" s="190"/>
      <c r="I2500" s="54"/>
    </row>
    <row r="2501" spans="1:9" ht="16.149999999999999" customHeight="1">
      <c r="A2501"/>
      <c r="B2501" s="1214"/>
      <c r="C2501" s="1213"/>
      <c r="D2501" s="1215"/>
      <c r="E2501" s="222"/>
      <c r="F2501" s="223"/>
      <c r="G2501" s="508"/>
      <c r="H2501" s="190"/>
      <c r="I2501" s="54"/>
    </row>
    <row r="2502" spans="1:9" ht="16.149999999999999" customHeight="1">
      <c r="A2502"/>
      <c r="B2502" s="1214"/>
      <c r="C2502" s="1213"/>
      <c r="D2502" s="1215"/>
      <c r="E2502" s="222"/>
      <c r="F2502" s="223"/>
      <c r="G2502" s="507"/>
      <c r="H2502" s="190"/>
      <c r="I2502" s="54"/>
    </row>
    <row r="2503" spans="1:9" ht="16.149999999999999" customHeight="1">
      <c r="A2503"/>
      <c r="B2503" s="1214"/>
      <c r="C2503" s="1213"/>
      <c r="D2503" s="1215"/>
      <c r="E2503" s="222"/>
      <c r="F2503" s="223"/>
      <c r="G2503"/>
      <c r="H2503" s="190"/>
      <c r="I2503" s="54"/>
    </row>
    <row r="2504" spans="1:9" ht="16.149999999999999" customHeight="1">
      <c r="A2504"/>
      <c r="B2504" s="1214"/>
      <c r="C2504" s="1213"/>
      <c r="D2504" s="1215"/>
      <c r="E2504" s="222"/>
      <c r="F2504" s="223"/>
      <c r="G2504"/>
      <c r="H2504" s="190"/>
      <c r="I2504" s="54"/>
    </row>
    <row r="2505" spans="1:9" ht="16.149999999999999" customHeight="1">
      <c r="A2505"/>
      <c r="B2505" s="1214"/>
      <c r="C2505" s="1213"/>
      <c r="D2505" s="1215"/>
      <c r="E2505" s="222"/>
      <c r="F2505" s="223"/>
      <c r="G2505"/>
      <c r="H2505" s="190"/>
      <c r="I2505" s="54"/>
    </row>
    <row r="2506" spans="1:9" ht="16.149999999999999" customHeight="1">
      <c r="A2506"/>
      <c r="B2506" s="1214"/>
      <c r="C2506" s="1213"/>
      <c r="D2506" s="1215"/>
      <c r="E2506" s="222"/>
      <c r="F2506" s="223"/>
      <c r="G2506"/>
      <c r="H2506" s="190"/>
      <c r="I2506" s="54"/>
    </row>
    <row r="2507" spans="1:9" ht="16.149999999999999" customHeight="1">
      <c r="A2507"/>
      <c r="B2507" s="1214"/>
      <c r="C2507" s="1213"/>
      <c r="D2507" s="1215"/>
      <c r="E2507" s="222"/>
      <c r="F2507" s="223"/>
      <c r="G2507"/>
      <c r="H2507" s="190"/>
      <c r="I2507" s="54"/>
    </row>
    <row r="2508" spans="1:9" ht="16.149999999999999" customHeight="1">
      <c r="A2508"/>
      <c r="B2508" s="1214"/>
      <c r="C2508" s="1213"/>
      <c r="D2508" s="1215"/>
      <c r="E2508" s="222"/>
      <c r="F2508" s="223"/>
      <c r="G2508"/>
      <c r="H2508" s="190"/>
      <c r="I2508" s="54"/>
    </row>
    <row r="2509" spans="1:9" ht="16.149999999999999" customHeight="1">
      <c r="A2509"/>
      <c r="B2509" s="1214"/>
      <c r="C2509" s="1213"/>
      <c r="D2509" s="1215"/>
      <c r="E2509" s="222"/>
      <c r="F2509" s="223"/>
      <c r="G2509"/>
      <c r="H2509" s="190"/>
      <c r="I2509" s="54"/>
    </row>
    <row r="2510" spans="1:9" ht="16.149999999999999" customHeight="1">
      <c r="A2510"/>
      <c r="B2510" s="1214"/>
      <c r="C2510" s="1213"/>
      <c r="D2510" s="1215"/>
      <c r="E2510" s="222"/>
      <c r="F2510" s="223"/>
      <c r="G2510"/>
      <c r="H2510" s="190"/>
      <c r="I2510" s="54"/>
    </row>
    <row r="2511" spans="1:9" ht="16.149999999999999" customHeight="1">
      <c r="A2511"/>
      <c r="B2511" s="1214"/>
      <c r="C2511" s="1213"/>
      <c r="D2511" s="1215"/>
      <c r="E2511" s="222"/>
      <c r="F2511" s="223"/>
      <c r="G2511"/>
      <c r="H2511" s="190"/>
      <c r="I2511" s="54"/>
    </row>
    <row r="2512" spans="1:9" ht="16.149999999999999" customHeight="1">
      <c r="A2512"/>
      <c r="B2512" s="1214"/>
      <c r="C2512" s="1213"/>
      <c r="D2512" s="1215"/>
      <c r="E2512" s="222"/>
      <c r="F2512" s="223"/>
      <c r="G2512"/>
      <c r="H2512" s="190"/>
      <c r="I2512" s="54"/>
    </row>
    <row r="2513" spans="1:9" ht="16.149999999999999" customHeight="1">
      <c r="A2513"/>
      <c r="B2513" s="1214"/>
      <c r="C2513" s="1213"/>
      <c r="D2513" s="1215"/>
      <c r="E2513" s="222"/>
      <c r="F2513" s="223"/>
      <c r="G2513"/>
      <c r="H2513" s="190"/>
      <c r="I2513" s="54"/>
    </row>
    <row r="2514" spans="1:9" ht="16.149999999999999" customHeight="1">
      <c r="A2514"/>
      <c r="B2514" s="1214"/>
      <c r="C2514" s="1213"/>
      <c r="D2514" s="1215"/>
      <c r="E2514" s="222"/>
      <c r="F2514" s="223"/>
      <c r="G2514"/>
      <c r="H2514" s="190"/>
      <c r="I2514" s="54"/>
    </row>
    <row r="2515" spans="1:9" ht="16.149999999999999" customHeight="1">
      <c r="A2515"/>
      <c r="B2515" s="1214"/>
      <c r="C2515" s="1213"/>
      <c r="D2515" s="1215"/>
      <c r="E2515" s="222"/>
      <c r="F2515" s="223"/>
      <c r="G2515"/>
      <c r="H2515" s="190"/>
      <c r="I2515" s="54"/>
    </row>
    <row r="2516" spans="1:9" ht="16.149999999999999" customHeight="1">
      <c r="A2516"/>
      <c r="B2516" s="1214"/>
      <c r="C2516" s="1213"/>
      <c r="D2516" s="1215"/>
      <c r="E2516" s="222"/>
      <c r="F2516" s="223"/>
      <c r="G2516"/>
      <c r="H2516" s="190"/>
      <c r="I2516" s="54"/>
    </row>
    <row r="2517" spans="1:9" ht="16.149999999999999" customHeight="1">
      <c r="A2517"/>
      <c r="B2517" s="1214"/>
      <c r="C2517" s="1213"/>
      <c r="D2517" s="1215"/>
      <c r="E2517" s="222"/>
      <c r="F2517" s="223"/>
      <c r="G2517"/>
      <c r="H2517" s="190"/>
      <c r="I2517" s="54"/>
    </row>
    <row r="2518" spans="1:9" ht="16.149999999999999" customHeight="1">
      <c r="A2518"/>
      <c r="B2518" s="1214"/>
      <c r="C2518" s="1213"/>
      <c r="D2518" s="1215"/>
      <c r="E2518" s="222"/>
      <c r="F2518" s="223"/>
      <c r="G2518"/>
      <c r="H2518" s="190"/>
      <c r="I2518" s="54"/>
    </row>
    <row r="2519" spans="1:9" ht="16.149999999999999" customHeight="1">
      <c r="A2519"/>
      <c r="B2519" s="1214"/>
      <c r="C2519" s="1213"/>
      <c r="D2519" s="1215"/>
      <c r="E2519" s="222"/>
      <c r="F2519" s="223"/>
      <c r="G2519"/>
      <c r="H2519" s="190"/>
      <c r="I2519" s="54"/>
    </row>
    <row r="2520" spans="1:9" ht="16.149999999999999" customHeight="1">
      <c r="A2520"/>
      <c r="B2520" s="1214"/>
      <c r="C2520" s="1213"/>
      <c r="D2520" s="1215"/>
      <c r="E2520" s="222"/>
      <c r="F2520" s="223"/>
      <c r="G2520"/>
      <c r="H2520" s="190"/>
      <c r="I2520" s="54"/>
    </row>
    <row r="2521" spans="1:9" ht="16.149999999999999" customHeight="1">
      <c r="A2521"/>
      <c r="B2521" s="1214"/>
      <c r="C2521" s="1213"/>
      <c r="D2521" s="1215"/>
      <c r="E2521" s="222"/>
      <c r="F2521" s="223"/>
      <c r="G2521"/>
      <c r="H2521" s="190"/>
      <c r="I2521" s="54"/>
    </row>
    <row r="2522" spans="1:9" ht="16.149999999999999" customHeight="1">
      <c r="A2522"/>
      <c r="B2522" s="1214"/>
      <c r="C2522" s="1213"/>
      <c r="D2522" s="1215"/>
      <c r="E2522" s="222"/>
      <c r="F2522" s="223"/>
      <c r="G2522"/>
      <c r="H2522" s="190"/>
      <c r="I2522" s="54"/>
    </row>
    <row r="2523" spans="1:9" ht="16.149999999999999" customHeight="1">
      <c r="A2523"/>
      <c r="B2523" s="1214"/>
      <c r="C2523" s="1213"/>
      <c r="D2523" s="1215"/>
      <c r="E2523" s="222"/>
      <c r="F2523" s="223"/>
      <c r="G2523"/>
      <c r="H2523" s="190"/>
      <c r="I2523" s="54"/>
    </row>
    <row r="2524" spans="1:9" ht="16.149999999999999" customHeight="1">
      <c r="A2524"/>
      <c r="B2524" s="1214"/>
      <c r="C2524" s="1213"/>
      <c r="D2524" s="1215"/>
      <c r="E2524" s="222"/>
      <c r="F2524" s="223"/>
      <c r="G2524"/>
      <c r="H2524" s="190"/>
      <c r="I2524" s="54"/>
    </row>
    <row r="2525" spans="1:9" ht="16.149999999999999" customHeight="1">
      <c r="A2525"/>
      <c r="B2525" s="1214"/>
      <c r="C2525" s="1213"/>
      <c r="D2525" s="1215"/>
      <c r="E2525" s="222"/>
      <c r="F2525" s="223"/>
      <c r="G2525"/>
      <c r="H2525" s="190"/>
      <c r="I2525" s="54"/>
    </row>
    <row r="2526" spans="1:9" ht="16.149999999999999" customHeight="1">
      <c r="A2526"/>
      <c r="B2526" s="1214"/>
      <c r="C2526" s="1213"/>
      <c r="D2526" s="1215"/>
      <c r="E2526" s="222"/>
      <c r="F2526" s="223"/>
      <c r="G2526"/>
      <c r="H2526" s="190"/>
      <c r="I2526" s="54"/>
    </row>
    <row r="2527" spans="1:9" ht="16.149999999999999" customHeight="1">
      <c r="A2527"/>
      <c r="B2527" s="1214"/>
      <c r="C2527" s="1213"/>
      <c r="D2527" s="1215"/>
      <c r="E2527" s="222"/>
      <c r="F2527" s="223"/>
      <c r="G2527"/>
      <c r="H2527" s="190"/>
      <c r="I2527" s="54"/>
    </row>
    <row r="2528" spans="1:9" ht="16.149999999999999" customHeight="1">
      <c r="A2528"/>
      <c r="B2528" s="1214"/>
      <c r="C2528" s="1213"/>
      <c r="D2528" s="1215"/>
      <c r="E2528" s="222"/>
      <c r="F2528" s="223"/>
      <c r="G2528"/>
      <c r="H2528" s="190"/>
      <c r="I2528" s="54"/>
    </row>
    <row r="2529" spans="1:9" ht="16.149999999999999" customHeight="1">
      <c r="A2529"/>
      <c r="B2529" s="1214"/>
      <c r="C2529" s="1213"/>
      <c r="D2529" s="1215"/>
      <c r="E2529" s="222"/>
      <c r="F2529" s="223"/>
      <c r="G2529"/>
      <c r="H2529" s="190"/>
      <c r="I2529" s="54"/>
    </row>
    <row r="2530" spans="1:9" ht="16.149999999999999" customHeight="1">
      <c r="A2530"/>
      <c r="B2530" s="1214"/>
      <c r="C2530" s="1213"/>
      <c r="D2530" s="1215"/>
      <c r="E2530" s="222"/>
      <c r="F2530" s="223"/>
      <c r="G2530"/>
      <c r="H2530" s="190"/>
      <c r="I2530" s="54"/>
    </row>
    <row r="2531" spans="1:9" ht="16.149999999999999" customHeight="1">
      <c r="A2531"/>
      <c r="B2531" s="1214"/>
      <c r="C2531" s="1213"/>
      <c r="D2531" s="1215"/>
      <c r="E2531" s="222"/>
      <c r="F2531" s="223"/>
      <c r="G2531"/>
      <c r="H2531" s="190"/>
      <c r="I2531" s="54"/>
    </row>
    <row r="2532" spans="1:9" ht="16.149999999999999" customHeight="1">
      <c r="A2532"/>
      <c r="B2532" s="1214"/>
      <c r="C2532" s="1213"/>
      <c r="D2532" s="1215"/>
      <c r="E2532" s="222"/>
      <c r="F2532" s="223"/>
      <c r="G2532"/>
      <c r="H2532" s="189"/>
      <c r="I2532" s="54"/>
    </row>
    <row r="2533" spans="1:9" ht="16.149999999999999" customHeight="1">
      <c r="A2533"/>
      <c r="B2533" s="1214"/>
      <c r="C2533" s="1213"/>
      <c r="D2533" s="1215"/>
      <c r="E2533" s="222"/>
      <c r="F2533" s="223"/>
      <c r="G2533"/>
      <c r="H2533" s="189"/>
      <c r="I2533" s="54"/>
    </row>
    <row r="2534" spans="1:9" ht="16.149999999999999" customHeight="1">
      <c r="A2534"/>
      <c r="B2534" s="1121"/>
      <c r="C2534" s="225"/>
      <c r="D2534" s="1123"/>
      <c r="E2534" s="222"/>
      <c r="F2534" s="223"/>
      <c r="G2534"/>
      <c r="H2534" s="190"/>
      <c r="I2534" s="54"/>
    </row>
    <row r="2535" spans="1:9" ht="16.149999999999999" customHeight="1">
      <c r="A2535"/>
      <c r="B2535" s="1122"/>
      <c r="C2535" s="225"/>
      <c r="D2535" s="1124"/>
      <c r="E2535" s="225"/>
      <c r="F2535" s="223"/>
      <c r="G2535"/>
      <c r="H2535" s="189"/>
      <c r="I2535" s="54"/>
    </row>
    <row r="2536" spans="1:9" ht="16.149999999999999" customHeight="1" thickBot="1">
      <c r="A2536"/>
      <c r="B2536" s="234"/>
      <c r="C2536" s="1102"/>
      <c r="D2536" s="1102"/>
      <c r="E2536" s="1102"/>
      <c r="F2536" s="1103"/>
      <c r="G2536"/>
      <c r="H2536" s="191"/>
      <c r="I2536" s="54"/>
    </row>
    <row r="2537" spans="1:9" ht="16.149999999999999" customHeight="1" thickBot="1">
      <c r="A2537"/>
      <c r="B2537" s="216" t="s">
        <v>242</v>
      </c>
      <c r="C2537" s="217"/>
      <c r="D2537" s="218"/>
      <c r="E2537" s="217"/>
      <c r="F2537" s="219">
        <f>SUM(F2538:F2540)</f>
        <v>0</v>
      </c>
      <c r="G2537"/>
      <c r="H2537" s="191"/>
      <c r="I2537" s="54"/>
    </row>
    <row r="2538" spans="1:9" ht="16.149999999999999" customHeight="1">
      <c r="A2538"/>
      <c r="B2538" s="220"/>
      <c r="C2538" s="221"/>
      <c r="D2538" s="233"/>
      <c r="E2538" s="221"/>
      <c r="F2538" s="223"/>
      <c r="G2538"/>
      <c r="H2538" s="189"/>
      <c r="I2538" s="54"/>
    </row>
    <row r="2539" spans="1:9" ht="16.149999999999999" customHeight="1">
      <c r="A2539"/>
      <c r="B2539" s="224"/>
      <c r="C2539" s="225"/>
      <c r="D2539" s="229"/>
      <c r="E2539" s="225"/>
      <c r="F2539" s="227"/>
      <c r="G2539"/>
      <c r="H2539" s="189"/>
      <c r="I2539" s="54"/>
    </row>
    <row r="2540" spans="1:9" ht="16.149999999999999" customHeight="1" thickBot="1">
      <c r="A2540"/>
      <c r="B2540" s="234"/>
      <c r="C2540" s="231"/>
      <c r="D2540" s="232"/>
      <c r="E2540" s="231"/>
      <c r="F2540" s="235"/>
      <c r="G2540"/>
      <c r="H2540" s="54"/>
      <c r="I2540" s="54"/>
    </row>
    <row r="2541" spans="1:9" ht="16.149999999999999" customHeight="1" thickTop="1" thickBot="1">
      <c r="A2541" s="57"/>
      <c r="B2541"/>
      <c r="C2541" s="236"/>
      <c r="D2541" s="237"/>
      <c r="E2541" s="238" t="s">
        <v>243</v>
      </c>
      <c r="F2541" s="239">
        <f>SUM(F2486,F2537)</f>
        <v>0</v>
      </c>
      <c r="G2541"/>
      <c r="H2541" s="54"/>
      <c r="I2541" s="54"/>
    </row>
    <row r="2542" spans="1:9" ht="16.149999999999999" customHeight="1" thickTop="1" thickBot="1">
      <c r="A2542" s="193"/>
      <c r="B2542"/>
      <c r="C2542" s="240"/>
      <c r="D2542" s="241"/>
      <c r="E2542" s="242" t="s">
        <v>244</v>
      </c>
      <c r="F2542" s="239">
        <f>F2472</f>
        <v>1.5610099999999998</v>
      </c>
      <c r="G2542" s="57"/>
      <c r="H2542" s="58"/>
      <c r="I2542" s="54"/>
    </row>
    <row r="2543" spans="1:9" ht="16.149999999999999" customHeight="1" thickTop="1" thickBot="1">
      <c r="A2543" s="193"/>
      <c r="B2543"/>
      <c r="C2543" s="243"/>
      <c r="D2543" s="244"/>
      <c r="E2543" s="245" t="s">
        <v>245</v>
      </c>
      <c r="F2543" s="461">
        <f>+F2542*F2541</f>
        <v>0</v>
      </c>
      <c r="G2543" s="193"/>
      <c r="H2543" s="61"/>
      <c r="I2543" s="54"/>
    </row>
    <row r="2544" spans="1:9" ht="16.149999999999999" customHeight="1">
      <c r="A2544" s="193"/>
      <c r="B2544"/>
      <c r="C2544" s="200"/>
      <c r="D2544" s="208"/>
      <c r="E2544" s="246"/>
      <c r="F2544" s="247"/>
      <c r="G2544" s="193"/>
      <c r="H2544" s="60"/>
      <c r="I2544" s="54"/>
    </row>
    <row r="2545" spans="1:9" ht="16.149999999999999" customHeight="1">
      <c r="A2545" s="196"/>
      <c r="B2545" s="194" t="s">
        <v>1260</v>
      </c>
      <c r="C2545" s="193"/>
      <c r="D2545" s="193"/>
      <c r="E2545" s="195" t="str">
        <f>$B$3</f>
        <v xml:space="preserve">ESCUELA Nº </v>
      </c>
      <c r="F2545" s="193"/>
      <c r="G2545" s="193"/>
      <c r="H2545" s="263"/>
      <c r="I2545" s="54"/>
    </row>
    <row r="2546" spans="1:9" ht="16.149999999999999" customHeight="1">
      <c r="A2546" s="193"/>
      <c r="B2546" s="195"/>
      <c r="C2546" s="193"/>
      <c r="D2546" s="193"/>
      <c r="E2546" s="195" t="str">
        <f>$B$4</f>
        <v>ENI Nº 62 ENRIQUE MOSCONI</v>
      </c>
      <c r="F2546" s="193"/>
      <c r="G2546" s="196"/>
      <c r="H2546" s="3"/>
      <c r="I2546" s="54"/>
    </row>
    <row r="2547" spans="1:9" ht="16.149999999999999" customHeight="1">
      <c r="A2547"/>
      <c r="B2547" s="195"/>
      <c r="C2547" s="193"/>
      <c r="D2547" s="193"/>
      <c r="E2547" s="249" t="str">
        <f>$B$5</f>
        <v>RIVADAVIA - SAN JUAN</v>
      </c>
      <c r="F2547" s="193"/>
      <c r="G2547" s="199"/>
      <c r="H2547" s="3"/>
      <c r="I2547" s="54"/>
    </row>
    <row r="2548" spans="1:9" ht="16.149999999999999" customHeight="1">
      <c r="A2548"/>
      <c r="B2548" s="196"/>
      <c r="C2548" s="196"/>
      <c r="D2548" s="197"/>
      <c r="E2548" s="198" t="s">
        <v>231</v>
      </c>
      <c r="F2548" s="196"/>
      <c r="G2548"/>
      <c r="H2548" s="3"/>
      <c r="I2548" s="54"/>
    </row>
    <row r="2549" spans="1:9" ht="16.149999999999999" customHeight="1">
      <c r="A2549"/>
      <c r="B2549" s="199" t="s">
        <v>246</v>
      </c>
      <c r="C2549" s="193"/>
      <c r="D2549" s="199"/>
      <c r="E2549" s="199"/>
      <c r="F2549" s="199"/>
      <c r="G2549"/>
      <c r="H2549" s="7"/>
      <c r="I2549" s="54"/>
    </row>
    <row r="2550" spans="1:9" ht="16.149999999999999" customHeight="1">
      <c r="A2550"/>
      <c r="B2550"/>
      <c r="C2550" s="200"/>
      <c r="D2550" s="101"/>
      <c r="E2550" s="200"/>
      <c r="F2550" s="200"/>
      <c r="G2550"/>
      <c r="H2550" s="7"/>
      <c r="I2550" s="54"/>
    </row>
    <row r="2551" spans="1:9" ht="16.149999999999999" customHeight="1" thickBot="1">
      <c r="A2551"/>
      <c r="B2551"/>
      <c r="C2551" s="200"/>
      <c r="D2551" s="101"/>
      <c r="E2551" s="200"/>
      <c r="F2551" s="200"/>
      <c r="G2551"/>
      <c r="H2551" s="7"/>
      <c r="I2551" s="54"/>
    </row>
    <row r="2552" spans="1:9" ht="16.149999999999999" customHeight="1" thickBot="1">
      <c r="A2552"/>
      <c r="B2552" s="201" t="s">
        <v>232</v>
      </c>
      <c r="C2552" s="202" t="s">
        <v>455</v>
      </c>
      <c r="D2552" s="203" t="s">
        <v>456</v>
      </c>
      <c r="E2552" s="204"/>
      <c r="F2552" s="205"/>
      <c r="G2552"/>
      <c r="H2552" s="7"/>
      <c r="I2552" s="54"/>
    </row>
    <row r="2553" spans="1:9" ht="30" customHeight="1">
      <c r="A2553"/>
      <c r="B2553" s="201" t="s">
        <v>233</v>
      </c>
      <c r="C2553" s="1130" t="s">
        <v>380</v>
      </c>
      <c r="D2553" s="1131" t="s">
        <v>379</v>
      </c>
      <c r="E2553" s="204"/>
      <c r="F2553" s="205"/>
      <c r="G2553"/>
      <c r="H2553" s="7"/>
      <c r="I2553" s="54"/>
    </row>
    <row r="2554" spans="1:9" ht="16.149999999999999" customHeight="1" thickBot="1">
      <c r="A2554"/>
      <c r="B2554" s="206" t="s">
        <v>234</v>
      </c>
      <c r="C2554" s="929" t="s">
        <v>236</v>
      </c>
      <c r="D2554" s="212"/>
      <c r="E2554" s="209"/>
      <c r="F2554" s="210"/>
      <c r="G2554"/>
      <c r="H2554" s="187"/>
      <c r="I2554" s="54"/>
    </row>
    <row r="2555" spans="1:9" ht="16.149999999999999" customHeight="1" thickBot="1">
      <c r="A2555"/>
      <c r="B2555" s="213" t="s">
        <v>235</v>
      </c>
      <c r="C2555" s="214" t="s">
        <v>236</v>
      </c>
      <c r="D2555" s="214" t="s">
        <v>237</v>
      </c>
      <c r="E2555" s="214" t="s">
        <v>238</v>
      </c>
      <c r="F2555" s="215" t="s">
        <v>239</v>
      </c>
      <c r="G2555"/>
      <c r="H2555" s="188"/>
      <c r="I2555" s="54"/>
    </row>
    <row r="2556" spans="1:9" ht="16.149999999999999" customHeight="1" thickBot="1">
      <c r="A2556"/>
      <c r="B2556" s="216" t="s">
        <v>318</v>
      </c>
      <c r="C2556" s="217"/>
      <c r="D2556" s="218"/>
      <c r="E2556" s="217"/>
      <c r="F2556" s="219">
        <f>SUM(F2557:F2575)</f>
        <v>0</v>
      </c>
      <c r="G2556"/>
      <c r="H2556" s="189"/>
      <c r="I2556" s="54"/>
    </row>
    <row r="2557" spans="1:9" ht="16.149999999999999" customHeight="1">
      <c r="A2557"/>
      <c r="B2557" s="1220"/>
      <c r="C2557" s="1138"/>
      <c r="D2557" s="222"/>
      <c r="E2557" s="1128"/>
      <c r="F2557" s="1125"/>
      <c r="G2557"/>
      <c r="H2557" s="189"/>
      <c r="I2557" s="54"/>
    </row>
    <row r="2558" spans="1:9" ht="16.149999999999999" customHeight="1">
      <c r="A2558"/>
      <c r="B2558" s="1220"/>
      <c r="C2558" s="1221"/>
      <c r="D2558" s="226"/>
      <c r="E2558" s="1127"/>
      <c r="F2558" s="1125"/>
      <c r="G2558"/>
      <c r="H2558" s="189"/>
      <c r="I2558" s="54"/>
    </row>
    <row r="2559" spans="1:9" ht="16.149999999999999" customHeight="1">
      <c r="A2559"/>
      <c r="B2559" s="1220"/>
      <c r="C2559" s="1221"/>
      <c r="D2559" s="226"/>
      <c r="E2559" s="1127"/>
      <c r="F2559" s="1125"/>
      <c r="G2559"/>
      <c r="H2559" s="189"/>
      <c r="I2559" s="54"/>
    </row>
    <row r="2560" spans="1:9" ht="16.149999999999999" customHeight="1">
      <c r="A2560"/>
      <c r="B2560" s="1220"/>
      <c r="C2560" s="1221"/>
      <c r="D2560" s="226"/>
      <c r="E2560" s="1127"/>
      <c r="F2560" s="1125"/>
      <c r="G2560"/>
      <c r="H2560" s="189"/>
      <c r="I2560" s="54"/>
    </row>
    <row r="2561" spans="1:9" ht="16.149999999999999" customHeight="1">
      <c r="A2561"/>
      <c r="B2561" s="1220"/>
      <c r="C2561" s="1221"/>
      <c r="D2561" s="226"/>
      <c r="E2561" s="1127"/>
      <c r="F2561" s="1125"/>
      <c r="G2561"/>
      <c r="H2561" s="189"/>
      <c r="I2561" s="54"/>
    </row>
    <row r="2562" spans="1:9" ht="16.149999999999999" customHeight="1">
      <c r="A2562"/>
      <c r="B2562" s="1220"/>
      <c r="C2562" s="1221"/>
      <c r="D2562" s="226"/>
      <c r="E2562" s="226"/>
      <c r="F2562" s="1125"/>
      <c r="G2562"/>
      <c r="H2562" s="189"/>
      <c r="I2562" s="54"/>
    </row>
    <row r="2563" spans="1:9" ht="16.149999999999999" customHeight="1">
      <c r="A2563"/>
      <c r="B2563" s="1220"/>
      <c r="C2563" s="1221"/>
      <c r="D2563" s="226"/>
      <c r="E2563" s="226"/>
      <c r="F2563" s="1125"/>
      <c r="G2563"/>
      <c r="H2563" s="189"/>
      <c r="I2563" s="54"/>
    </row>
    <row r="2564" spans="1:9" ht="16.149999999999999" customHeight="1">
      <c r="A2564"/>
      <c r="B2564" s="1220"/>
      <c r="C2564" s="1221"/>
      <c r="D2564" s="226"/>
      <c r="E2564" s="226"/>
      <c r="F2564" s="1125"/>
      <c r="G2564"/>
      <c r="H2564" s="189"/>
      <c r="I2564" s="54"/>
    </row>
    <row r="2565" spans="1:9" ht="16.149999999999999" customHeight="1">
      <c r="A2565"/>
      <c r="B2565" s="1220"/>
      <c r="C2565" s="1221"/>
      <c r="D2565" s="226"/>
      <c r="E2565" s="226"/>
      <c r="F2565" s="1125"/>
      <c r="G2565"/>
      <c r="H2565" s="189"/>
      <c r="I2565" s="54"/>
    </row>
    <row r="2566" spans="1:9" ht="16.149999999999999" customHeight="1">
      <c r="A2566"/>
      <c r="B2566" s="1220"/>
      <c r="C2566" s="1221"/>
      <c r="D2566" s="226"/>
      <c r="E2566" s="226"/>
      <c r="F2566" s="1125"/>
      <c r="G2566"/>
      <c r="H2566" s="189"/>
      <c r="I2566" s="54"/>
    </row>
    <row r="2567" spans="1:9" ht="16.149999999999999" customHeight="1">
      <c r="A2567"/>
      <c r="B2567" s="1220"/>
      <c r="C2567" s="1221"/>
      <c r="D2567" s="226"/>
      <c r="E2567" s="226"/>
      <c r="F2567" s="1125"/>
      <c r="G2567"/>
      <c r="H2567" s="189"/>
      <c r="I2567" s="54"/>
    </row>
    <row r="2568" spans="1:9" ht="16.149999999999999" customHeight="1">
      <c r="A2568"/>
      <c r="B2568" s="1220"/>
      <c r="C2568" s="1221"/>
      <c r="D2568" s="226"/>
      <c r="E2568" s="226"/>
      <c r="F2568" s="1125"/>
      <c r="G2568"/>
      <c r="H2568" s="189"/>
      <c r="I2568" s="54"/>
    </row>
    <row r="2569" spans="1:9" ht="16.149999999999999" customHeight="1">
      <c r="A2569"/>
      <c r="B2569" s="1220"/>
      <c r="C2569" s="1221"/>
      <c r="D2569" s="226"/>
      <c r="E2569" s="226"/>
      <c r="F2569" s="1125"/>
      <c r="G2569"/>
      <c r="H2569" s="189"/>
      <c r="I2569" s="54"/>
    </row>
    <row r="2570" spans="1:9" ht="16.149999999999999" customHeight="1">
      <c r="A2570"/>
      <c r="B2570" s="1220"/>
      <c r="C2570" s="1221"/>
      <c r="D2570" s="226"/>
      <c r="E2570" s="226"/>
      <c r="F2570" s="1125"/>
      <c r="G2570"/>
      <c r="H2570" s="189"/>
      <c r="I2570" s="54"/>
    </row>
    <row r="2571" spans="1:9" ht="16.149999999999999" customHeight="1">
      <c r="A2571"/>
      <c r="B2571" s="1220"/>
      <c r="C2571" s="1221"/>
      <c r="D2571" s="226"/>
      <c r="E2571" s="226"/>
      <c r="F2571" s="1125"/>
      <c r="G2571"/>
      <c r="H2571" s="189"/>
      <c r="I2571" s="54"/>
    </row>
    <row r="2572" spans="1:9" ht="16.149999999999999" customHeight="1">
      <c r="A2572"/>
      <c r="B2572" s="1170"/>
      <c r="C2572" s="1119"/>
      <c r="D2572" s="226"/>
      <c r="E2572" s="226"/>
      <c r="F2572" s="1125"/>
      <c r="G2572"/>
      <c r="H2572" s="7"/>
      <c r="I2572" s="54"/>
    </row>
    <row r="2573" spans="1:9" ht="16.149999999999999" customHeight="1">
      <c r="A2573"/>
      <c r="B2573" s="1170"/>
      <c r="C2573" s="1119"/>
      <c r="D2573" s="226"/>
      <c r="E2573" s="226"/>
      <c r="F2573" s="1125"/>
      <c r="G2573"/>
      <c r="H2573" s="7"/>
      <c r="I2573" s="54"/>
    </row>
    <row r="2574" spans="1:9" ht="16.149999999999999" customHeight="1">
      <c r="A2574"/>
      <c r="B2574" s="1171"/>
      <c r="C2574" s="225"/>
      <c r="D2574" s="225"/>
      <c r="E2574" s="225"/>
      <c r="F2574" s="1125"/>
      <c r="G2574"/>
      <c r="H2574" s="7"/>
      <c r="I2574" s="54"/>
    </row>
    <row r="2575" spans="1:9" ht="16.149999999999999" customHeight="1">
      <c r="A2575"/>
      <c r="B2575" s="230"/>
      <c r="C2575" s="231"/>
      <c r="D2575" s="231"/>
      <c r="E2575" s="231"/>
      <c r="F2575" s="456"/>
      <c r="G2575"/>
      <c r="H2575" s="7"/>
      <c r="I2575" s="54"/>
    </row>
    <row r="2576" spans="1:9" ht="16.149999999999999" customHeight="1">
      <c r="A2576"/>
      <c r="B2576" s="455"/>
      <c r="C2576" s="458"/>
      <c r="D2576" s="459"/>
      <c r="E2576" s="458"/>
      <c r="F2576" s="460"/>
      <c r="G2576"/>
      <c r="H2576" s="7"/>
      <c r="I2576" s="54"/>
    </row>
    <row r="2577" spans="1:9" ht="16.149999999999999" customHeight="1">
      <c r="A2577"/>
      <c r="B2577" s="457"/>
      <c r="C2577" s="221"/>
      <c r="D2577" s="260"/>
      <c r="E2577" s="222"/>
      <c r="F2577" s="223"/>
      <c r="G2577"/>
      <c r="H2577" s="189"/>
      <c r="I2577" s="54"/>
    </row>
    <row r="2578" spans="1:9" ht="16.149999999999999" customHeight="1">
      <c r="A2578"/>
      <c r="B2578" s="259"/>
      <c r="C2578" s="225"/>
      <c r="D2578" s="261"/>
      <c r="E2578" s="225"/>
      <c r="F2578" s="223"/>
      <c r="G2578"/>
      <c r="H2578" s="188"/>
      <c r="I2578" s="54"/>
    </row>
    <row r="2579" spans="1:9" ht="16.149999999999999" customHeight="1" thickBot="1">
      <c r="A2579"/>
      <c r="B2579" s="230"/>
      <c r="C2579" s="231"/>
      <c r="D2579" s="231"/>
      <c r="E2579" s="231"/>
      <c r="F2579" s="223"/>
      <c r="G2579"/>
      <c r="H2579" s="189"/>
      <c r="I2579" s="54"/>
    </row>
    <row r="2580" spans="1:9" ht="16.149999999999999" customHeight="1" thickBot="1">
      <c r="A2580"/>
      <c r="B2580" s="216" t="s">
        <v>242</v>
      </c>
      <c r="C2580" s="217"/>
      <c r="D2580" s="218"/>
      <c r="E2580" s="217"/>
      <c r="F2580" s="219">
        <f>SUM(F2581:F2583)</f>
        <v>0</v>
      </c>
      <c r="G2580"/>
      <c r="H2580" s="189"/>
      <c r="I2580" s="54"/>
    </row>
    <row r="2581" spans="1:9" ht="16.149999999999999" customHeight="1">
      <c r="A2581"/>
      <c r="B2581" s="220"/>
      <c r="C2581" s="221"/>
      <c r="D2581" s="233"/>
      <c r="E2581" s="221"/>
      <c r="F2581" s="223"/>
      <c r="G2581"/>
      <c r="H2581" s="190"/>
      <c r="I2581" s="54"/>
    </row>
    <row r="2582" spans="1:9" ht="16.149999999999999" customHeight="1">
      <c r="A2582"/>
      <c r="B2582" s="224"/>
      <c r="C2582" s="225"/>
      <c r="D2582" s="229"/>
      <c r="E2582" s="225"/>
      <c r="F2582" s="227"/>
      <c r="G2582"/>
      <c r="H2582" s="189"/>
      <c r="I2582" s="54"/>
    </row>
    <row r="2583" spans="1:9" ht="16.149999999999999" customHeight="1" thickBot="1">
      <c r="A2583"/>
      <c r="B2583" s="234"/>
      <c r="C2583" s="1102"/>
      <c r="D2583" s="1132"/>
      <c r="E2583" s="1102"/>
      <c r="F2583" s="1133"/>
      <c r="G2583"/>
      <c r="H2583" s="191"/>
      <c r="I2583" s="54"/>
    </row>
    <row r="2584" spans="1:9" ht="16.149999999999999" customHeight="1" thickBot="1">
      <c r="A2584"/>
      <c r="B2584"/>
      <c r="C2584" s="240"/>
      <c r="D2584" s="241"/>
      <c r="E2584" s="242" t="s">
        <v>243</v>
      </c>
      <c r="F2584" s="1129">
        <f>SUM(F2556,F2576,F2580)</f>
        <v>0</v>
      </c>
      <c r="G2584"/>
      <c r="H2584" s="191"/>
      <c r="I2584" s="54"/>
    </row>
    <row r="2585" spans="1:9" ht="16.149999999999999" customHeight="1" thickTop="1" thickBot="1">
      <c r="A2585"/>
      <c r="B2585"/>
      <c r="C2585" s="240"/>
      <c r="D2585" s="241"/>
      <c r="E2585" s="242" t="s">
        <v>244</v>
      </c>
      <c r="F2585" s="239">
        <f>F2542</f>
        <v>1.5610099999999998</v>
      </c>
      <c r="G2585"/>
      <c r="H2585" s="189"/>
      <c r="I2585" s="54"/>
    </row>
    <row r="2586" spans="1:9" ht="16.149999999999999" customHeight="1" thickTop="1" thickBot="1">
      <c r="A2586"/>
      <c r="B2586"/>
      <c r="C2586" s="243"/>
      <c r="D2586" s="244"/>
      <c r="E2586" s="245" t="s">
        <v>245</v>
      </c>
      <c r="F2586" s="461">
        <f>+F2585*F2584</f>
        <v>0</v>
      </c>
      <c r="G2586"/>
      <c r="H2586" s="189"/>
      <c r="I2586" s="54"/>
    </row>
    <row r="2587" spans="1:9" ht="16.149999999999999" customHeight="1">
      <c r="A2587"/>
      <c r="B2587" s="57"/>
      <c r="C2587" s="57"/>
      <c r="D2587" s="57"/>
      <c r="E2587" s="57"/>
      <c r="F2587" s="57"/>
      <c r="G2587"/>
      <c r="H2587" s="189"/>
      <c r="I2587" s="54"/>
    </row>
    <row r="2588" spans="1:9" ht="16.149999999999999" customHeight="1">
      <c r="A2588"/>
      <c r="B2588" s="194" t="s">
        <v>1260</v>
      </c>
      <c r="C2588" s="193"/>
      <c r="D2588" s="193"/>
      <c r="E2588" s="195" t="str">
        <f>$B$3</f>
        <v xml:space="preserve">ESCUELA Nº </v>
      </c>
      <c r="F2588" s="193"/>
      <c r="G2588"/>
      <c r="H2588" s="192"/>
      <c r="I2588" s="54"/>
    </row>
    <row r="2589" spans="1:9" ht="16.149999999999999" customHeight="1">
      <c r="A2589" s="57"/>
      <c r="B2589" s="195"/>
      <c r="C2589" s="193"/>
      <c r="D2589" s="193"/>
      <c r="E2589" s="195" t="str">
        <f>$B$4</f>
        <v>ENI Nº 62 ENRIQUE MOSCONI</v>
      </c>
      <c r="F2589" s="193"/>
      <c r="G2589" s="57"/>
      <c r="H2589" s="58"/>
      <c r="I2589" s="54"/>
    </row>
    <row r="2590" spans="1:9" ht="16.149999999999999" customHeight="1">
      <c r="A2590" s="193"/>
      <c r="B2590" s="195"/>
      <c r="C2590" s="193"/>
      <c r="D2590" s="193"/>
      <c r="E2590" s="249" t="str">
        <f>$B$5</f>
        <v>RIVADAVIA - SAN JUAN</v>
      </c>
      <c r="F2590" s="193"/>
      <c r="G2590" s="193"/>
      <c r="H2590" s="61"/>
      <c r="I2590" s="54"/>
    </row>
    <row r="2591" spans="1:9" ht="16.149999999999999" customHeight="1">
      <c r="A2591" s="193"/>
      <c r="B2591" s="196"/>
      <c r="C2591" s="196"/>
      <c r="D2591" s="197"/>
      <c r="E2591" s="198" t="s">
        <v>231</v>
      </c>
      <c r="F2591" s="196"/>
      <c r="G2591" s="193"/>
      <c r="H2591" s="60"/>
      <c r="I2591" s="54"/>
    </row>
    <row r="2592" spans="1:9" ht="16.149999999999999" customHeight="1">
      <c r="A2592" s="193"/>
      <c r="B2592" s="199" t="s">
        <v>246</v>
      </c>
      <c r="C2592" s="193"/>
      <c r="D2592" s="199"/>
      <c r="E2592" s="199"/>
      <c r="F2592" s="199"/>
      <c r="G2592" s="193"/>
      <c r="H2592" s="263"/>
      <c r="I2592" s="54"/>
    </row>
    <row r="2593" spans="1:9" ht="16.149999999999999" customHeight="1">
      <c r="A2593" s="196"/>
      <c r="B2593"/>
      <c r="C2593" s="200"/>
      <c r="D2593" s="101"/>
      <c r="E2593" s="200"/>
      <c r="F2593" s="200"/>
      <c r="G2593" s="196"/>
      <c r="H2593" s="3"/>
      <c r="I2593" s="54"/>
    </row>
    <row r="2594" spans="1:9" ht="16.149999999999999" customHeight="1" thickBot="1">
      <c r="A2594" s="193"/>
      <c r="B2594"/>
      <c r="C2594" s="200"/>
      <c r="D2594" s="101"/>
      <c r="E2594" s="200"/>
      <c r="F2594" s="200"/>
      <c r="G2594" s="199"/>
      <c r="H2594" s="3"/>
      <c r="I2594" s="54"/>
    </row>
    <row r="2595" spans="1:9" ht="16.149999999999999" customHeight="1">
      <c r="A2595"/>
      <c r="B2595" s="201" t="s">
        <v>232</v>
      </c>
      <c r="C2595" s="202" t="s">
        <v>455</v>
      </c>
      <c r="D2595" s="203" t="s">
        <v>456</v>
      </c>
      <c r="E2595" s="204"/>
      <c r="F2595" s="205"/>
      <c r="G2595"/>
      <c r="H2595" s="3"/>
      <c r="I2595" s="54"/>
    </row>
    <row r="2596" spans="1:9" ht="16.149999999999999" customHeight="1">
      <c r="A2596"/>
      <c r="B2596" s="206" t="s">
        <v>233</v>
      </c>
      <c r="C2596" s="207" t="s">
        <v>995</v>
      </c>
      <c r="D2596" s="265" t="s">
        <v>1255</v>
      </c>
      <c r="E2596" s="209"/>
      <c r="F2596" s="210"/>
      <c r="G2596"/>
      <c r="H2596" s="7"/>
      <c r="I2596" s="54"/>
    </row>
    <row r="2597" spans="1:9" ht="16.149999999999999" customHeight="1" thickBot="1">
      <c r="A2597"/>
      <c r="B2597" s="206" t="s">
        <v>234</v>
      </c>
      <c r="C2597" s="211" t="s">
        <v>236</v>
      </c>
      <c r="D2597" s="212"/>
      <c r="E2597" s="209"/>
      <c r="F2597" s="210"/>
      <c r="G2597"/>
      <c r="H2597" s="7"/>
      <c r="I2597" s="54"/>
    </row>
    <row r="2598" spans="1:9" ht="16.149999999999999" customHeight="1" thickBot="1">
      <c r="A2598"/>
      <c r="B2598" s="213" t="s">
        <v>235</v>
      </c>
      <c r="C2598" s="214" t="s">
        <v>236</v>
      </c>
      <c r="D2598" s="214" t="s">
        <v>237</v>
      </c>
      <c r="E2598" s="214" t="s">
        <v>238</v>
      </c>
      <c r="F2598" s="215" t="s">
        <v>239</v>
      </c>
      <c r="G2598"/>
      <c r="H2598" s="7"/>
      <c r="I2598" s="54"/>
    </row>
    <row r="2599" spans="1:9" ht="16.149999999999999" customHeight="1" thickBot="1">
      <c r="A2599"/>
      <c r="B2599" s="216" t="s">
        <v>318</v>
      </c>
      <c r="C2599" s="217"/>
      <c r="D2599" s="218"/>
      <c r="E2599" s="217"/>
      <c r="F2599" s="219">
        <f>SUM(F2600:F2612)</f>
        <v>0</v>
      </c>
      <c r="G2599"/>
      <c r="H2599" s="7"/>
      <c r="I2599" s="54"/>
    </row>
    <row r="2600" spans="1:9" ht="30.75" customHeight="1">
      <c r="A2600"/>
      <c r="B2600" s="1224"/>
      <c r="C2600" s="1138"/>
      <c r="D2600" s="1222"/>
      <c r="E2600" s="1223"/>
      <c r="F2600" s="1100"/>
      <c r="G2600"/>
      <c r="H2600" s="7"/>
      <c r="I2600" s="54"/>
    </row>
    <row r="2601" spans="1:9" ht="16.149999999999999" customHeight="1">
      <c r="A2601"/>
      <c r="B2601" s="1224"/>
      <c r="C2601" s="1221"/>
      <c r="D2601" s="1215"/>
      <c r="E2601" s="1211"/>
      <c r="F2601" s="223"/>
      <c r="G2601"/>
      <c r="H2601" s="7"/>
      <c r="I2601" s="54"/>
    </row>
    <row r="2602" spans="1:9" ht="16.149999999999999" customHeight="1">
      <c r="A2602"/>
      <c r="B2602" s="1224"/>
      <c r="C2602" s="1221"/>
      <c r="D2602" s="1211"/>
      <c r="E2602" s="1211"/>
      <c r="F2602" s="223"/>
      <c r="G2602"/>
      <c r="H2602" s="7"/>
      <c r="I2602" s="54"/>
    </row>
    <row r="2603" spans="1:9" ht="16.149999999999999" customHeight="1">
      <c r="A2603"/>
      <c r="B2603" s="1224"/>
      <c r="C2603" s="1221"/>
      <c r="D2603" s="1211"/>
      <c r="E2603" s="1211"/>
      <c r="F2603" s="223"/>
      <c r="G2603"/>
      <c r="H2603" s="7"/>
      <c r="I2603" s="54"/>
    </row>
    <row r="2604" spans="1:9" ht="16.149999999999999" customHeight="1">
      <c r="A2604"/>
      <c r="B2604" s="1224"/>
      <c r="C2604" s="1221"/>
      <c r="D2604" s="1211"/>
      <c r="E2604" s="1211"/>
      <c r="F2604" s="223"/>
      <c r="G2604"/>
      <c r="H2604" s="7"/>
      <c r="I2604" s="54"/>
    </row>
    <row r="2605" spans="1:9" ht="16.149999999999999" customHeight="1">
      <c r="A2605"/>
      <c r="B2605" s="1224"/>
      <c r="C2605" s="1221"/>
      <c r="D2605" s="1211"/>
      <c r="E2605" s="1211"/>
      <c r="F2605" s="223"/>
      <c r="G2605"/>
      <c r="H2605" s="7"/>
      <c r="I2605" s="54"/>
    </row>
    <row r="2606" spans="1:9" ht="16.149999999999999" customHeight="1">
      <c r="A2606"/>
      <c r="B2606" s="1144"/>
      <c r="C2606" s="1141"/>
      <c r="D2606" s="1211"/>
      <c r="E2606" s="1211"/>
      <c r="F2606" s="223"/>
      <c r="G2606"/>
      <c r="H2606" s="7"/>
      <c r="I2606" s="54"/>
    </row>
    <row r="2607" spans="1:9" ht="16.149999999999999" customHeight="1">
      <c r="A2607"/>
      <c r="B2607" s="220"/>
      <c r="C2607" s="221"/>
      <c r="D2607" s="222"/>
      <c r="E2607" s="222"/>
      <c r="F2607" s="223"/>
      <c r="G2607"/>
      <c r="H2607" s="7"/>
      <c r="I2607" s="54"/>
    </row>
    <row r="2608" spans="1:9" ht="16.149999999999999" customHeight="1">
      <c r="A2608"/>
      <c r="B2608" s="220"/>
      <c r="C2608" s="221"/>
      <c r="D2608" s="222"/>
      <c r="E2608" s="222"/>
      <c r="F2608" s="223"/>
      <c r="G2608"/>
      <c r="H2608" s="7"/>
      <c r="I2608" s="54"/>
    </row>
    <row r="2609" spans="1:9" ht="16.149999999999999" customHeight="1">
      <c r="A2609"/>
      <c r="B2609" s="220"/>
      <c r="C2609" s="221"/>
      <c r="D2609" s="222"/>
      <c r="E2609" s="222"/>
      <c r="F2609" s="223"/>
      <c r="G2609"/>
      <c r="H2609" s="7"/>
      <c r="I2609" s="54"/>
    </row>
    <row r="2610" spans="1:9" ht="16.149999999999999" customHeight="1">
      <c r="A2610"/>
      <c r="B2610" s="224"/>
      <c r="C2610" s="225"/>
      <c r="D2610" s="226"/>
      <c r="E2610" s="226"/>
      <c r="F2610" s="223"/>
      <c r="G2610"/>
      <c r="H2610" s="7"/>
      <c r="I2610" s="54"/>
    </row>
    <row r="2611" spans="1:9" ht="16.149999999999999" customHeight="1">
      <c r="A2611"/>
      <c r="B2611" s="228"/>
      <c r="C2611" s="225"/>
      <c r="D2611" s="225"/>
      <c r="E2611" s="225"/>
      <c r="F2611" s="223"/>
      <c r="G2611"/>
      <c r="H2611" s="7"/>
      <c r="I2611" s="54"/>
    </row>
    <row r="2612" spans="1:9" ht="16.149999999999999" customHeight="1">
      <c r="A2612"/>
      <c r="B2612" s="230"/>
      <c r="C2612" s="231"/>
      <c r="D2612" s="231"/>
      <c r="E2612" s="231"/>
      <c r="F2612" s="456"/>
      <c r="G2612"/>
      <c r="H2612" s="7"/>
      <c r="I2612" s="54"/>
    </row>
    <row r="2613" spans="1:9" ht="16.149999999999999" customHeight="1">
      <c r="A2613"/>
      <c r="B2613" s="455"/>
      <c r="C2613" s="458"/>
      <c r="D2613" s="459"/>
      <c r="E2613" s="458"/>
      <c r="F2613" s="460"/>
      <c r="G2613"/>
      <c r="H2613" s="189"/>
      <c r="I2613" s="54"/>
    </row>
    <row r="2614" spans="1:9" ht="16.149999999999999" customHeight="1">
      <c r="A2614"/>
      <c r="B2614" s="457"/>
      <c r="C2614" s="221"/>
      <c r="D2614" s="260"/>
      <c r="E2614" s="222"/>
      <c r="F2614" s="223"/>
      <c r="G2614"/>
      <c r="H2614" s="188"/>
      <c r="I2614" s="54"/>
    </row>
    <row r="2615" spans="1:9" ht="16.149999999999999" customHeight="1">
      <c r="A2615"/>
      <c r="B2615" s="259"/>
      <c r="C2615" s="225"/>
      <c r="D2615" s="261"/>
      <c r="E2615" s="225"/>
      <c r="F2615" s="223"/>
      <c r="G2615"/>
      <c r="H2615" s="189"/>
      <c r="I2615" s="54"/>
    </row>
    <row r="2616" spans="1:9" ht="16.149999999999999" customHeight="1" thickBot="1">
      <c r="A2616"/>
      <c r="B2616" s="234"/>
      <c r="C2616" s="1102"/>
      <c r="D2616" s="1102"/>
      <c r="E2616" s="1102"/>
      <c r="F2616" s="1103"/>
      <c r="G2616"/>
      <c r="H2616" s="189"/>
      <c r="I2616" s="54"/>
    </row>
    <row r="2617" spans="1:9" ht="16.149999999999999" customHeight="1" thickBot="1">
      <c r="A2617"/>
      <c r="B2617" s="216" t="s">
        <v>242</v>
      </c>
      <c r="C2617" s="217"/>
      <c r="D2617" s="218"/>
      <c r="E2617" s="217"/>
      <c r="F2617" s="219">
        <f>SUM(F2618:F2620)</f>
        <v>0</v>
      </c>
      <c r="G2617"/>
      <c r="H2617" s="190"/>
      <c r="I2617" s="54"/>
    </row>
    <row r="2618" spans="1:9" ht="16.149999999999999" customHeight="1">
      <c r="A2618"/>
      <c r="B2618" s="220"/>
      <c r="C2618" s="221"/>
      <c r="D2618" s="233"/>
      <c r="E2618" s="221"/>
      <c r="F2618" s="223"/>
      <c r="G2618"/>
      <c r="H2618" s="189"/>
      <c r="I2618" s="54"/>
    </row>
    <row r="2619" spans="1:9" ht="16.149999999999999" customHeight="1">
      <c r="A2619"/>
      <c r="B2619" s="224"/>
      <c r="C2619" s="225"/>
      <c r="D2619" s="229"/>
      <c r="E2619" s="225"/>
      <c r="F2619" s="227"/>
      <c r="G2619"/>
      <c r="H2619" s="191"/>
      <c r="I2619" s="54"/>
    </row>
    <row r="2620" spans="1:9" ht="16.149999999999999" customHeight="1" thickBot="1">
      <c r="A2620"/>
      <c r="B2620" s="234"/>
      <c r="C2620" s="231"/>
      <c r="D2620" s="232"/>
      <c r="E2620" s="231"/>
      <c r="F2620" s="235"/>
      <c r="G2620"/>
      <c r="H2620" s="191"/>
      <c r="I2620" s="54"/>
    </row>
    <row r="2621" spans="1:9" ht="16.149999999999999" customHeight="1" thickTop="1" thickBot="1">
      <c r="A2621"/>
      <c r="B2621"/>
      <c r="C2621" s="236"/>
      <c r="D2621" s="237"/>
      <c r="E2621" s="238" t="s">
        <v>243</v>
      </c>
      <c r="F2621" s="239">
        <f>SUM(F2599,F2613,F2617)</f>
        <v>0</v>
      </c>
      <c r="G2621"/>
      <c r="H2621" s="189"/>
      <c r="I2621" s="54"/>
    </row>
    <row r="2622" spans="1:9" ht="16.149999999999999" customHeight="1" thickTop="1" thickBot="1">
      <c r="A2622"/>
      <c r="B2622"/>
      <c r="C2622" s="240"/>
      <c r="D2622" s="241"/>
      <c r="E2622" s="242" t="s">
        <v>244</v>
      </c>
      <c r="F2622" s="239">
        <f>F2585</f>
        <v>1.5610099999999998</v>
      </c>
      <c r="G2622"/>
      <c r="H2622" s="189"/>
      <c r="I2622" s="54"/>
    </row>
    <row r="2623" spans="1:9" ht="16.149999999999999" customHeight="1" thickTop="1" thickBot="1">
      <c r="A2623"/>
      <c r="B2623"/>
      <c r="C2623" s="243"/>
      <c r="D2623" s="244"/>
      <c r="E2623" s="245" t="s">
        <v>245</v>
      </c>
      <c r="F2623" s="461">
        <f>+F2622*F2621</f>
        <v>0</v>
      </c>
      <c r="G2623"/>
      <c r="H2623" s="189"/>
      <c r="I2623" s="54"/>
    </row>
    <row r="2624" spans="1:9" ht="16.149999999999999" customHeight="1">
      <c r="A2624"/>
      <c r="B2624"/>
      <c r="C2624" s="200"/>
      <c r="D2624" s="208"/>
      <c r="E2624" s="246"/>
      <c r="F2624" s="247"/>
      <c r="G2624"/>
      <c r="H2624" s="192"/>
      <c r="I2624" s="54"/>
    </row>
    <row r="2625" spans="1:9" ht="16.149999999999999" customHeight="1">
      <c r="A2625" s="57"/>
      <c r="B2625" s="194" t="s">
        <v>1260</v>
      </c>
      <c r="C2625" s="193"/>
      <c r="D2625" s="193"/>
      <c r="E2625" s="195" t="str">
        <f>$B$3</f>
        <v xml:space="preserve">ESCUELA Nº </v>
      </c>
      <c r="F2625" s="193"/>
      <c r="G2625" s="57"/>
      <c r="H2625" s="58"/>
      <c r="I2625" s="54"/>
    </row>
    <row r="2626" spans="1:9" ht="16.149999999999999" customHeight="1">
      <c r="A2626" s="193"/>
      <c r="B2626" s="195"/>
      <c r="C2626" s="193"/>
      <c r="D2626" s="193"/>
      <c r="E2626" s="195" t="str">
        <f>$B$4</f>
        <v>ENI Nº 62 ENRIQUE MOSCONI</v>
      </c>
      <c r="F2626" s="193"/>
      <c r="G2626" s="193"/>
      <c r="H2626" s="61"/>
      <c r="I2626" s="54"/>
    </row>
    <row r="2627" spans="1:9" ht="16.149999999999999" customHeight="1">
      <c r="A2627" s="193"/>
      <c r="B2627" s="195"/>
      <c r="C2627" s="193"/>
      <c r="D2627" s="193"/>
      <c r="E2627" s="249" t="str">
        <f>$B$5</f>
        <v>RIVADAVIA - SAN JUAN</v>
      </c>
      <c r="F2627" s="193"/>
      <c r="G2627" s="193"/>
      <c r="H2627" s="60"/>
      <c r="I2627" s="54"/>
    </row>
    <row r="2628" spans="1:9" ht="16.149999999999999" customHeight="1">
      <c r="A2628" s="193"/>
      <c r="B2628" s="196"/>
      <c r="C2628" s="196"/>
      <c r="D2628" s="197"/>
      <c r="E2628" s="198" t="s">
        <v>231</v>
      </c>
      <c r="F2628" s="196"/>
      <c r="G2628" s="193"/>
      <c r="H2628" s="263"/>
      <c r="I2628" s="54"/>
    </row>
    <row r="2629" spans="1:9" ht="16.149999999999999" customHeight="1">
      <c r="A2629" s="196"/>
      <c r="B2629" s="199" t="s">
        <v>246</v>
      </c>
      <c r="C2629" s="193"/>
      <c r="D2629" s="199"/>
      <c r="E2629" s="199"/>
      <c r="F2629" s="199"/>
      <c r="G2629" s="196"/>
      <c r="H2629" s="3"/>
      <c r="I2629" s="54"/>
    </row>
    <row r="2630" spans="1:9" ht="16.149999999999999" customHeight="1">
      <c r="A2630" s="193"/>
      <c r="B2630"/>
      <c r="C2630" s="200"/>
      <c r="D2630" s="101"/>
      <c r="E2630" s="200"/>
      <c r="F2630" s="200"/>
      <c r="G2630" s="199"/>
      <c r="H2630" s="3"/>
      <c r="I2630" s="54"/>
    </row>
    <row r="2631" spans="1:9" ht="16.149999999999999" customHeight="1" thickBot="1">
      <c r="A2631"/>
      <c r="B2631"/>
      <c r="C2631" s="200"/>
      <c r="D2631" s="101"/>
      <c r="E2631" s="200"/>
      <c r="F2631" s="200"/>
      <c r="G2631"/>
      <c r="H2631" s="3"/>
      <c r="I2631" s="54"/>
    </row>
    <row r="2632" spans="1:9" ht="16.149999999999999" customHeight="1">
      <c r="A2632"/>
      <c r="B2632" s="201" t="s">
        <v>232</v>
      </c>
      <c r="C2632" s="202" t="s">
        <v>455</v>
      </c>
      <c r="D2632" s="203" t="s">
        <v>456</v>
      </c>
      <c r="E2632" s="204"/>
      <c r="F2632" s="205"/>
      <c r="G2632"/>
      <c r="H2632" s="7"/>
      <c r="I2632" s="54"/>
    </row>
    <row r="2633" spans="1:9" ht="16.149999999999999" customHeight="1">
      <c r="A2633"/>
      <c r="B2633" s="206" t="s">
        <v>233</v>
      </c>
      <c r="C2633" s="207" t="s">
        <v>996</v>
      </c>
      <c r="D2633" s="265" t="s">
        <v>1049</v>
      </c>
      <c r="E2633" s="209"/>
      <c r="F2633" s="210"/>
      <c r="G2633"/>
      <c r="H2633" s="7"/>
      <c r="I2633" s="54"/>
    </row>
    <row r="2634" spans="1:9" ht="16.149999999999999" customHeight="1" thickBot="1">
      <c r="A2634"/>
      <c r="B2634" s="206" t="s">
        <v>234</v>
      </c>
      <c r="C2634" s="211" t="s">
        <v>236</v>
      </c>
      <c r="D2634" s="212"/>
      <c r="E2634" s="209"/>
      <c r="F2634" s="210"/>
      <c r="G2634"/>
      <c r="H2634" s="7"/>
      <c r="I2634" s="54"/>
    </row>
    <row r="2635" spans="1:9" ht="16.149999999999999" customHeight="1" thickBot="1">
      <c r="A2635"/>
      <c r="B2635" s="213" t="s">
        <v>235</v>
      </c>
      <c r="C2635" s="214" t="s">
        <v>236</v>
      </c>
      <c r="D2635" s="214" t="s">
        <v>237</v>
      </c>
      <c r="E2635" s="214" t="s">
        <v>238</v>
      </c>
      <c r="F2635" s="215" t="s">
        <v>239</v>
      </c>
      <c r="G2635"/>
      <c r="H2635" s="7"/>
      <c r="I2635" s="54"/>
    </row>
    <row r="2636" spans="1:9" ht="30.75" customHeight="1" thickBot="1">
      <c r="A2636"/>
      <c r="B2636" s="1134" t="s">
        <v>318</v>
      </c>
      <c r="C2636" s="1118"/>
      <c r="D2636" s="1126"/>
      <c r="E2636" s="1118"/>
      <c r="F2636" s="1135">
        <f>SUM(F2637:F2649)</f>
        <v>0</v>
      </c>
      <c r="G2636"/>
      <c r="H2636" s="7"/>
      <c r="I2636" s="54"/>
    </row>
    <row r="2637" spans="1:9" ht="16.149999999999999" customHeight="1">
      <c r="A2637"/>
      <c r="B2637" s="1225"/>
      <c r="C2637" s="1097"/>
      <c r="D2637" s="1223"/>
      <c r="E2637" s="1223"/>
      <c r="F2637" s="1100"/>
      <c r="G2637"/>
      <c r="H2637" s="187"/>
      <c r="I2637" s="54"/>
    </row>
    <row r="2638" spans="1:9" ht="16.149999999999999" customHeight="1">
      <c r="A2638"/>
      <c r="B2638" s="1173"/>
      <c r="C2638" s="1169"/>
      <c r="D2638" s="1147"/>
      <c r="E2638" s="1142"/>
      <c r="F2638" s="223"/>
      <c r="G2638"/>
      <c r="H2638" s="188"/>
      <c r="I2638" s="54"/>
    </row>
    <row r="2639" spans="1:9" ht="16.149999999999999" customHeight="1">
      <c r="A2639"/>
      <c r="B2639" s="1174"/>
      <c r="C2639" s="1169"/>
      <c r="D2639" s="1168"/>
      <c r="E2639" s="1142"/>
      <c r="F2639" s="223"/>
      <c r="G2639"/>
      <c r="H2639" s="189"/>
      <c r="I2639" s="54"/>
    </row>
    <row r="2640" spans="1:9" ht="16.149999999999999" customHeight="1">
      <c r="A2640"/>
      <c r="B2640" s="1144"/>
      <c r="C2640" s="1172"/>
      <c r="D2640" s="1142"/>
      <c r="E2640" s="1142"/>
      <c r="F2640" s="223"/>
      <c r="G2640"/>
      <c r="H2640" s="189"/>
      <c r="I2640" s="54"/>
    </row>
    <row r="2641" spans="1:9" ht="16.149999999999999" customHeight="1">
      <c r="A2641"/>
      <c r="B2641" s="1144"/>
      <c r="C2641" s="1172"/>
      <c r="D2641" s="1142"/>
      <c r="E2641" s="1142"/>
      <c r="F2641" s="223"/>
      <c r="G2641"/>
      <c r="H2641" s="189"/>
      <c r="I2641" s="54"/>
    </row>
    <row r="2642" spans="1:9" ht="16.149999999999999" customHeight="1">
      <c r="A2642"/>
      <c r="B2642" s="1144"/>
      <c r="C2642" s="1172"/>
      <c r="D2642" s="1142"/>
      <c r="E2642" s="1142"/>
      <c r="F2642" s="223"/>
      <c r="G2642"/>
      <c r="H2642" s="7"/>
      <c r="I2642" s="54"/>
    </row>
    <row r="2643" spans="1:9" ht="16.149999999999999" customHeight="1">
      <c r="A2643"/>
      <c r="B2643" s="1144"/>
      <c r="C2643" s="1141"/>
      <c r="D2643" s="1142"/>
      <c r="E2643" s="1142"/>
      <c r="F2643" s="223"/>
      <c r="G2643"/>
      <c r="H2643" s="7"/>
      <c r="I2643" s="54"/>
    </row>
    <row r="2644" spans="1:9" ht="16.149999999999999" customHeight="1">
      <c r="A2644"/>
      <c r="B2644" s="1144"/>
      <c r="C2644" s="1141"/>
      <c r="D2644" s="1142"/>
      <c r="E2644" s="1142"/>
      <c r="F2644" s="223"/>
      <c r="G2644"/>
      <c r="H2644" s="7"/>
      <c r="I2644" s="54"/>
    </row>
    <row r="2645" spans="1:9" ht="16.149999999999999" customHeight="1">
      <c r="A2645"/>
      <c r="B2645" s="1144"/>
      <c r="C2645" s="1141"/>
      <c r="D2645" s="1142"/>
      <c r="E2645" s="1142"/>
      <c r="F2645" s="223"/>
      <c r="G2645"/>
      <c r="H2645" s="7"/>
      <c r="I2645" s="54"/>
    </row>
    <row r="2646" spans="1:9" ht="16.149999999999999" customHeight="1">
      <c r="A2646"/>
      <c r="B2646" s="1144"/>
      <c r="C2646" s="1141"/>
      <c r="D2646" s="1142"/>
      <c r="E2646" s="1142"/>
      <c r="F2646" s="223"/>
      <c r="G2646"/>
      <c r="H2646" s="7"/>
      <c r="I2646" s="54"/>
    </row>
    <row r="2647" spans="1:9" ht="16.149999999999999" customHeight="1">
      <c r="A2647"/>
      <c r="B2647" s="224"/>
      <c r="C2647" s="225"/>
      <c r="D2647" s="226"/>
      <c r="E2647" s="226"/>
      <c r="F2647" s="223"/>
      <c r="G2647"/>
      <c r="H2647" s="7"/>
      <c r="I2647" s="54"/>
    </row>
    <row r="2648" spans="1:9" ht="16.149999999999999" customHeight="1">
      <c r="A2648"/>
      <c r="B2648" s="228"/>
      <c r="C2648" s="225"/>
      <c r="D2648" s="225"/>
      <c r="E2648" s="225"/>
      <c r="F2648" s="223"/>
      <c r="G2648"/>
      <c r="H2648" s="7"/>
      <c r="I2648" s="54"/>
    </row>
    <row r="2649" spans="1:9" ht="16.149999999999999" customHeight="1">
      <c r="A2649"/>
      <c r="B2649" s="230"/>
      <c r="C2649" s="231"/>
      <c r="D2649" s="231"/>
      <c r="E2649" s="231"/>
      <c r="F2649" s="456"/>
      <c r="G2649"/>
      <c r="H2649" s="189"/>
      <c r="I2649" s="54"/>
    </row>
    <row r="2650" spans="1:9" ht="16.149999999999999" customHeight="1">
      <c r="A2650"/>
      <c r="B2650" s="455"/>
      <c r="C2650" s="458"/>
      <c r="D2650" s="459"/>
      <c r="E2650" s="458"/>
      <c r="F2650" s="460"/>
      <c r="G2650"/>
      <c r="H2650" s="188"/>
      <c r="I2650" s="54"/>
    </row>
    <row r="2651" spans="1:9" ht="16.149999999999999" customHeight="1">
      <c r="A2651"/>
      <c r="B2651" s="457"/>
      <c r="C2651" s="221"/>
      <c r="D2651" s="260"/>
      <c r="E2651" s="222"/>
      <c r="F2651" s="223"/>
      <c r="G2651"/>
      <c r="H2651" s="189"/>
      <c r="I2651" s="54"/>
    </row>
    <row r="2652" spans="1:9" ht="16.149999999999999" customHeight="1">
      <c r="A2652"/>
      <c r="B2652" s="259"/>
      <c r="C2652" s="225"/>
      <c r="D2652" s="261"/>
      <c r="E2652" s="225"/>
      <c r="F2652" s="223"/>
      <c r="G2652"/>
      <c r="H2652" s="189"/>
      <c r="I2652" s="54"/>
    </row>
    <row r="2653" spans="1:9" ht="16.149999999999999" customHeight="1" thickBot="1">
      <c r="A2653"/>
      <c r="B2653" s="234"/>
      <c r="C2653" s="1102"/>
      <c r="D2653" s="1102"/>
      <c r="E2653" s="1102"/>
      <c r="F2653" s="1103"/>
      <c r="G2653"/>
      <c r="H2653" s="190"/>
      <c r="I2653" s="54"/>
    </row>
    <row r="2654" spans="1:9" ht="16.149999999999999" customHeight="1" thickBot="1">
      <c r="A2654"/>
      <c r="B2654" s="216" t="s">
        <v>242</v>
      </c>
      <c r="C2654" s="217"/>
      <c r="D2654" s="218"/>
      <c r="E2654" s="217"/>
      <c r="F2654" s="219">
        <f>SUM(F2655:F2657)</f>
        <v>0</v>
      </c>
      <c r="G2654"/>
      <c r="H2654" s="189"/>
      <c r="I2654" s="54"/>
    </row>
    <row r="2655" spans="1:9" ht="16.149999999999999" customHeight="1">
      <c r="A2655"/>
      <c r="B2655" s="220"/>
      <c r="C2655" s="221"/>
      <c r="D2655" s="233"/>
      <c r="E2655" s="221"/>
      <c r="F2655" s="223"/>
      <c r="G2655"/>
      <c r="H2655" s="191"/>
      <c r="I2655" s="54"/>
    </row>
    <row r="2656" spans="1:9" ht="16.149999999999999" customHeight="1">
      <c r="A2656"/>
      <c r="B2656" s="224"/>
      <c r="C2656" s="225"/>
      <c r="D2656" s="229"/>
      <c r="E2656" s="225"/>
      <c r="F2656" s="227"/>
      <c r="G2656"/>
      <c r="H2656" s="191"/>
      <c r="I2656" s="54"/>
    </row>
    <row r="2657" spans="1:9" ht="16.149999999999999" customHeight="1" thickBot="1">
      <c r="A2657"/>
      <c r="B2657" s="234"/>
      <c r="C2657" s="231"/>
      <c r="D2657" s="232"/>
      <c r="E2657" s="231"/>
      <c r="F2657" s="235"/>
      <c r="G2657"/>
      <c r="H2657" s="189"/>
      <c r="I2657" s="54"/>
    </row>
    <row r="2658" spans="1:9" ht="16.149999999999999" customHeight="1" thickTop="1" thickBot="1">
      <c r="A2658"/>
      <c r="B2658"/>
      <c r="C2658" s="236"/>
      <c r="D2658" s="237"/>
      <c r="E2658" s="238" t="s">
        <v>243</v>
      </c>
      <c r="F2658" s="239">
        <f>SUM(F2636,F2650,F2654)</f>
        <v>0</v>
      </c>
      <c r="G2658"/>
      <c r="H2658" s="189"/>
      <c r="I2658" s="54"/>
    </row>
    <row r="2659" spans="1:9" ht="16.149999999999999" customHeight="1" thickTop="1" thickBot="1">
      <c r="A2659"/>
      <c r="B2659"/>
      <c r="C2659" s="240"/>
      <c r="D2659" s="241"/>
      <c r="E2659" s="242" t="s">
        <v>244</v>
      </c>
      <c r="F2659" s="239">
        <f>F2622</f>
        <v>1.5610099999999998</v>
      </c>
      <c r="G2659"/>
      <c r="H2659" s="189"/>
      <c r="I2659" s="54"/>
    </row>
    <row r="2660" spans="1:9" ht="16.149999999999999" customHeight="1" thickTop="1" thickBot="1">
      <c r="A2660"/>
      <c r="B2660"/>
      <c r="C2660" s="243"/>
      <c r="D2660" s="244"/>
      <c r="E2660" s="245" t="s">
        <v>245</v>
      </c>
      <c r="F2660" s="461">
        <f>+F2659*F2658</f>
        <v>0</v>
      </c>
      <c r="G2660"/>
      <c r="H2660" s="192"/>
      <c r="I2660" s="54"/>
    </row>
    <row r="2661" spans="1:9" ht="16.149999999999999" customHeight="1">
      <c r="A2661" s="57"/>
      <c r="B2661"/>
      <c r="C2661" s="200"/>
      <c r="D2661" s="208"/>
      <c r="E2661" s="246"/>
      <c r="F2661" s="247"/>
      <c r="G2661"/>
      <c r="H2661" s="54"/>
      <c r="I2661" s="54"/>
    </row>
    <row r="2662" spans="1:9" ht="16.149999999999999" customHeight="1">
      <c r="A2662" s="193"/>
      <c r="B2662" s="194" t="s">
        <v>1260</v>
      </c>
      <c r="C2662" s="193"/>
      <c r="D2662" s="193"/>
      <c r="E2662" s="195" t="str">
        <f>$B$3</f>
        <v xml:space="preserve">ESCUELA Nº </v>
      </c>
      <c r="F2662" s="193"/>
      <c r="G2662" s="193"/>
      <c r="H2662" s="61"/>
      <c r="I2662" s="54"/>
    </row>
    <row r="2663" spans="1:9" ht="16.149999999999999" customHeight="1">
      <c r="A2663" s="193"/>
      <c r="B2663" s="195"/>
      <c r="C2663" s="193"/>
      <c r="D2663" s="193"/>
      <c r="E2663" s="195" t="str">
        <f>$B$4</f>
        <v>ENI Nº 62 ENRIQUE MOSCONI</v>
      </c>
      <c r="F2663" s="193"/>
      <c r="G2663" s="193"/>
      <c r="H2663" s="60"/>
      <c r="I2663" s="54"/>
    </row>
    <row r="2664" spans="1:9" ht="16.149999999999999" customHeight="1">
      <c r="A2664" s="193"/>
      <c r="B2664" s="195"/>
      <c r="C2664" s="193"/>
      <c r="D2664" s="193"/>
      <c r="E2664" s="249" t="str">
        <f>$B$5</f>
        <v>RIVADAVIA - SAN JUAN</v>
      </c>
      <c r="F2664" s="193"/>
      <c r="G2664" s="193"/>
      <c r="H2664" s="263"/>
      <c r="I2664" s="54"/>
    </row>
    <row r="2665" spans="1:9" ht="16.149999999999999" customHeight="1">
      <c r="A2665" s="196"/>
      <c r="B2665" s="196"/>
      <c r="C2665" s="196"/>
      <c r="D2665" s="197"/>
      <c r="E2665" s="198" t="s">
        <v>231</v>
      </c>
      <c r="F2665" s="196"/>
      <c r="G2665" s="196"/>
      <c r="H2665" s="3"/>
      <c r="I2665" s="54"/>
    </row>
    <row r="2666" spans="1:9" ht="16.149999999999999" customHeight="1">
      <c r="A2666" s="193"/>
      <c r="B2666" s="199" t="s">
        <v>246</v>
      </c>
      <c r="C2666" s="193"/>
      <c r="D2666" s="199"/>
      <c r="E2666" s="199"/>
      <c r="F2666" s="199"/>
      <c r="G2666" s="199"/>
      <c r="H2666" s="3"/>
      <c r="I2666" s="54"/>
    </row>
    <row r="2667" spans="1:9" ht="16.149999999999999" customHeight="1">
      <c r="A2667"/>
      <c r="B2667"/>
      <c r="C2667" s="200"/>
      <c r="D2667" s="101"/>
      <c r="E2667" s="200"/>
      <c r="F2667" s="200"/>
      <c r="G2667"/>
      <c r="H2667" s="3"/>
      <c r="I2667" s="54"/>
    </row>
    <row r="2668" spans="1:9" ht="16.149999999999999" customHeight="1" thickBot="1">
      <c r="A2668"/>
      <c r="B2668"/>
      <c r="C2668" s="200"/>
      <c r="D2668" s="101"/>
      <c r="E2668" s="200"/>
      <c r="F2668" s="200"/>
      <c r="G2668"/>
      <c r="H2668" s="7"/>
      <c r="I2668" s="54"/>
    </row>
    <row r="2669" spans="1:9" ht="16.149999999999999" customHeight="1">
      <c r="A2669"/>
      <c r="B2669" s="201" t="s">
        <v>232</v>
      </c>
      <c r="C2669" s="202" t="s">
        <v>455</v>
      </c>
      <c r="D2669" s="203" t="s">
        <v>456</v>
      </c>
      <c r="E2669" s="204"/>
      <c r="F2669" s="205"/>
      <c r="G2669"/>
      <c r="H2669" s="7"/>
      <c r="I2669" s="54"/>
    </row>
    <row r="2670" spans="1:9" ht="16.149999999999999" customHeight="1">
      <c r="A2670"/>
      <c r="B2670" s="206" t="s">
        <v>233</v>
      </c>
      <c r="C2670" s="207" t="s">
        <v>997</v>
      </c>
      <c r="D2670" s="265" t="s">
        <v>1256</v>
      </c>
      <c r="E2670" s="209"/>
      <c r="F2670" s="210"/>
      <c r="G2670"/>
      <c r="H2670" s="7"/>
      <c r="I2670" s="54"/>
    </row>
    <row r="2671" spans="1:9" ht="16.149999999999999" customHeight="1" thickBot="1">
      <c r="A2671"/>
      <c r="B2671" s="206" t="s">
        <v>234</v>
      </c>
      <c r="C2671" s="211" t="s">
        <v>236</v>
      </c>
      <c r="D2671" s="212"/>
      <c r="E2671" s="209"/>
      <c r="F2671" s="210"/>
      <c r="G2671"/>
      <c r="H2671" s="7"/>
      <c r="I2671" s="54"/>
    </row>
    <row r="2672" spans="1:9" ht="30.75" customHeight="1" thickBot="1">
      <c r="A2672"/>
      <c r="B2672" s="213" t="s">
        <v>235</v>
      </c>
      <c r="C2672" s="214" t="s">
        <v>236</v>
      </c>
      <c r="D2672" s="214" t="s">
        <v>237</v>
      </c>
      <c r="E2672" s="214" t="s">
        <v>238</v>
      </c>
      <c r="F2672" s="215" t="s">
        <v>239</v>
      </c>
      <c r="G2672"/>
      <c r="H2672" s="7"/>
      <c r="I2672" s="54"/>
    </row>
    <row r="2673" spans="1:9" ht="16.149999999999999" customHeight="1" thickBot="1">
      <c r="A2673"/>
      <c r="B2673" s="1134" t="s">
        <v>318</v>
      </c>
      <c r="C2673" s="1118"/>
      <c r="D2673" s="1126"/>
      <c r="E2673" s="1118"/>
      <c r="F2673" s="1135">
        <f>SUM(F2674:F2686)</f>
        <v>0</v>
      </c>
      <c r="G2673"/>
      <c r="H2673" s="187"/>
      <c r="I2673" s="54"/>
    </row>
    <row r="2674" spans="1:9" ht="16.149999999999999" customHeight="1">
      <c r="A2674"/>
      <c r="B2674" s="1225"/>
      <c r="C2674" s="1097"/>
      <c r="D2674" s="1223"/>
      <c r="E2674" s="1223"/>
      <c r="F2674" s="1100"/>
      <c r="G2674"/>
      <c r="H2674" s="188"/>
      <c r="I2674" s="54"/>
    </row>
    <row r="2675" spans="1:9" ht="16.149999999999999" customHeight="1">
      <c r="A2675"/>
      <c r="B2675" s="1173"/>
      <c r="C2675" s="1169"/>
      <c r="D2675" s="1147"/>
      <c r="E2675" s="1142"/>
      <c r="F2675" s="223"/>
      <c r="G2675"/>
      <c r="H2675" s="189"/>
      <c r="I2675" s="54"/>
    </row>
    <row r="2676" spans="1:9" ht="16.149999999999999" customHeight="1">
      <c r="A2676"/>
      <c r="B2676" s="1144"/>
      <c r="C2676" s="1172"/>
      <c r="D2676" s="1142"/>
      <c r="E2676" s="1142"/>
      <c r="F2676" s="223"/>
      <c r="G2676"/>
      <c r="H2676" s="189"/>
      <c r="I2676" s="54"/>
    </row>
    <row r="2677" spans="1:9" ht="16.149999999999999" customHeight="1">
      <c r="A2677"/>
      <c r="B2677" s="1144"/>
      <c r="C2677" s="1172"/>
      <c r="D2677" s="1142"/>
      <c r="E2677" s="1142"/>
      <c r="F2677" s="223"/>
      <c r="G2677"/>
      <c r="H2677" s="189"/>
      <c r="I2677" s="54"/>
    </row>
    <row r="2678" spans="1:9" ht="16.149999999999999" customHeight="1">
      <c r="A2678"/>
      <c r="B2678" s="1144"/>
      <c r="C2678" s="1172"/>
      <c r="D2678" s="1142"/>
      <c r="E2678" s="1142"/>
      <c r="F2678" s="223"/>
      <c r="G2678"/>
      <c r="H2678" s="7"/>
      <c r="I2678" s="54"/>
    </row>
    <row r="2679" spans="1:9" ht="16.149999999999999" customHeight="1">
      <c r="A2679"/>
      <c r="B2679" s="1144"/>
      <c r="C2679" s="1172"/>
      <c r="D2679" s="1142"/>
      <c r="E2679" s="1142"/>
      <c r="F2679" s="223"/>
      <c r="G2679"/>
      <c r="H2679" s="7"/>
      <c r="I2679" s="54"/>
    </row>
    <row r="2680" spans="1:9" ht="16.149999999999999" customHeight="1">
      <c r="A2680"/>
      <c r="B2680" s="1144"/>
      <c r="C2680" s="1141"/>
      <c r="D2680" s="1142"/>
      <c r="E2680" s="1142"/>
      <c r="F2680" s="223"/>
      <c r="G2680"/>
      <c r="H2680" s="7"/>
      <c r="I2680" s="54"/>
    </row>
    <row r="2681" spans="1:9" ht="16.149999999999999" customHeight="1">
      <c r="A2681"/>
      <c r="B2681" s="1144"/>
      <c r="C2681" s="1141"/>
      <c r="D2681" s="1142"/>
      <c r="E2681" s="1142"/>
      <c r="F2681" s="223"/>
      <c r="G2681"/>
      <c r="H2681" s="7"/>
      <c r="I2681" s="54"/>
    </row>
    <row r="2682" spans="1:9" ht="16.149999999999999" customHeight="1">
      <c r="A2682"/>
      <c r="B2682" s="1144"/>
      <c r="C2682" s="1141"/>
      <c r="D2682" s="1142"/>
      <c r="E2682" s="1142"/>
      <c r="F2682" s="223"/>
      <c r="G2682"/>
      <c r="H2682" s="7"/>
      <c r="I2682" s="54"/>
    </row>
    <row r="2683" spans="1:9" ht="16.149999999999999" customHeight="1">
      <c r="A2683"/>
      <c r="B2683" s="1144"/>
      <c r="C2683" s="1141"/>
      <c r="D2683" s="1142"/>
      <c r="E2683" s="1142"/>
      <c r="F2683" s="223"/>
      <c r="G2683"/>
      <c r="H2683" s="7"/>
      <c r="I2683" s="54"/>
    </row>
    <row r="2684" spans="1:9" ht="16.149999999999999" customHeight="1">
      <c r="A2684"/>
      <c r="B2684" s="224"/>
      <c r="C2684" s="225"/>
      <c r="D2684" s="226"/>
      <c r="E2684" s="226"/>
      <c r="F2684" s="223"/>
      <c r="G2684"/>
      <c r="H2684" s="7"/>
      <c r="I2684" s="54"/>
    </row>
    <row r="2685" spans="1:9" ht="16.149999999999999" customHeight="1">
      <c r="A2685"/>
      <c r="B2685" s="228"/>
      <c r="C2685" s="225"/>
      <c r="D2685" s="225"/>
      <c r="E2685" s="225"/>
      <c r="F2685" s="223"/>
      <c r="G2685"/>
      <c r="H2685" s="189"/>
      <c r="I2685" s="54"/>
    </row>
    <row r="2686" spans="1:9" ht="16.149999999999999" customHeight="1">
      <c r="A2686"/>
      <c r="B2686" s="230"/>
      <c r="C2686" s="231"/>
      <c r="D2686" s="231"/>
      <c r="E2686" s="231"/>
      <c r="F2686" s="456"/>
      <c r="G2686"/>
      <c r="H2686" s="188"/>
      <c r="I2686" s="54"/>
    </row>
    <row r="2687" spans="1:9" ht="16.149999999999999" customHeight="1">
      <c r="A2687"/>
      <c r="B2687" s="455"/>
      <c r="C2687" s="458"/>
      <c r="D2687" s="459"/>
      <c r="E2687" s="458"/>
      <c r="F2687" s="460"/>
      <c r="G2687"/>
      <c r="H2687" s="189"/>
      <c r="I2687" s="54"/>
    </row>
    <row r="2688" spans="1:9" ht="16.149999999999999" customHeight="1">
      <c r="A2688"/>
      <c r="B2688" s="457"/>
      <c r="C2688" s="221"/>
      <c r="D2688" s="260"/>
      <c r="E2688" s="222"/>
      <c r="F2688" s="223"/>
      <c r="G2688"/>
      <c r="H2688" s="189"/>
      <c r="I2688" s="54"/>
    </row>
    <row r="2689" spans="1:9" ht="16.149999999999999" customHeight="1">
      <c r="A2689"/>
      <c r="B2689" s="259"/>
      <c r="C2689" s="225"/>
      <c r="D2689" s="261"/>
      <c r="E2689" s="225"/>
      <c r="F2689" s="223"/>
      <c r="G2689"/>
      <c r="H2689" s="190"/>
      <c r="I2689" s="54"/>
    </row>
    <row r="2690" spans="1:9" ht="16.149999999999999" customHeight="1" thickBot="1">
      <c r="A2690"/>
      <c r="B2690" s="234"/>
      <c r="C2690" s="1102"/>
      <c r="D2690" s="1102"/>
      <c r="E2690" s="1102"/>
      <c r="F2690" s="1103"/>
      <c r="G2690"/>
      <c r="H2690" s="189"/>
      <c r="I2690" s="54"/>
    </row>
    <row r="2691" spans="1:9" ht="16.149999999999999" customHeight="1" thickBot="1">
      <c r="A2691"/>
      <c r="B2691" s="216" t="s">
        <v>242</v>
      </c>
      <c r="C2691" s="217"/>
      <c r="D2691" s="218"/>
      <c r="E2691" s="217"/>
      <c r="F2691" s="219">
        <f>SUM(F2692:F2694)</f>
        <v>0</v>
      </c>
      <c r="G2691"/>
      <c r="H2691" s="191"/>
      <c r="I2691" s="54"/>
    </row>
    <row r="2692" spans="1:9" ht="16.149999999999999" customHeight="1">
      <c r="A2692"/>
      <c r="B2692" s="220"/>
      <c r="C2692" s="221"/>
      <c r="D2692" s="233"/>
      <c r="E2692" s="221"/>
      <c r="F2692" s="223"/>
      <c r="G2692"/>
      <c r="H2692" s="191"/>
      <c r="I2692" s="54"/>
    </row>
    <row r="2693" spans="1:9" ht="16.149999999999999" customHeight="1">
      <c r="A2693"/>
      <c r="B2693" s="224"/>
      <c r="C2693" s="225"/>
      <c r="D2693" s="229"/>
      <c r="E2693" s="225"/>
      <c r="F2693" s="227"/>
      <c r="G2693"/>
      <c r="H2693" s="189"/>
      <c r="I2693" s="54"/>
    </row>
    <row r="2694" spans="1:9" ht="16.149999999999999" customHeight="1" thickBot="1">
      <c r="A2694"/>
      <c r="B2694" s="234"/>
      <c r="C2694" s="231"/>
      <c r="D2694" s="232"/>
      <c r="E2694" s="231"/>
      <c r="F2694" s="235"/>
      <c r="G2694"/>
      <c r="H2694" s="189"/>
      <c r="I2694" s="54"/>
    </row>
    <row r="2695" spans="1:9" ht="16.149999999999999" customHeight="1" thickTop="1" thickBot="1">
      <c r="A2695"/>
      <c r="B2695"/>
      <c r="C2695" s="236"/>
      <c r="D2695" s="237"/>
      <c r="E2695" s="238" t="s">
        <v>243</v>
      </c>
      <c r="F2695" s="239">
        <f>SUM(F2673,F2687,F2691)</f>
        <v>0</v>
      </c>
      <c r="G2695"/>
      <c r="H2695" s="189"/>
      <c r="I2695" s="54"/>
    </row>
    <row r="2696" spans="1:9" ht="16.149999999999999" customHeight="1" thickTop="1" thickBot="1">
      <c r="A2696"/>
      <c r="B2696"/>
      <c r="C2696" s="240"/>
      <c r="D2696" s="241"/>
      <c r="E2696" s="242" t="s">
        <v>244</v>
      </c>
      <c r="F2696" s="239">
        <f>F2659</f>
        <v>1.5610099999999998</v>
      </c>
      <c r="G2696"/>
      <c r="H2696" s="192"/>
      <c r="I2696" s="54"/>
    </row>
    <row r="2697" spans="1:9" ht="16.149999999999999" customHeight="1" thickTop="1" thickBot="1">
      <c r="A2697"/>
      <c r="B2697"/>
      <c r="C2697" s="243"/>
      <c r="D2697" s="244"/>
      <c r="E2697" s="245" t="s">
        <v>245</v>
      </c>
      <c r="F2697" s="461">
        <f>+F2696*F2695</f>
        <v>0</v>
      </c>
      <c r="G2697"/>
      <c r="H2697" s="54"/>
      <c r="I2697" s="54"/>
    </row>
    <row r="2698" spans="1:9" ht="16.149999999999999" customHeight="1">
      <c r="A2698" s="193"/>
      <c r="B2698"/>
      <c r="C2698" s="200"/>
      <c r="D2698" s="208"/>
      <c r="E2698" s="246"/>
      <c r="F2698" s="247"/>
      <c r="G2698" s="193"/>
      <c r="H2698" s="61"/>
      <c r="I2698" s="54"/>
    </row>
    <row r="2699" spans="1:9" ht="16.149999999999999" customHeight="1">
      <c r="A2699" s="193"/>
      <c r="B2699" s="194" t="s">
        <v>1260</v>
      </c>
      <c r="C2699" s="193"/>
      <c r="D2699" s="193"/>
      <c r="E2699" s="195" t="str">
        <f>$B$3</f>
        <v xml:space="preserve">ESCUELA Nº </v>
      </c>
      <c r="F2699" s="193"/>
      <c r="G2699" s="193"/>
      <c r="H2699" s="60"/>
      <c r="I2699" s="54"/>
    </row>
    <row r="2700" spans="1:9" ht="16.149999999999999" customHeight="1">
      <c r="A2700" s="193"/>
      <c r="B2700" s="195"/>
      <c r="C2700" s="193"/>
      <c r="D2700" s="193"/>
      <c r="E2700" s="195" t="str">
        <f>$B$4</f>
        <v>ENI Nº 62 ENRIQUE MOSCONI</v>
      </c>
      <c r="F2700" s="193"/>
      <c r="G2700" s="193"/>
      <c r="H2700" s="263"/>
      <c r="I2700" s="54"/>
    </row>
    <row r="2701" spans="1:9" ht="16.149999999999999" customHeight="1">
      <c r="A2701" s="196"/>
      <c r="B2701" s="195"/>
      <c r="C2701" s="193"/>
      <c r="D2701" s="193"/>
      <c r="E2701" s="249" t="str">
        <f>$B$5</f>
        <v>RIVADAVIA - SAN JUAN</v>
      </c>
      <c r="F2701" s="193"/>
      <c r="G2701" s="196"/>
      <c r="H2701" s="3"/>
      <c r="I2701" s="54"/>
    </row>
    <row r="2702" spans="1:9" ht="16.149999999999999" customHeight="1">
      <c r="A2702" s="193"/>
      <c r="B2702" s="196"/>
      <c r="C2702" s="196"/>
      <c r="D2702" s="197"/>
      <c r="E2702" s="198" t="s">
        <v>231</v>
      </c>
      <c r="F2702" s="196"/>
      <c r="G2702" s="199"/>
      <c r="H2702" s="3"/>
      <c r="I2702" s="54"/>
    </row>
    <row r="2703" spans="1:9" ht="16.149999999999999" customHeight="1">
      <c r="A2703"/>
      <c r="B2703" s="199" t="s">
        <v>246</v>
      </c>
      <c r="C2703" s="193"/>
      <c r="D2703" s="199"/>
      <c r="E2703" s="199"/>
      <c r="F2703" s="199"/>
      <c r="G2703"/>
      <c r="H2703" s="3"/>
      <c r="I2703" s="54"/>
    </row>
    <row r="2704" spans="1:9" ht="16.149999999999999" customHeight="1">
      <c r="A2704"/>
      <c r="B2704"/>
      <c r="C2704" s="200"/>
      <c r="D2704" s="101"/>
      <c r="E2704" s="200"/>
      <c r="F2704" s="200"/>
      <c r="G2704"/>
      <c r="H2704" s="7"/>
      <c r="I2704" s="54"/>
    </row>
    <row r="2705" spans="1:9" ht="16.149999999999999" customHeight="1" thickBot="1">
      <c r="A2705"/>
      <c r="B2705"/>
      <c r="C2705" s="200"/>
      <c r="D2705" s="101"/>
      <c r="E2705" s="200"/>
      <c r="F2705" s="200"/>
      <c r="G2705"/>
      <c r="H2705" s="7"/>
      <c r="I2705" s="54"/>
    </row>
    <row r="2706" spans="1:9" ht="16.149999999999999" customHeight="1">
      <c r="A2706"/>
      <c r="B2706" s="201" t="s">
        <v>232</v>
      </c>
      <c r="C2706" s="202" t="s">
        <v>455</v>
      </c>
      <c r="D2706" s="203" t="s">
        <v>456</v>
      </c>
      <c r="E2706" s="204"/>
      <c r="F2706" s="205"/>
      <c r="G2706"/>
      <c r="H2706" s="7"/>
      <c r="I2706" s="54"/>
    </row>
    <row r="2707" spans="1:9" ht="16.149999999999999" customHeight="1">
      <c r="A2707"/>
      <c r="B2707" s="206" t="s">
        <v>233</v>
      </c>
      <c r="C2707" s="207" t="s">
        <v>998</v>
      </c>
      <c r="D2707" s="265" t="s">
        <v>1001</v>
      </c>
      <c r="E2707" s="209"/>
      <c r="F2707" s="210"/>
      <c r="G2707"/>
      <c r="H2707" s="7"/>
      <c r="I2707" s="54"/>
    </row>
    <row r="2708" spans="1:9" ht="30.75" customHeight="1" thickBot="1">
      <c r="A2708"/>
      <c r="B2708" s="206" t="s">
        <v>234</v>
      </c>
      <c r="C2708" s="211" t="s">
        <v>236</v>
      </c>
      <c r="D2708" s="212"/>
      <c r="E2708" s="209"/>
      <c r="F2708" s="210"/>
      <c r="G2708"/>
      <c r="H2708" s="7"/>
      <c r="I2708" s="54"/>
    </row>
    <row r="2709" spans="1:9" ht="16.149999999999999" customHeight="1" thickBot="1">
      <c r="A2709"/>
      <c r="B2709" s="213" t="s">
        <v>235</v>
      </c>
      <c r="C2709" s="214" t="s">
        <v>236</v>
      </c>
      <c r="D2709" s="214" t="s">
        <v>237</v>
      </c>
      <c r="E2709" s="214" t="s">
        <v>238</v>
      </c>
      <c r="F2709" s="215" t="s">
        <v>239</v>
      </c>
      <c r="G2709"/>
      <c r="H2709" s="187"/>
      <c r="I2709" s="54"/>
    </row>
    <row r="2710" spans="1:9" ht="16.149999999999999" customHeight="1" thickBot="1">
      <c r="A2710"/>
      <c r="B2710" s="1134" t="s">
        <v>318</v>
      </c>
      <c r="C2710" s="1118"/>
      <c r="D2710" s="1126"/>
      <c r="E2710" s="1118"/>
      <c r="F2710" s="1135">
        <f>SUM(F2711:F2723)</f>
        <v>0</v>
      </c>
      <c r="G2710"/>
      <c r="H2710" s="188"/>
      <c r="I2710" s="54"/>
    </row>
    <row r="2711" spans="1:9" ht="16.149999999999999" customHeight="1">
      <c r="A2711"/>
      <c r="B2711" s="1226"/>
      <c r="C2711" s="1227"/>
      <c r="D2711" s="1223"/>
      <c r="E2711" s="1223"/>
      <c r="F2711" s="1100"/>
      <c r="G2711"/>
      <c r="H2711" s="189"/>
      <c r="I2711" s="54"/>
    </row>
    <row r="2712" spans="1:9" ht="16.149999999999999" customHeight="1">
      <c r="A2712"/>
      <c r="B2712" s="1228"/>
      <c r="C2712" s="1088"/>
      <c r="D2712" s="1229"/>
      <c r="E2712" s="1211"/>
      <c r="F2712" s="223"/>
      <c r="G2712"/>
      <c r="H2712" s="189"/>
      <c r="I2712" s="54"/>
    </row>
    <row r="2713" spans="1:9" ht="16.149999999999999" customHeight="1">
      <c r="A2713"/>
      <c r="B2713" s="1144"/>
      <c r="C2713" s="1172"/>
      <c r="D2713" s="1142"/>
      <c r="E2713" s="1142"/>
      <c r="F2713" s="223"/>
      <c r="G2713"/>
      <c r="H2713" s="189"/>
      <c r="I2713" s="54"/>
    </row>
    <row r="2714" spans="1:9" ht="16.149999999999999" customHeight="1">
      <c r="A2714"/>
      <c r="B2714" s="1144"/>
      <c r="C2714" s="1172"/>
      <c r="D2714" s="1142"/>
      <c r="E2714" s="1142"/>
      <c r="F2714" s="223"/>
      <c r="G2714"/>
      <c r="H2714" s="7"/>
      <c r="I2714" s="54"/>
    </row>
    <row r="2715" spans="1:9" ht="16.149999999999999" customHeight="1">
      <c r="A2715"/>
      <c r="B2715" s="1144"/>
      <c r="C2715" s="1172"/>
      <c r="D2715" s="1142"/>
      <c r="E2715" s="1142"/>
      <c r="F2715" s="223"/>
      <c r="G2715"/>
      <c r="H2715" s="7"/>
      <c r="I2715" s="54"/>
    </row>
    <row r="2716" spans="1:9" ht="16.149999999999999" customHeight="1">
      <c r="A2716"/>
      <c r="B2716" s="454"/>
      <c r="C2716" s="4"/>
      <c r="D2716" s="222"/>
      <c r="E2716" s="222"/>
      <c r="F2716" s="223"/>
      <c r="G2716"/>
      <c r="H2716" s="7"/>
      <c r="I2716" s="54"/>
    </row>
    <row r="2717" spans="1:9" ht="16.149999999999999" customHeight="1">
      <c r="A2717"/>
      <c r="B2717" s="220"/>
      <c r="C2717" s="221"/>
      <c r="D2717" s="222"/>
      <c r="E2717" s="222"/>
      <c r="F2717" s="223"/>
      <c r="G2717"/>
      <c r="H2717" s="7"/>
      <c r="I2717" s="54"/>
    </row>
    <row r="2718" spans="1:9" ht="16.149999999999999" customHeight="1">
      <c r="A2718"/>
      <c r="B2718" s="220"/>
      <c r="C2718" s="221"/>
      <c r="D2718" s="222"/>
      <c r="E2718" s="222"/>
      <c r="F2718" s="223"/>
      <c r="G2718"/>
      <c r="H2718" s="7"/>
      <c r="I2718" s="54"/>
    </row>
    <row r="2719" spans="1:9" ht="16.149999999999999" customHeight="1">
      <c r="A2719"/>
      <c r="B2719" s="220"/>
      <c r="C2719" s="221"/>
      <c r="D2719" s="222"/>
      <c r="E2719" s="222"/>
      <c r="F2719" s="223"/>
      <c r="G2719"/>
      <c r="H2719" s="7"/>
      <c r="I2719" s="54"/>
    </row>
    <row r="2720" spans="1:9" ht="16.149999999999999" customHeight="1">
      <c r="A2720"/>
      <c r="B2720" s="220"/>
      <c r="C2720" s="221"/>
      <c r="D2720" s="222"/>
      <c r="E2720" s="222"/>
      <c r="F2720" s="223"/>
      <c r="G2720"/>
      <c r="H2720" s="7"/>
      <c r="I2720" s="54"/>
    </row>
    <row r="2721" spans="1:9" ht="16.149999999999999" customHeight="1">
      <c r="A2721"/>
      <c r="B2721" s="224"/>
      <c r="C2721" s="225"/>
      <c r="D2721" s="226"/>
      <c r="E2721" s="226"/>
      <c r="F2721" s="223"/>
      <c r="G2721"/>
      <c r="H2721" s="189"/>
      <c r="I2721" s="54"/>
    </row>
    <row r="2722" spans="1:9" ht="16.149999999999999" customHeight="1">
      <c r="A2722"/>
      <c r="B2722" s="228"/>
      <c r="C2722" s="225"/>
      <c r="D2722" s="225"/>
      <c r="E2722" s="225"/>
      <c r="F2722" s="223"/>
      <c r="G2722"/>
      <c r="H2722" s="188"/>
      <c r="I2722" s="54"/>
    </row>
    <row r="2723" spans="1:9" ht="16.149999999999999" customHeight="1">
      <c r="A2723"/>
      <c r="B2723" s="230"/>
      <c r="C2723" s="231"/>
      <c r="D2723" s="231"/>
      <c r="E2723" s="231"/>
      <c r="F2723" s="456"/>
      <c r="G2723"/>
      <c r="H2723" s="189"/>
      <c r="I2723" s="54"/>
    </row>
    <row r="2724" spans="1:9" ht="16.149999999999999" customHeight="1">
      <c r="A2724"/>
      <c r="B2724" s="455"/>
      <c r="C2724" s="458"/>
      <c r="D2724" s="459"/>
      <c r="E2724" s="458"/>
      <c r="F2724" s="460"/>
      <c r="G2724"/>
      <c r="H2724" s="189"/>
      <c r="I2724" s="54"/>
    </row>
    <row r="2725" spans="1:9" ht="16.149999999999999" customHeight="1">
      <c r="A2725"/>
      <c r="B2725" s="457"/>
      <c r="C2725" s="221"/>
      <c r="D2725" s="260"/>
      <c r="E2725" s="222"/>
      <c r="F2725" s="223"/>
      <c r="G2725"/>
      <c r="H2725" s="190"/>
      <c r="I2725" s="54"/>
    </row>
    <row r="2726" spans="1:9" ht="16.149999999999999" customHeight="1">
      <c r="A2726"/>
      <c r="B2726" s="259"/>
      <c r="C2726" s="225"/>
      <c r="D2726" s="261"/>
      <c r="E2726" s="225"/>
      <c r="F2726" s="223"/>
      <c r="G2726"/>
      <c r="H2726" s="189"/>
      <c r="I2726" s="54"/>
    </row>
    <row r="2727" spans="1:9" ht="16.149999999999999" customHeight="1" thickBot="1">
      <c r="A2727"/>
      <c r="B2727" s="234"/>
      <c r="C2727" s="1102"/>
      <c r="D2727" s="1102"/>
      <c r="E2727" s="1102"/>
      <c r="F2727" s="1103"/>
      <c r="G2727"/>
      <c r="H2727" s="191"/>
      <c r="I2727" s="54"/>
    </row>
    <row r="2728" spans="1:9" ht="16.149999999999999" customHeight="1" thickBot="1">
      <c r="A2728"/>
      <c r="B2728" s="216" t="s">
        <v>242</v>
      </c>
      <c r="C2728" s="217"/>
      <c r="D2728" s="218"/>
      <c r="E2728" s="217"/>
      <c r="F2728" s="219">
        <f>SUM(F2729:F2731)</f>
        <v>0</v>
      </c>
      <c r="G2728"/>
      <c r="H2728" s="191"/>
      <c r="I2728" s="54"/>
    </row>
    <row r="2729" spans="1:9" ht="16.149999999999999" customHeight="1">
      <c r="A2729"/>
      <c r="B2729" s="220"/>
      <c r="C2729" s="221"/>
      <c r="D2729" s="233"/>
      <c r="E2729" s="221"/>
      <c r="F2729" s="223"/>
      <c r="G2729"/>
      <c r="H2729" s="189"/>
      <c r="I2729" s="54"/>
    </row>
    <row r="2730" spans="1:9" ht="16.149999999999999" customHeight="1">
      <c r="A2730"/>
      <c r="B2730" s="224"/>
      <c r="C2730" s="225"/>
      <c r="D2730" s="229"/>
      <c r="E2730" s="225"/>
      <c r="F2730" s="227"/>
      <c r="G2730"/>
      <c r="H2730" s="189"/>
      <c r="I2730" s="54"/>
    </row>
    <row r="2731" spans="1:9" ht="16.149999999999999" customHeight="1" thickBot="1">
      <c r="A2731"/>
      <c r="B2731" s="234"/>
      <c r="C2731" s="231"/>
      <c r="D2731" s="232"/>
      <c r="E2731" s="231"/>
      <c r="F2731" s="235"/>
      <c r="G2731"/>
      <c r="H2731" s="189"/>
      <c r="I2731" s="54"/>
    </row>
    <row r="2732" spans="1:9" ht="16.149999999999999" customHeight="1" thickTop="1" thickBot="1">
      <c r="A2732"/>
      <c r="B2732"/>
      <c r="C2732" s="236"/>
      <c r="D2732" s="237"/>
      <c r="E2732" s="238" t="s">
        <v>243</v>
      </c>
      <c r="F2732" s="239">
        <f>SUM(F2710,F2724,F2728)</f>
        <v>0</v>
      </c>
      <c r="G2732"/>
      <c r="H2732" s="54"/>
      <c r="I2732" s="54"/>
    </row>
    <row r="2733" spans="1:9" ht="16.149999999999999" customHeight="1" thickTop="1" thickBot="1">
      <c r="A2733"/>
      <c r="B2733"/>
      <c r="C2733" s="240"/>
      <c r="D2733" s="241"/>
      <c r="E2733" s="242" t="s">
        <v>244</v>
      </c>
      <c r="F2733" s="239">
        <f>F2696</f>
        <v>1.5610099999999998</v>
      </c>
      <c r="G2733"/>
      <c r="H2733" s="54"/>
      <c r="I2733" s="54"/>
    </row>
    <row r="2734" spans="1:9" ht="16.149999999999999" customHeight="1" thickTop="1" thickBot="1">
      <c r="A2734" s="193"/>
      <c r="B2734"/>
      <c r="C2734" s="243"/>
      <c r="D2734" s="244"/>
      <c r="E2734" s="245" t="s">
        <v>245</v>
      </c>
      <c r="F2734" s="461">
        <f>+F2733*F2732</f>
        <v>0</v>
      </c>
      <c r="G2734" s="193"/>
      <c r="H2734" s="61"/>
      <c r="I2734" s="54"/>
    </row>
    <row r="2735" spans="1:9" ht="16.149999999999999" customHeight="1">
      <c r="A2735" s="193"/>
      <c r="B2735"/>
      <c r="C2735" s="200"/>
      <c r="D2735" s="208"/>
      <c r="E2735" s="246"/>
      <c r="F2735" s="247"/>
      <c r="G2735" s="193"/>
      <c r="H2735" s="60"/>
      <c r="I2735" s="54"/>
    </row>
    <row r="2736" spans="1:9" ht="16.149999999999999" customHeight="1">
      <c r="A2736" s="193"/>
      <c r="B2736" s="194" t="s">
        <v>1260</v>
      </c>
      <c r="C2736" s="193"/>
      <c r="D2736" s="193"/>
      <c r="E2736" s="195" t="str">
        <f>$B$3</f>
        <v xml:space="preserve">ESCUELA Nº </v>
      </c>
      <c r="F2736" s="193"/>
      <c r="G2736" s="193"/>
      <c r="H2736" s="263"/>
      <c r="I2736" s="54"/>
    </row>
    <row r="2737" spans="1:9" ht="16.149999999999999" customHeight="1">
      <c r="A2737" s="196"/>
      <c r="B2737" s="195"/>
      <c r="C2737" s="193"/>
      <c r="D2737" s="193"/>
      <c r="E2737" s="195" t="str">
        <f>$B$4</f>
        <v>ENI Nº 62 ENRIQUE MOSCONI</v>
      </c>
      <c r="F2737" s="193"/>
      <c r="G2737" s="196"/>
      <c r="H2737" s="3"/>
      <c r="I2737" s="54"/>
    </row>
    <row r="2738" spans="1:9" ht="16.149999999999999" customHeight="1">
      <c r="A2738" s="193"/>
      <c r="B2738" s="195"/>
      <c r="C2738" s="193"/>
      <c r="D2738" s="193"/>
      <c r="E2738" s="249" t="str">
        <f>$B$5</f>
        <v>RIVADAVIA - SAN JUAN</v>
      </c>
      <c r="F2738" s="193"/>
      <c r="G2738" s="199"/>
      <c r="H2738" s="3"/>
      <c r="I2738" s="54"/>
    </row>
    <row r="2739" spans="1:9" ht="16.149999999999999" customHeight="1">
      <c r="A2739"/>
      <c r="B2739" s="196"/>
      <c r="C2739" s="196"/>
      <c r="D2739" s="197"/>
      <c r="E2739" s="198" t="s">
        <v>231</v>
      </c>
      <c r="F2739" s="196"/>
      <c r="G2739"/>
      <c r="H2739" s="3"/>
      <c r="I2739" s="54"/>
    </row>
    <row r="2740" spans="1:9" ht="16.149999999999999" customHeight="1">
      <c r="A2740"/>
      <c r="B2740" s="199" t="s">
        <v>246</v>
      </c>
      <c r="C2740" s="193"/>
      <c r="D2740" s="199"/>
      <c r="E2740" s="199"/>
      <c r="F2740" s="199"/>
      <c r="G2740"/>
      <c r="H2740" s="7"/>
      <c r="I2740" s="54"/>
    </row>
    <row r="2741" spans="1:9" ht="16.149999999999999" customHeight="1">
      <c r="A2741"/>
      <c r="B2741"/>
      <c r="C2741" s="200"/>
      <c r="D2741" s="101"/>
      <c r="E2741" s="200"/>
      <c r="F2741" s="200"/>
      <c r="G2741"/>
      <c r="H2741" s="7"/>
      <c r="I2741" s="54"/>
    </row>
    <row r="2742" spans="1:9" ht="16.149999999999999" customHeight="1" thickBot="1">
      <c r="A2742"/>
      <c r="B2742"/>
      <c r="C2742" s="200"/>
      <c r="D2742" s="101"/>
      <c r="E2742" s="200"/>
      <c r="F2742" s="200"/>
      <c r="G2742"/>
      <c r="H2742" s="7"/>
      <c r="I2742" s="54"/>
    </row>
    <row r="2743" spans="1:9" ht="16.149999999999999" customHeight="1">
      <c r="A2743"/>
      <c r="B2743" s="201" t="s">
        <v>232</v>
      </c>
      <c r="C2743" s="202" t="s">
        <v>455</v>
      </c>
      <c r="D2743" s="203" t="s">
        <v>456</v>
      </c>
      <c r="E2743" s="204"/>
      <c r="F2743" s="205"/>
      <c r="G2743"/>
      <c r="H2743" s="7"/>
      <c r="I2743" s="54"/>
    </row>
    <row r="2744" spans="1:9" ht="30.75" customHeight="1">
      <c r="A2744"/>
      <c r="B2744" s="206" t="s">
        <v>233</v>
      </c>
      <c r="C2744" s="207" t="s">
        <v>999</v>
      </c>
      <c r="D2744" s="265" t="s">
        <v>1257</v>
      </c>
      <c r="E2744" s="209"/>
      <c r="F2744" s="210"/>
      <c r="G2744"/>
      <c r="H2744" s="7"/>
      <c r="I2744" s="54"/>
    </row>
    <row r="2745" spans="1:9" ht="16.149999999999999" customHeight="1" thickBot="1">
      <c r="A2745"/>
      <c r="B2745" s="206" t="s">
        <v>234</v>
      </c>
      <c r="C2745" s="211" t="s">
        <v>236</v>
      </c>
      <c r="D2745" s="212"/>
      <c r="E2745" s="209"/>
      <c r="F2745" s="210"/>
      <c r="G2745"/>
      <c r="H2745" s="187"/>
      <c r="I2745" s="54"/>
    </row>
    <row r="2746" spans="1:9" ht="16.149999999999999" customHeight="1" thickBot="1">
      <c r="A2746"/>
      <c r="B2746" s="213" t="s">
        <v>235</v>
      </c>
      <c r="C2746" s="214" t="s">
        <v>236</v>
      </c>
      <c r="D2746" s="214" t="s">
        <v>237</v>
      </c>
      <c r="E2746" s="214" t="s">
        <v>238</v>
      </c>
      <c r="F2746" s="215" t="s">
        <v>239</v>
      </c>
      <c r="G2746"/>
      <c r="H2746" s="188"/>
      <c r="I2746" s="54"/>
    </row>
    <row r="2747" spans="1:9" ht="16.149999999999999" customHeight="1" thickBot="1">
      <c r="A2747"/>
      <c r="B2747" s="1134" t="s">
        <v>318</v>
      </c>
      <c r="C2747" s="1118"/>
      <c r="D2747" s="1126"/>
      <c r="E2747" s="1118"/>
      <c r="F2747" s="1135">
        <f>SUM(F2748:F2760)</f>
        <v>0</v>
      </c>
      <c r="G2747"/>
      <c r="H2747" s="189"/>
      <c r="I2747" s="54"/>
    </row>
    <row r="2748" spans="1:9" ht="16.149999999999999" customHeight="1">
      <c r="A2748"/>
      <c r="B2748" s="1230"/>
      <c r="C2748" s="1231"/>
      <c r="D2748" s="1222"/>
      <c r="E2748" s="1099"/>
      <c r="F2748" s="1100"/>
      <c r="G2748"/>
      <c r="H2748" s="189"/>
      <c r="I2748" s="54"/>
    </row>
    <row r="2749" spans="1:9" ht="16.149999999999999" customHeight="1">
      <c r="A2749"/>
      <c r="B2749" s="1232"/>
      <c r="C2749" s="1119"/>
      <c r="D2749" s="1234"/>
      <c r="E2749" s="222"/>
      <c r="F2749" s="223"/>
      <c r="G2749"/>
      <c r="H2749" s="189"/>
      <c r="I2749" s="54"/>
    </row>
    <row r="2750" spans="1:9" ht="16.149999999999999" customHeight="1">
      <c r="A2750"/>
      <c r="B2750" s="1232"/>
      <c r="C2750" s="1119"/>
      <c r="D2750" s="1215"/>
      <c r="E2750" s="222"/>
      <c r="F2750" s="223"/>
      <c r="G2750"/>
      <c r="H2750" s="189"/>
      <c r="I2750" s="54"/>
    </row>
    <row r="2751" spans="1:9" ht="16.149999999999999" customHeight="1">
      <c r="A2751"/>
      <c r="B2751" s="1233"/>
      <c r="C2751" s="1119"/>
      <c r="D2751" s="1215"/>
      <c r="E2751" s="222"/>
      <c r="F2751" s="223"/>
      <c r="G2751"/>
      <c r="H2751" s="189"/>
      <c r="I2751" s="54"/>
    </row>
    <row r="2752" spans="1:9" ht="16.149999999999999" customHeight="1">
      <c r="A2752"/>
      <c r="B2752" s="1144"/>
      <c r="C2752" s="1175"/>
      <c r="D2752" s="1142"/>
      <c r="E2752" s="222"/>
      <c r="F2752" s="223"/>
      <c r="G2752"/>
      <c r="H2752" s="7"/>
      <c r="I2752" s="54"/>
    </row>
    <row r="2753" spans="1:9" ht="16.149999999999999" customHeight="1">
      <c r="A2753"/>
      <c r="B2753" s="1144"/>
      <c r="C2753" s="1172"/>
      <c r="D2753" s="1142"/>
      <c r="E2753" s="222"/>
      <c r="F2753" s="223"/>
      <c r="G2753"/>
      <c r="H2753" s="7"/>
      <c r="I2753" s="54"/>
    </row>
    <row r="2754" spans="1:9" ht="16.149999999999999" customHeight="1">
      <c r="A2754"/>
      <c r="B2754" s="220"/>
      <c r="C2754" s="221"/>
      <c r="D2754" s="222"/>
      <c r="E2754" s="222"/>
      <c r="F2754" s="223"/>
      <c r="G2754"/>
      <c r="H2754" s="7"/>
      <c r="I2754" s="54"/>
    </row>
    <row r="2755" spans="1:9" ht="16.149999999999999" customHeight="1">
      <c r="A2755"/>
      <c r="B2755" s="220"/>
      <c r="C2755" s="221"/>
      <c r="D2755" s="222"/>
      <c r="E2755" s="222"/>
      <c r="F2755" s="223"/>
      <c r="G2755"/>
      <c r="H2755" s="7"/>
      <c r="I2755" s="54"/>
    </row>
    <row r="2756" spans="1:9" ht="16.149999999999999" customHeight="1">
      <c r="A2756"/>
      <c r="B2756" s="220"/>
      <c r="C2756" s="221"/>
      <c r="D2756" s="222"/>
      <c r="E2756" s="222"/>
      <c r="F2756" s="223"/>
      <c r="G2756"/>
      <c r="H2756" s="7"/>
      <c r="I2756" s="54"/>
    </row>
    <row r="2757" spans="1:9" ht="16.149999999999999" customHeight="1">
      <c r="A2757"/>
      <c r="B2757" s="220"/>
      <c r="C2757" s="221"/>
      <c r="D2757" s="222"/>
      <c r="E2757" s="222"/>
      <c r="F2757" s="223"/>
      <c r="G2757"/>
      <c r="H2757" s="189"/>
      <c r="I2757" s="54"/>
    </row>
    <row r="2758" spans="1:9" ht="16.149999999999999" customHeight="1">
      <c r="A2758"/>
      <c r="B2758" s="224"/>
      <c r="C2758" s="225"/>
      <c r="D2758" s="226"/>
      <c r="E2758" s="226"/>
      <c r="F2758" s="223"/>
      <c r="G2758"/>
      <c r="H2758" s="188"/>
      <c r="I2758" s="54"/>
    </row>
    <row r="2759" spans="1:9" ht="16.149999999999999" customHeight="1">
      <c r="A2759"/>
      <c r="B2759" s="228"/>
      <c r="C2759" s="225"/>
      <c r="D2759" s="225"/>
      <c r="E2759" s="225"/>
      <c r="F2759" s="223"/>
      <c r="G2759"/>
      <c r="H2759" s="189"/>
      <c r="I2759" s="54"/>
    </row>
    <row r="2760" spans="1:9" ht="16.149999999999999" customHeight="1">
      <c r="A2760"/>
      <c r="B2760" s="230"/>
      <c r="C2760" s="231"/>
      <c r="D2760" s="231"/>
      <c r="E2760" s="231"/>
      <c r="F2760" s="456"/>
      <c r="G2760"/>
      <c r="H2760" s="189"/>
      <c r="I2760" s="54"/>
    </row>
    <row r="2761" spans="1:9" ht="16.149999999999999" customHeight="1">
      <c r="A2761"/>
      <c r="B2761" s="455"/>
      <c r="C2761" s="458"/>
      <c r="D2761" s="459"/>
      <c r="E2761" s="458"/>
      <c r="F2761" s="460"/>
      <c r="G2761"/>
      <c r="H2761" s="190"/>
      <c r="I2761" s="54"/>
    </row>
    <row r="2762" spans="1:9" ht="16.149999999999999" customHeight="1">
      <c r="A2762"/>
      <c r="B2762" s="457"/>
      <c r="C2762" s="221"/>
      <c r="D2762" s="260"/>
      <c r="E2762" s="222"/>
      <c r="F2762" s="223"/>
      <c r="G2762"/>
      <c r="H2762" s="189"/>
      <c r="I2762" s="54"/>
    </row>
    <row r="2763" spans="1:9" ht="16.149999999999999" customHeight="1">
      <c r="A2763"/>
      <c r="B2763" s="259"/>
      <c r="C2763" s="225"/>
      <c r="D2763" s="261"/>
      <c r="E2763" s="225"/>
      <c r="F2763" s="223"/>
      <c r="G2763"/>
      <c r="H2763" s="191"/>
      <c r="I2763" s="54"/>
    </row>
    <row r="2764" spans="1:9" ht="16.149999999999999" customHeight="1" thickBot="1">
      <c r="A2764"/>
      <c r="B2764" s="234"/>
      <c r="C2764" s="1102"/>
      <c r="D2764" s="1102"/>
      <c r="E2764" s="1102"/>
      <c r="F2764" s="1103"/>
      <c r="G2764"/>
      <c r="H2764" s="191"/>
      <c r="I2764" s="54"/>
    </row>
    <row r="2765" spans="1:9" ht="16.149999999999999" customHeight="1" thickBot="1">
      <c r="A2765"/>
      <c r="B2765" s="216" t="s">
        <v>242</v>
      </c>
      <c r="C2765" s="217"/>
      <c r="D2765" s="218"/>
      <c r="E2765" s="217"/>
      <c r="F2765" s="219">
        <f>SUM(F2766:F2768)</f>
        <v>0</v>
      </c>
      <c r="G2765"/>
      <c r="H2765" s="189"/>
      <c r="I2765" s="54"/>
    </row>
    <row r="2766" spans="1:9" ht="16.149999999999999" customHeight="1">
      <c r="A2766"/>
      <c r="B2766" s="220"/>
      <c r="C2766" s="221"/>
      <c r="D2766" s="233"/>
      <c r="E2766" s="221"/>
      <c r="F2766" s="223"/>
      <c r="G2766"/>
      <c r="H2766" s="189"/>
      <c r="I2766" s="54"/>
    </row>
    <row r="2767" spans="1:9" ht="16.149999999999999" customHeight="1">
      <c r="A2767"/>
      <c r="B2767" s="224"/>
      <c r="C2767" s="225"/>
      <c r="D2767" s="229"/>
      <c r="E2767" s="225"/>
      <c r="F2767" s="227"/>
      <c r="G2767"/>
      <c r="H2767" s="189"/>
      <c r="I2767" s="54"/>
    </row>
    <row r="2768" spans="1:9" ht="16.149999999999999" customHeight="1" thickBot="1">
      <c r="A2768"/>
      <c r="B2768" s="234"/>
      <c r="C2768" s="231"/>
      <c r="D2768" s="232"/>
      <c r="E2768" s="231"/>
      <c r="F2768" s="235"/>
      <c r="G2768"/>
      <c r="H2768" s="54"/>
      <c r="I2768" s="54"/>
    </row>
    <row r="2769" spans="1:9" ht="16.149999999999999" customHeight="1" thickTop="1" thickBot="1">
      <c r="A2769"/>
      <c r="B2769"/>
      <c r="C2769" s="236"/>
      <c r="D2769" s="237"/>
      <c r="E2769" s="238" t="s">
        <v>243</v>
      </c>
      <c r="F2769" s="239">
        <f>SUM(F2747,F2761,F2765)</f>
        <v>0</v>
      </c>
      <c r="G2769"/>
      <c r="H2769" s="54"/>
      <c r="I2769" s="54"/>
    </row>
    <row r="2770" spans="1:9" ht="16.149999999999999" customHeight="1" thickTop="1" thickBot="1">
      <c r="A2770" s="193"/>
      <c r="B2770"/>
      <c r="C2770" s="240"/>
      <c r="D2770" s="241"/>
      <c r="E2770" s="242" t="s">
        <v>244</v>
      </c>
      <c r="F2770" s="239">
        <f>F2733</f>
        <v>1.5610099999999998</v>
      </c>
      <c r="G2770" s="193"/>
      <c r="H2770" s="61"/>
      <c r="I2770" s="54"/>
    </row>
    <row r="2771" spans="1:9" ht="16.149999999999999" customHeight="1" thickTop="1" thickBot="1">
      <c r="A2771" s="193"/>
      <c r="B2771"/>
      <c r="C2771" s="243"/>
      <c r="D2771" s="244"/>
      <c r="E2771" s="245" t="s">
        <v>245</v>
      </c>
      <c r="F2771" s="461">
        <f>+F2770*F2769</f>
        <v>0</v>
      </c>
      <c r="G2771" s="193"/>
      <c r="H2771" s="60"/>
      <c r="I2771" s="54"/>
    </row>
    <row r="2772" spans="1:9" ht="16.149999999999999" customHeight="1">
      <c r="A2772" s="193"/>
      <c r="B2772"/>
      <c r="C2772" s="200"/>
      <c r="D2772" s="208"/>
      <c r="E2772" s="246"/>
      <c r="F2772" s="247"/>
      <c r="G2772" s="193"/>
      <c r="H2772" s="263"/>
      <c r="I2772" s="54"/>
    </row>
    <row r="2773" spans="1:9" ht="16.149999999999999" customHeight="1">
      <c r="A2773" s="196"/>
      <c r="B2773" s="57"/>
      <c r="C2773" s="57"/>
      <c r="D2773" s="57"/>
      <c r="E2773" s="57"/>
      <c r="F2773" s="57"/>
      <c r="G2773" s="196"/>
      <c r="H2773" s="3"/>
      <c r="I2773" s="54"/>
    </row>
    <row r="2774" spans="1:9" ht="16.149999999999999" customHeight="1">
      <c r="A2774" s="193"/>
      <c r="B2774" s="194" t="s">
        <v>1260</v>
      </c>
      <c r="C2774" s="193"/>
      <c r="D2774" s="193"/>
      <c r="E2774" s="195" t="str">
        <f>$B$3</f>
        <v xml:space="preserve">ESCUELA Nº </v>
      </c>
      <c r="F2774" s="193"/>
      <c r="G2774" s="199"/>
      <c r="H2774" s="3"/>
      <c r="I2774" s="54"/>
    </row>
    <row r="2775" spans="1:9" ht="16.149999999999999" customHeight="1">
      <c r="A2775"/>
      <c r="B2775" s="195"/>
      <c r="C2775" s="193"/>
      <c r="D2775" s="193"/>
      <c r="E2775" s="195" t="str">
        <f>$B$4</f>
        <v>ENI Nº 62 ENRIQUE MOSCONI</v>
      </c>
      <c r="F2775" s="193"/>
      <c r="G2775"/>
      <c r="H2775" s="3"/>
      <c r="I2775" s="54"/>
    </row>
    <row r="2776" spans="1:9" ht="16.149999999999999" customHeight="1">
      <c r="A2776"/>
      <c r="B2776" s="195"/>
      <c r="C2776" s="193"/>
      <c r="D2776" s="193"/>
      <c r="E2776" s="249" t="str">
        <f>$B$5</f>
        <v>RIVADAVIA - SAN JUAN</v>
      </c>
      <c r="F2776" s="193"/>
      <c r="G2776"/>
      <c r="H2776" s="7"/>
      <c r="I2776" s="54"/>
    </row>
    <row r="2777" spans="1:9" ht="16.149999999999999" customHeight="1">
      <c r="A2777"/>
      <c r="B2777" s="196"/>
      <c r="C2777" s="196"/>
      <c r="D2777" s="197"/>
      <c r="E2777" s="198" t="s">
        <v>231</v>
      </c>
      <c r="F2777" s="196"/>
      <c r="G2777"/>
      <c r="H2777" s="7"/>
      <c r="I2777" s="54"/>
    </row>
    <row r="2778" spans="1:9" ht="16.149999999999999" customHeight="1">
      <c r="A2778"/>
      <c r="B2778" s="199" t="s">
        <v>246</v>
      </c>
      <c r="C2778" s="193"/>
      <c r="D2778" s="199"/>
      <c r="E2778" s="199"/>
      <c r="F2778" s="199"/>
      <c r="G2778"/>
      <c r="H2778" s="7"/>
      <c r="I2778" s="54"/>
    </row>
    <row r="2779" spans="1:9" ht="16.149999999999999" customHeight="1">
      <c r="A2779"/>
      <c r="B2779"/>
      <c r="C2779" s="200"/>
      <c r="D2779" s="101"/>
      <c r="E2779" s="200"/>
      <c r="F2779" s="200"/>
      <c r="G2779"/>
      <c r="H2779" s="7"/>
      <c r="I2779" s="54"/>
    </row>
    <row r="2780" spans="1:9" ht="16.149999999999999" customHeight="1" thickBot="1">
      <c r="A2780"/>
      <c r="B2780"/>
      <c r="C2780" s="200"/>
      <c r="D2780" s="101"/>
      <c r="E2780" s="200"/>
      <c r="F2780" s="200"/>
      <c r="G2780"/>
      <c r="H2780" s="7"/>
      <c r="I2780" s="54"/>
    </row>
    <row r="2781" spans="1:9" ht="30" customHeight="1">
      <c r="A2781"/>
      <c r="B2781" s="201" t="s">
        <v>232</v>
      </c>
      <c r="C2781" s="202" t="s">
        <v>268</v>
      </c>
      <c r="D2781" s="203" t="s">
        <v>457</v>
      </c>
      <c r="E2781" s="204"/>
      <c r="F2781" s="205"/>
      <c r="G2781"/>
      <c r="H2781" s="187"/>
      <c r="I2781" s="54"/>
    </row>
    <row r="2782" spans="1:9" ht="16.149999999999999" customHeight="1">
      <c r="A2782"/>
      <c r="B2782" s="206" t="s">
        <v>233</v>
      </c>
      <c r="C2782" s="1032" t="s">
        <v>1322</v>
      </c>
      <c r="D2782" s="1120" t="s">
        <v>1327</v>
      </c>
      <c r="E2782" s="209"/>
      <c r="F2782" s="210"/>
      <c r="G2782"/>
      <c r="H2782" s="188"/>
      <c r="I2782" s="54"/>
    </row>
    <row r="2783" spans="1:9" ht="16.149999999999999" customHeight="1" thickBot="1">
      <c r="A2783"/>
      <c r="B2783" s="206" t="s">
        <v>234</v>
      </c>
      <c r="C2783" s="211" t="s">
        <v>4</v>
      </c>
      <c r="D2783" s="212"/>
      <c r="E2783" s="209"/>
      <c r="F2783" s="210"/>
      <c r="G2783"/>
      <c r="H2783" s="189"/>
      <c r="I2783" s="54"/>
    </row>
    <row r="2784" spans="1:9" ht="16.149999999999999" customHeight="1" thickBot="1">
      <c r="A2784"/>
      <c r="B2784" s="213" t="s">
        <v>235</v>
      </c>
      <c r="C2784" s="214" t="s">
        <v>236</v>
      </c>
      <c r="D2784" s="214" t="s">
        <v>237</v>
      </c>
      <c r="E2784" s="214" t="s">
        <v>238</v>
      </c>
      <c r="F2784" s="215" t="s">
        <v>239</v>
      </c>
      <c r="G2784"/>
      <c r="H2784" s="189"/>
      <c r="I2784" s="54"/>
    </row>
    <row r="2785" spans="1:9" ht="16.149999999999999" customHeight="1" thickBot="1">
      <c r="A2785"/>
      <c r="B2785" s="216" t="s">
        <v>318</v>
      </c>
      <c r="C2785" s="217"/>
      <c r="D2785" s="218"/>
      <c r="E2785" s="217"/>
      <c r="F2785" s="219">
        <f>SUM(F2786:F2790)</f>
        <v>0</v>
      </c>
      <c r="G2785"/>
      <c r="H2785" s="189"/>
      <c r="I2785" s="54"/>
    </row>
    <row r="2786" spans="1:9" ht="16.149999999999999" customHeight="1">
      <c r="A2786"/>
      <c r="B2786" s="276"/>
      <c r="C2786" s="996"/>
      <c r="D2786" s="1211"/>
      <c r="E2786" s="222"/>
      <c r="F2786" s="223"/>
      <c r="G2786"/>
      <c r="H2786" s="7"/>
      <c r="I2786" s="54"/>
    </row>
    <row r="2787" spans="1:9" ht="16.149999999999999" customHeight="1">
      <c r="A2787"/>
      <c r="B2787" s="1239"/>
      <c r="C2787" s="1235"/>
      <c r="D2787" s="1211"/>
      <c r="E2787" s="222"/>
      <c r="F2787" s="223"/>
      <c r="G2787"/>
      <c r="H2787" s="189"/>
      <c r="I2787" s="54"/>
    </row>
    <row r="2788" spans="1:9" ht="16.149999999999999" customHeight="1">
      <c r="A2788"/>
      <c r="B2788" s="1241"/>
      <c r="C2788" s="1240"/>
      <c r="D2788" s="1229"/>
      <c r="E2788" s="226"/>
      <c r="F2788" s="223"/>
      <c r="G2788"/>
      <c r="H2788" s="189"/>
      <c r="I2788" s="54"/>
    </row>
    <row r="2789" spans="1:9" ht="16.149999999999999" customHeight="1">
      <c r="A2789"/>
      <c r="B2789" s="1242"/>
      <c r="C2789" s="1240"/>
      <c r="D2789" s="1240"/>
      <c r="E2789" s="225"/>
      <c r="F2789" s="223"/>
      <c r="G2789"/>
      <c r="H2789" s="190"/>
      <c r="I2789" s="54"/>
    </row>
    <row r="2790" spans="1:9" ht="16.149999999999999" customHeight="1">
      <c r="A2790"/>
      <c r="B2790" s="455"/>
      <c r="C2790" s="1238"/>
      <c r="D2790" s="1238"/>
      <c r="E2790" s="231"/>
      <c r="F2790" s="456"/>
      <c r="G2790"/>
      <c r="H2790" s="189"/>
      <c r="I2790" s="54"/>
    </row>
    <row r="2791" spans="1:9" ht="16.149999999999999" customHeight="1">
      <c r="A2791"/>
      <c r="B2791" s="457"/>
      <c r="C2791" s="458"/>
      <c r="D2791" s="459"/>
      <c r="E2791" s="458"/>
      <c r="F2791" s="460"/>
      <c r="G2791"/>
      <c r="H2791" s="191"/>
      <c r="I2791" s="54"/>
    </row>
    <row r="2792" spans="1:9" ht="16.149999999999999" customHeight="1">
      <c r="A2792"/>
      <c r="B2792" s="259"/>
      <c r="C2792" s="221"/>
      <c r="D2792" s="260"/>
      <c r="E2792" s="222"/>
      <c r="F2792" s="223"/>
      <c r="G2792"/>
      <c r="H2792" s="191"/>
      <c r="I2792" s="54"/>
    </row>
    <row r="2793" spans="1:9" ht="16.149999999999999" customHeight="1" thickBot="1">
      <c r="A2793"/>
      <c r="B2793" s="230"/>
      <c r="C2793" s="225"/>
      <c r="D2793" s="261"/>
      <c r="E2793" s="225"/>
      <c r="F2793" s="223"/>
      <c r="G2793"/>
      <c r="H2793" s="189"/>
      <c r="I2793" s="54"/>
    </row>
    <row r="2794" spans="1:9" ht="16.149999999999999" customHeight="1" thickBot="1">
      <c r="A2794"/>
      <c r="B2794" s="216" t="s">
        <v>242</v>
      </c>
      <c r="C2794" s="217"/>
      <c r="D2794" s="218"/>
      <c r="E2794" s="217"/>
      <c r="F2794" s="219">
        <f>SUM(F2795:F2797)</f>
        <v>0</v>
      </c>
      <c r="G2794"/>
      <c r="H2794" s="189"/>
      <c r="I2794" s="54"/>
    </row>
    <row r="2795" spans="1:9" ht="16.149999999999999" customHeight="1">
      <c r="A2795"/>
      <c r="B2795" s="220"/>
      <c r="C2795" s="221"/>
      <c r="D2795" s="233"/>
      <c r="E2795" s="221"/>
      <c r="F2795" s="223"/>
      <c r="G2795"/>
      <c r="H2795" s="189"/>
      <c r="I2795" s="54"/>
    </row>
    <row r="2796" spans="1:9" ht="16.149999999999999" customHeight="1">
      <c r="A2796"/>
      <c r="B2796" s="224"/>
      <c r="C2796" s="225"/>
      <c r="D2796" s="229"/>
      <c r="E2796" s="225"/>
      <c r="F2796" s="227"/>
      <c r="G2796"/>
      <c r="H2796" s="54"/>
      <c r="I2796" s="54"/>
    </row>
    <row r="2797" spans="1:9" ht="16.149999999999999" customHeight="1" thickBot="1">
      <c r="A2797"/>
      <c r="B2797" s="234"/>
      <c r="C2797" s="231"/>
      <c r="D2797" s="232"/>
      <c r="E2797" s="231"/>
      <c r="F2797" s="235"/>
      <c r="G2797"/>
      <c r="H2797" s="54"/>
      <c r="I2797" s="54"/>
    </row>
    <row r="2798" spans="1:9" ht="16.149999999999999" customHeight="1" thickTop="1" thickBot="1">
      <c r="A2798" s="193"/>
      <c r="B2798"/>
      <c r="C2798" s="236"/>
      <c r="D2798" s="237"/>
      <c r="E2798" s="238" t="s">
        <v>243</v>
      </c>
      <c r="F2798" s="239">
        <f>SUM(F2785,F2791,F2794)</f>
        <v>0</v>
      </c>
      <c r="G2798" s="57"/>
      <c r="H2798" s="58"/>
      <c r="I2798" s="54"/>
    </row>
    <row r="2799" spans="1:9" ht="16.149999999999999" customHeight="1" thickTop="1" thickBot="1">
      <c r="A2799" s="193"/>
      <c r="B2799"/>
      <c r="C2799" s="240"/>
      <c r="D2799" s="241"/>
      <c r="E2799" s="242" t="s">
        <v>244</v>
      </c>
      <c r="F2799" s="239">
        <f>1.518999999</f>
        <v>1.518999999</v>
      </c>
      <c r="G2799" s="193"/>
      <c r="H2799" s="61"/>
      <c r="I2799" s="54"/>
    </row>
    <row r="2800" spans="1:9" ht="16.149999999999999" customHeight="1" thickTop="1" thickBot="1">
      <c r="A2800" s="193"/>
      <c r="B2800"/>
      <c r="C2800" s="243"/>
      <c r="D2800" s="244"/>
      <c r="E2800" s="245" t="s">
        <v>245</v>
      </c>
      <c r="F2800" s="461">
        <f>+F2799*F2798</f>
        <v>0</v>
      </c>
      <c r="G2800" s="193"/>
      <c r="H2800" s="60"/>
      <c r="I2800" s="54"/>
    </row>
    <row r="2801" spans="1:9" ht="16.149999999999999" customHeight="1">
      <c r="A2801" s="196"/>
      <c r="B2801" s="57"/>
      <c r="C2801" s="57"/>
      <c r="D2801" s="57"/>
      <c r="E2801" s="57"/>
      <c r="F2801" s="57"/>
      <c r="G2801" s="193"/>
      <c r="H2801" s="263"/>
      <c r="I2801" s="54"/>
    </row>
    <row r="2802" spans="1:9" ht="16.149999999999999" customHeight="1">
      <c r="A2802" s="193"/>
      <c r="B2802" s="194" t="s">
        <v>1260</v>
      </c>
      <c r="C2802" s="193"/>
      <c r="D2802" s="193"/>
      <c r="E2802" s="195" t="str">
        <f>$B$3</f>
        <v xml:space="preserve">ESCUELA Nº </v>
      </c>
      <c r="F2802" s="193"/>
      <c r="G2802" s="199"/>
      <c r="H2802" s="3"/>
      <c r="I2802" s="54"/>
    </row>
    <row r="2803" spans="1:9" ht="16.149999999999999" customHeight="1">
      <c r="A2803"/>
      <c r="B2803" s="195"/>
      <c r="C2803" s="193"/>
      <c r="D2803" s="193"/>
      <c r="E2803" s="195" t="str">
        <f>$B$4</f>
        <v>ENI Nº 62 ENRIQUE MOSCONI</v>
      </c>
      <c r="F2803" s="193"/>
      <c r="G2803"/>
      <c r="H2803" s="3"/>
      <c r="I2803" s="54"/>
    </row>
    <row r="2804" spans="1:9" ht="16.149999999999999" customHeight="1">
      <c r="A2804"/>
      <c r="B2804" s="195"/>
      <c r="C2804" s="193"/>
      <c r="D2804" s="193"/>
      <c r="E2804" s="249" t="str">
        <f>$B$5</f>
        <v>RIVADAVIA - SAN JUAN</v>
      </c>
      <c r="F2804" s="193"/>
      <c r="G2804"/>
      <c r="H2804" s="7"/>
      <c r="I2804" s="54"/>
    </row>
    <row r="2805" spans="1:9" ht="16.149999999999999" customHeight="1">
      <c r="A2805"/>
      <c r="B2805" s="196"/>
      <c r="C2805" s="196"/>
      <c r="D2805" s="197"/>
      <c r="E2805" s="198" t="s">
        <v>231</v>
      </c>
      <c r="F2805" s="196"/>
      <c r="G2805"/>
      <c r="H2805" s="7"/>
      <c r="I2805" s="54"/>
    </row>
    <row r="2806" spans="1:9" ht="16.149999999999999" customHeight="1">
      <c r="A2806"/>
      <c r="B2806" s="199" t="s">
        <v>246</v>
      </c>
      <c r="C2806" s="193"/>
      <c r="D2806" s="199"/>
      <c r="E2806" s="199"/>
      <c r="F2806" s="199"/>
      <c r="G2806"/>
      <c r="H2806" s="7"/>
      <c r="I2806" s="54"/>
    </row>
    <row r="2807" spans="1:9" ht="16.149999999999999" customHeight="1">
      <c r="A2807"/>
      <c r="B2807"/>
      <c r="C2807" s="200"/>
      <c r="D2807" s="101"/>
      <c r="E2807" s="200"/>
      <c r="F2807" s="200"/>
      <c r="G2807"/>
      <c r="H2807" s="7"/>
      <c r="I2807" s="54"/>
    </row>
    <row r="2808" spans="1:9" ht="16.149999999999999" customHeight="1" thickBot="1">
      <c r="A2808"/>
      <c r="B2808"/>
      <c r="C2808" s="200"/>
      <c r="D2808" s="101"/>
      <c r="E2808" s="200"/>
      <c r="F2808" s="200"/>
      <c r="G2808"/>
      <c r="H2808" s="7"/>
      <c r="I2808" s="54"/>
    </row>
    <row r="2809" spans="1:9" ht="30" customHeight="1">
      <c r="A2809"/>
      <c r="B2809" s="201" t="s">
        <v>232</v>
      </c>
      <c r="C2809" s="202" t="s">
        <v>268</v>
      </c>
      <c r="D2809" s="203" t="s">
        <v>457</v>
      </c>
      <c r="E2809" s="204"/>
      <c r="F2809" s="205"/>
      <c r="G2809"/>
      <c r="H2809" s="187"/>
      <c r="I2809" s="54"/>
    </row>
    <row r="2810" spans="1:9" ht="16.149999999999999" customHeight="1">
      <c r="A2810"/>
      <c r="B2810" s="206" t="s">
        <v>233</v>
      </c>
      <c r="C2810" s="1032" t="s">
        <v>1323</v>
      </c>
      <c r="D2810" s="1120" t="s">
        <v>1328</v>
      </c>
      <c r="E2810" s="209"/>
      <c r="F2810" s="210"/>
      <c r="G2810"/>
      <c r="H2810" s="188"/>
      <c r="I2810" s="54"/>
    </row>
    <row r="2811" spans="1:9" ht="16.149999999999999" customHeight="1" thickBot="1">
      <c r="A2811"/>
      <c r="B2811" s="206" t="s">
        <v>234</v>
      </c>
      <c r="C2811" s="211" t="s">
        <v>4</v>
      </c>
      <c r="D2811" s="212"/>
      <c r="E2811" s="209"/>
      <c r="F2811" s="210"/>
      <c r="G2811"/>
      <c r="H2811" s="189"/>
      <c r="I2811" s="54"/>
    </row>
    <row r="2812" spans="1:9" ht="16.149999999999999" customHeight="1" thickBot="1">
      <c r="A2812"/>
      <c r="B2812" s="213" t="s">
        <v>235</v>
      </c>
      <c r="C2812" s="214" t="s">
        <v>236</v>
      </c>
      <c r="D2812" s="214" t="s">
        <v>237</v>
      </c>
      <c r="E2812" s="214" t="s">
        <v>238</v>
      </c>
      <c r="F2812" s="215" t="s">
        <v>239</v>
      </c>
      <c r="G2812"/>
      <c r="H2812" s="189"/>
      <c r="I2812" s="54"/>
    </row>
    <row r="2813" spans="1:9" ht="16.149999999999999" customHeight="1" thickBot="1">
      <c r="A2813"/>
      <c r="B2813" s="216" t="s">
        <v>318</v>
      </c>
      <c r="C2813" s="217"/>
      <c r="D2813" s="218"/>
      <c r="E2813" s="217"/>
      <c r="F2813" s="219">
        <f>SUM(F2814:F2818)</f>
        <v>0</v>
      </c>
      <c r="G2813"/>
      <c r="H2813" s="189"/>
      <c r="I2813" s="54"/>
    </row>
    <row r="2814" spans="1:9" ht="16.149999999999999" customHeight="1">
      <c r="A2814"/>
      <c r="B2814" s="454"/>
      <c r="C2814" s="1235"/>
      <c r="D2814" s="1211"/>
      <c r="E2814" s="222"/>
      <c r="F2814" s="223"/>
      <c r="G2814"/>
      <c r="H2814" s="7"/>
      <c r="I2814" s="54"/>
    </row>
    <row r="2815" spans="1:9" ht="16.149999999999999" customHeight="1">
      <c r="A2815"/>
      <c r="B2815" s="1239"/>
      <c r="C2815" s="1235"/>
      <c r="D2815" s="1211"/>
      <c r="E2815" s="222"/>
      <c r="F2815" s="223"/>
      <c r="G2815"/>
      <c r="H2815" s="189"/>
      <c r="I2815" s="54"/>
    </row>
    <row r="2816" spans="1:9" ht="16.149999999999999" customHeight="1">
      <c r="A2816"/>
      <c r="B2816" s="1241"/>
      <c r="C2816" s="1240"/>
      <c r="D2816" s="1229"/>
      <c r="E2816" s="226"/>
      <c r="F2816" s="223"/>
      <c r="G2816"/>
      <c r="H2816" s="189"/>
      <c r="I2816" s="54"/>
    </row>
    <row r="2817" spans="1:9" ht="16.149999999999999" customHeight="1">
      <c r="A2817"/>
      <c r="B2817" s="1242"/>
      <c r="C2817" s="1240"/>
      <c r="D2817" s="1240"/>
      <c r="E2817" s="225"/>
      <c r="F2817" s="223"/>
      <c r="G2817"/>
      <c r="H2817" s="190"/>
      <c r="I2817" s="54"/>
    </row>
    <row r="2818" spans="1:9" ht="16.149999999999999" customHeight="1">
      <c r="A2818"/>
      <c r="B2818" s="455"/>
      <c r="C2818" s="231"/>
      <c r="D2818" s="231"/>
      <c r="E2818" s="231"/>
      <c r="F2818" s="456"/>
      <c r="G2818"/>
      <c r="H2818" s="189"/>
      <c r="I2818" s="54"/>
    </row>
    <row r="2819" spans="1:9" ht="16.149999999999999" customHeight="1">
      <c r="A2819"/>
      <c r="B2819" s="457"/>
      <c r="C2819" s="458"/>
      <c r="D2819" s="459"/>
      <c r="E2819" s="458"/>
      <c r="F2819" s="460"/>
      <c r="G2819"/>
      <c r="H2819" s="191"/>
      <c r="I2819" s="54"/>
    </row>
    <row r="2820" spans="1:9" ht="16.149999999999999" customHeight="1">
      <c r="A2820"/>
      <c r="B2820" s="259"/>
      <c r="C2820" s="221"/>
      <c r="D2820" s="260"/>
      <c r="E2820" s="222"/>
      <c r="F2820" s="223"/>
      <c r="G2820"/>
      <c r="H2820" s="191"/>
      <c r="I2820" s="54"/>
    </row>
    <row r="2821" spans="1:9" ht="16.149999999999999" customHeight="1" thickBot="1">
      <c r="A2821"/>
      <c r="B2821" s="230"/>
      <c r="C2821" s="225"/>
      <c r="D2821" s="261"/>
      <c r="E2821" s="225"/>
      <c r="F2821" s="223"/>
      <c r="G2821"/>
      <c r="H2821" s="189"/>
      <c r="I2821" s="54"/>
    </row>
    <row r="2822" spans="1:9" ht="16.149999999999999" customHeight="1" thickBot="1">
      <c r="A2822"/>
      <c r="B2822" s="216" t="s">
        <v>242</v>
      </c>
      <c r="C2822" s="217"/>
      <c r="D2822" s="218"/>
      <c r="E2822" s="217"/>
      <c r="F2822" s="219">
        <f>SUM(F2823:F2825)</f>
        <v>0</v>
      </c>
      <c r="G2822"/>
      <c r="H2822" s="189"/>
      <c r="I2822" s="54"/>
    </row>
    <row r="2823" spans="1:9" ht="16.149999999999999" customHeight="1">
      <c r="A2823"/>
      <c r="B2823" s="220"/>
      <c r="C2823" s="221"/>
      <c r="D2823" s="233"/>
      <c r="E2823" s="221"/>
      <c r="F2823" s="223"/>
      <c r="G2823"/>
      <c r="H2823" s="189"/>
      <c r="I2823" s="54"/>
    </row>
    <row r="2824" spans="1:9" ht="16.149999999999999" customHeight="1">
      <c r="A2824"/>
      <c r="B2824" s="224"/>
      <c r="C2824" s="225"/>
      <c r="D2824" s="229"/>
      <c r="E2824" s="225"/>
      <c r="F2824" s="227"/>
      <c r="G2824"/>
      <c r="H2824" s="54"/>
      <c r="I2824" s="54"/>
    </row>
    <row r="2825" spans="1:9" ht="16.149999999999999" customHeight="1" thickBot="1">
      <c r="A2825"/>
      <c r="B2825" s="234"/>
      <c r="C2825" s="231"/>
      <c r="D2825" s="232"/>
      <c r="E2825" s="231"/>
      <c r="F2825" s="235"/>
      <c r="G2825"/>
      <c r="H2825" s="54"/>
      <c r="I2825" s="54"/>
    </row>
    <row r="2826" spans="1:9" ht="16.149999999999999" customHeight="1" thickTop="1" thickBot="1">
      <c r="A2826" s="193"/>
      <c r="B2826"/>
      <c r="C2826" s="236"/>
      <c r="D2826" s="237"/>
      <c r="E2826" s="238" t="s">
        <v>243</v>
      </c>
      <c r="F2826" s="239">
        <f>SUM(F2813,F2819,F2822)</f>
        <v>0</v>
      </c>
      <c r="G2826" s="57"/>
      <c r="H2826" s="58"/>
      <c r="I2826" s="54"/>
    </row>
    <row r="2827" spans="1:9" ht="16.149999999999999" customHeight="1" thickTop="1" thickBot="1">
      <c r="A2827" s="193"/>
      <c r="B2827"/>
      <c r="C2827" s="240"/>
      <c r="D2827" s="241"/>
      <c r="E2827" s="242" t="s">
        <v>244</v>
      </c>
      <c r="F2827" s="239">
        <f>1.518999999</f>
        <v>1.518999999</v>
      </c>
      <c r="G2827" s="193"/>
      <c r="H2827" s="61"/>
      <c r="I2827" s="54"/>
    </row>
    <row r="2828" spans="1:9" ht="16.149999999999999" customHeight="1" thickTop="1" thickBot="1">
      <c r="A2828" s="193"/>
      <c r="B2828"/>
      <c r="C2828" s="243"/>
      <c r="D2828" s="244"/>
      <c r="E2828" s="245" t="s">
        <v>245</v>
      </c>
      <c r="F2828" s="461">
        <f>+F2827*F2826</f>
        <v>0</v>
      </c>
      <c r="G2828" s="193"/>
      <c r="H2828" s="60"/>
      <c r="I2828" s="54"/>
    </row>
    <row r="2829" spans="1:9" ht="16.149999999999999" customHeight="1">
      <c r="A2829" s="193"/>
      <c r="B2829"/>
      <c r="C2829" s="1112"/>
      <c r="D2829" s="1113"/>
      <c r="E2829" s="1114"/>
      <c r="F2829" s="1115"/>
      <c r="G2829" s="193"/>
      <c r="H2829" s="60"/>
      <c r="I2829" s="54"/>
    </row>
    <row r="2830" spans="1:9" ht="16.149999999999999" customHeight="1">
      <c r="A2830" s="193"/>
      <c r="B2830" s="194" t="s">
        <v>1260</v>
      </c>
      <c r="C2830" s="193"/>
      <c r="D2830" s="193"/>
      <c r="E2830" s="195" t="str">
        <f>$B$3</f>
        <v xml:space="preserve">ESCUELA Nº </v>
      </c>
      <c r="F2830" s="193"/>
      <c r="G2830" s="199"/>
      <c r="H2830" s="3"/>
      <c r="I2830" s="54"/>
    </row>
    <row r="2831" spans="1:9" ht="16.149999999999999" customHeight="1">
      <c r="A2831"/>
      <c r="B2831" s="195"/>
      <c r="C2831" s="193"/>
      <c r="D2831" s="193"/>
      <c r="E2831" s="195" t="str">
        <f>$B$4</f>
        <v>ENI Nº 62 ENRIQUE MOSCONI</v>
      </c>
      <c r="F2831" s="193"/>
      <c r="G2831"/>
      <c r="H2831" s="3"/>
      <c r="I2831" s="54"/>
    </row>
    <row r="2832" spans="1:9" ht="16.149999999999999" customHeight="1">
      <c r="A2832"/>
      <c r="B2832" s="195"/>
      <c r="C2832" s="193"/>
      <c r="D2832" s="193"/>
      <c r="E2832" s="249" t="str">
        <f>$B$5</f>
        <v>RIVADAVIA - SAN JUAN</v>
      </c>
      <c r="F2832" s="193"/>
      <c r="G2832"/>
      <c r="H2832" s="7"/>
      <c r="I2832" s="54"/>
    </row>
    <row r="2833" spans="1:9" ht="16.149999999999999" customHeight="1">
      <c r="A2833"/>
      <c r="B2833" s="196"/>
      <c r="C2833" s="196"/>
      <c r="D2833" s="197"/>
      <c r="E2833" s="198" t="s">
        <v>231</v>
      </c>
      <c r="F2833" s="196"/>
      <c r="G2833"/>
      <c r="H2833" s="7"/>
      <c r="I2833" s="54"/>
    </row>
    <row r="2834" spans="1:9" ht="16.149999999999999" customHeight="1">
      <c r="A2834"/>
      <c r="B2834" s="199" t="s">
        <v>246</v>
      </c>
      <c r="C2834" s="193"/>
      <c r="D2834" s="199"/>
      <c r="E2834" s="199"/>
      <c r="F2834" s="199"/>
      <c r="G2834"/>
      <c r="H2834" s="7"/>
      <c r="I2834" s="54"/>
    </row>
    <row r="2835" spans="1:9" ht="16.149999999999999" customHeight="1">
      <c r="A2835"/>
      <c r="B2835"/>
      <c r="C2835" s="200"/>
      <c r="D2835" s="101"/>
      <c r="E2835" s="200"/>
      <c r="F2835" s="200"/>
      <c r="G2835"/>
      <c r="H2835" s="7"/>
      <c r="I2835" s="54"/>
    </row>
    <row r="2836" spans="1:9" ht="16.149999999999999" customHeight="1" thickBot="1">
      <c r="A2836"/>
      <c r="B2836"/>
      <c r="C2836" s="200"/>
      <c r="D2836" s="101"/>
      <c r="E2836" s="200"/>
      <c r="F2836" s="200"/>
      <c r="G2836"/>
      <c r="H2836" s="7"/>
      <c r="I2836" s="54"/>
    </row>
    <row r="2837" spans="1:9" ht="30" customHeight="1">
      <c r="A2837"/>
      <c r="B2837" s="201" t="s">
        <v>232</v>
      </c>
      <c r="C2837" s="202" t="s">
        <v>268</v>
      </c>
      <c r="D2837" s="203" t="s">
        <v>457</v>
      </c>
      <c r="E2837" s="204"/>
      <c r="F2837" s="205"/>
      <c r="G2837"/>
      <c r="H2837" s="187"/>
      <c r="I2837" s="54"/>
    </row>
    <row r="2838" spans="1:9" ht="16.149999999999999" customHeight="1">
      <c r="A2838"/>
      <c r="B2838" s="206" t="s">
        <v>233</v>
      </c>
      <c r="C2838" s="1032" t="s">
        <v>1324</v>
      </c>
      <c r="D2838" s="1120" t="s">
        <v>1329</v>
      </c>
      <c r="E2838" s="209"/>
      <c r="F2838" s="210"/>
      <c r="G2838"/>
      <c r="H2838" s="188"/>
      <c r="I2838" s="54"/>
    </row>
    <row r="2839" spans="1:9" ht="16.149999999999999" customHeight="1" thickBot="1">
      <c r="A2839"/>
      <c r="B2839" s="206" t="s">
        <v>234</v>
      </c>
      <c r="C2839" s="929" t="s">
        <v>236</v>
      </c>
      <c r="D2839" s="212"/>
      <c r="E2839" s="209"/>
      <c r="F2839" s="210"/>
      <c r="G2839"/>
      <c r="H2839" s="189"/>
      <c r="I2839" s="54"/>
    </row>
    <row r="2840" spans="1:9" ht="16.149999999999999" customHeight="1" thickBot="1">
      <c r="A2840"/>
      <c r="B2840" s="213" t="s">
        <v>235</v>
      </c>
      <c r="C2840" s="214" t="s">
        <v>236</v>
      </c>
      <c r="D2840" s="214" t="s">
        <v>237</v>
      </c>
      <c r="E2840" s="214" t="s">
        <v>238</v>
      </c>
      <c r="F2840" s="215" t="s">
        <v>239</v>
      </c>
      <c r="G2840"/>
      <c r="H2840" s="189"/>
      <c r="I2840" s="54"/>
    </row>
    <row r="2841" spans="1:9" ht="16.149999999999999" customHeight="1" thickBot="1">
      <c r="A2841"/>
      <c r="B2841" s="216" t="s">
        <v>318</v>
      </c>
      <c r="C2841" s="217"/>
      <c r="D2841" s="218"/>
      <c r="E2841" s="217"/>
      <c r="F2841" s="219">
        <f>SUM(F2842:F2846)</f>
        <v>0</v>
      </c>
      <c r="G2841"/>
      <c r="H2841" s="189"/>
      <c r="I2841" s="54"/>
    </row>
    <row r="2842" spans="1:9" ht="16.149999999999999" customHeight="1">
      <c r="A2842"/>
      <c r="B2842" s="454"/>
      <c r="C2842" s="1235"/>
      <c r="D2842" s="1211"/>
      <c r="E2842" s="222"/>
      <c r="F2842" s="223"/>
      <c r="G2842"/>
      <c r="H2842" s="7"/>
      <c r="I2842" s="54"/>
    </row>
    <row r="2843" spans="1:9" ht="16.149999999999999" customHeight="1">
      <c r="A2843"/>
      <c r="B2843" s="1239"/>
      <c r="C2843" s="1235"/>
      <c r="D2843" s="1211"/>
      <c r="E2843" s="222"/>
      <c r="F2843" s="223"/>
      <c r="G2843"/>
      <c r="H2843" s="189"/>
      <c r="I2843" s="54"/>
    </row>
    <row r="2844" spans="1:9" ht="16.149999999999999" customHeight="1">
      <c r="A2844"/>
      <c r="B2844" s="1241"/>
      <c r="C2844" s="1240"/>
      <c r="D2844" s="1229"/>
      <c r="E2844" s="226"/>
      <c r="F2844" s="223"/>
      <c r="G2844"/>
      <c r="H2844" s="189"/>
      <c r="I2844" s="54"/>
    </row>
    <row r="2845" spans="1:9" ht="16.149999999999999" customHeight="1">
      <c r="A2845"/>
      <c r="B2845" s="230"/>
      <c r="C2845" s="225"/>
      <c r="D2845" s="225"/>
      <c r="E2845" s="225"/>
      <c r="F2845" s="223"/>
      <c r="G2845"/>
      <c r="H2845" s="190"/>
      <c r="I2845" s="54"/>
    </row>
    <row r="2846" spans="1:9" ht="16.149999999999999" customHeight="1">
      <c r="A2846"/>
      <c r="B2846" s="455"/>
      <c r="C2846" s="231"/>
      <c r="D2846" s="231"/>
      <c r="E2846" s="231"/>
      <c r="F2846" s="456"/>
      <c r="G2846"/>
      <c r="H2846" s="189"/>
      <c r="I2846" s="54"/>
    </row>
    <row r="2847" spans="1:9" ht="16.149999999999999" customHeight="1">
      <c r="A2847"/>
      <c r="B2847" s="457"/>
      <c r="C2847" s="458"/>
      <c r="D2847" s="459"/>
      <c r="E2847" s="458"/>
      <c r="F2847" s="460"/>
      <c r="G2847"/>
      <c r="H2847" s="191"/>
      <c r="I2847" s="54"/>
    </row>
    <row r="2848" spans="1:9" ht="16.149999999999999" customHeight="1">
      <c r="A2848"/>
      <c r="B2848" s="259"/>
      <c r="C2848" s="221"/>
      <c r="D2848" s="260"/>
      <c r="E2848" s="222"/>
      <c r="F2848" s="223"/>
      <c r="G2848"/>
      <c r="H2848" s="191"/>
      <c r="I2848" s="54"/>
    </row>
    <row r="2849" spans="1:9" ht="16.149999999999999" customHeight="1" thickBot="1">
      <c r="A2849"/>
      <c r="B2849" s="230"/>
      <c r="C2849" s="225"/>
      <c r="D2849" s="261"/>
      <c r="E2849" s="225"/>
      <c r="F2849" s="223"/>
      <c r="G2849"/>
      <c r="H2849" s="189"/>
      <c r="I2849" s="54"/>
    </row>
    <row r="2850" spans="1:9" ht="16.149999999999999" customHeight="1" thickBot="1">
      <c r="A2850"/>
      <c r="B2850" s="216" t="s">
        <v>242</v>
      </c>
      <c r="C2850" s="217"/>
      <c r="D2850" s="218"/>
      <c r="E2850" s="217"/>
      <c r="F2850" s="219">
        <f>SUM(F2851:F2853)</f>
        <v>0</v>
      </c>
      <c r="G2850"/>
      <c r="H2850" s="189"/>
      <c r="I2850" s="54"/>
    </row>
    <row r="2851" spans="1:9" ht="16.149999999999999" customHeight="1">
      <c r="A2851"/>
      <c r="B2851" s="220"/>
      <c r="C2851" s="221"/>
      <c r="D2851" s="233"/>
      <c r="E2851" s="221"/>
      <c r="F2851" s="223"/>
      <c r="G2851"/>
      <c r="H2851" s="189"/>
      <c r="I2851" s="54"/>
    </row>
    <row r="2852" spans="1:9" ht="16.149999999999999" customHeight="1">
      <c r="A2852"/>
      <c r="B2852" s="224"/>
      <c r="C2852" s="225"/>
      <c r="D2852" s="229"/>
      <c r="E2852" s="225"/>
      <c r="F2852" s="227"/>
      <c r="G2852"/>
      <c r="H2852" s="54"/>
      <c r="I2852" s="54"/>
    </row>
    <row r="2853" spans="1:9" ht="16.149999999999999" customHeight="1" thickBot="1">
      <c r="A2853"/>
      <c r="B2853" s="234"/>
      <c r="C2853" s="231"/>
      <c r="D2853" s="232"/>
      <c r="E2853" s="231"/>
      <c r="F2853" s="235"/>
      <c r="G2853"/>
      <c r="H2853" s="54"/>
      <c r="I2853" s="54"/>
    </row>
    <row r="2854" spans="1:9" ht="16.149999999999999" customHeight="1" thickTop="1" thickBot="1">
      <c r="A2854" s="193"/>
      <c r="B2854"/>
      <c r="C2854" s="236"/>
      <c r="D2854" s="237"/>
      <c r="E2854" s="238" t="s">
        <v>243</v>
      </c>
      <c r="F2854" s="239">
        <f>SUM(F2841,F2847,F2850)</f>
        <v>0</v>
      </c>
      <c r="G2854" s="57"/>
      <c r="H2854" s="58"/>
      <c r="I2854" s="54"/>
    </row>
    <row r="2855" spans="1:9" ht="16.149999999999999" customHeight="1" thickTop="1" thickBot="1">
      <c r="A2855" s="193"/>
      <c r="B2855"/>
      <c r="C2855" s="240"/>
      <c r="D2855" s="241"/>
      <c r="E2855" s="242" t="s">
        <v>244</v>
      </c>
      <c r="F2855" s="239">
        <f>1.518999999</f>
        <v>1.518999999</v>
      </c>
      <c r="G2855" s="193"/>
      <c r="H2855" s="61"/>
      <c r="I2855" s="54"/>
    </row>
    <row r="2856" spans="1:9" ht="16.149999999999999" customHeight="1" thickTop="1" thickBot="1">
      <c r="A2856" s="193"/>
      <c r="B2856"/>
      <c r="C2856" s="243"/>
      <c r="D2856" s="244"/>
      <c r="E2856" s="245" t="s">
        <v>245</v>
      </c>
      <c r="F2856" s="461">
        <f>+F2855*F2854</f>
        <v>0</v>
      </c>
      <c r="G2856" s="193"/>
      <c r="H2856" s="60"/>
      <c r="I2856" s="54"/>
    </row>
    <row r="2857" spans="1:9" ht="16.149999999999999" customHeight="1">
      <c r="A2857" s="193"/>
      <c r="B2857"/>
      <c r="C2857" s="1112"/>
      <c r="D2857" s="1113"/>
      <c r="E2857" s="1114"/>
      <c r="F2857" s="1115"/>
      <c r="G2857" s="193"/>
      <c r="H2857" s="60"/>
      <c r="I2857" s="54"/>
    </row>
    <row r="2858" spans="1:9" ht="16.149999999999999" customHeight="1">
      <c r="A2858" s="193"/>
      <c r="B2858" s="194" t="s">
        <v>1260</v>
      </c>
      <c r="C2858" s="193"/>
      <c r="D2858" s="193"/>
      <c r="E2858" s="195" t="str">
        <f>$B$3</f>
        <v xml:space="preserve">ESCUELA Nº </v>
      </c>
      <c r="F2858" s="193"/>
      <c r="G2858" s="199"/>
      <c r="H2858" s="3"/>
      <c r="I2858" s="54"/>
    </row>
    <row r="2859" spans="1:9" ht="16.149999999999999" customHeight="1">
      <c r="A2859"/>
      <c r="B2859" s="195"/>
      <c r="C2859" s="193"/>
      <c r="D2859" s="193"/>
      <c r="E2859" s="195" t="str">
        <f>$B$4</f>
        <v>ENI Nº 62 ENRIQUE MOSCONI</v>
      </c>
      <c r="F2859" s="193"/>
      <c r="G2859"/>
      <c r="H2859" s="3"/>
      <c r="I2859" s="54"/>
    </row>
    <row r="2860" spans="1:9" ht="16.149999999999999" customHeight="1">
      <c r="A2860"/>
      <c r="B2860" s="195"/>
      <c r="C2860" s="193"/>
      <c r="D2860" s="193"/>
      <c r="E2860" s="249" t="str">
        <f>$B$5</f>
        <v>RIVADAVIA - SAN JUAN</v>
      </c>
      <c r="F2860" s="193"/>
      <c r="G2860"/>
      <c r="H2860" s="7"/>
      <c r="I2860" s="54"/>
    </row>
    <row r="2861" spans="1:9" ht="16.149999999999999" customHeight="1">
      <c r="A2861"/>
      <c r="B2861" s="196"/>
      <c r="C2861" s="196"/>
      <c r="D2861" s="197"/>
      <c r="E2861" s="198" t="s">
        <v>231</v>
      </c>
      <c r="F2861" s="196"/>
      <c r="G2861"/>
      <c r="H2861" s="7"/>
      <c r="I2861" s="54"/>
    </row>
    <row r="2862" spans="1:9" ht="16.149999999999999" customHeight="1">
      <c r="A2862"/>
      <c r="B2862" s="199" t="s">
        <v>246</v>
      </c>
      <c r="C2862" s="193"/>
      <c r="D2862" s="199"/>
      <c r="E2862" s="199"/>
      <c r="F2862" s="199"/>
      <c r="G2862"/>
      <c r="H2862" s="7"/>
      <c r="I2862" s="54"/>
    </row>
    <row r="2863" spans="1:9" ht="16.149999999999999" customHeight="1">
      <c r="A2863"/>
      <c r="B2863"/>
      <c r="C2863" s="200"/>
      <c r="D2863" s="101"/>
      <c r="E2863" s="200"/>
      <c r="F2863" s="200"/>
      <c r="G2863"/>
      <c r="H2863" s="7"/>
      <c r="I2863" s="54"/>
    </row>
    <row r="2864" spans="1:9" ht="16.149999999999999" customHeight="1" thickBot="1">
      <c r="A2864"/>
      <c r="B2864"/>
      <c r="C2864" s="200"/>
      <c r="D2864" s="101"/>
      <c r="E2864" s="200"/>
      <c r="F2864" s="200"/>
      <c r="G2864"/>
      <c r="H2864" s="7"/>
      <c r="I2864" s="54"/>
    </row>
    <row r="2865" spans="1:9" ht="30" customHeight="1">
      <c r="A2865"/>
      <c r="B2865" s="201" t="s">
        <v>232</v>
      </c>
      <c r="C2865" s="202" t="s">
        <v>268</v>
      </c>
      <c r="D2865" s="203" t="s">
        <v>457</v>
      </c>
      <c r="E2865" s="204"/>
      <c r="F2865" s="205"/>
      <c r="G2865"/>
      <c r="H2865" s="187"/>
      <c r="I2865" s="54"/>
    </row>
    <row r="2866" spans="1:9" ht="16.149999999999999" customHeight="1">
      <c r="A2866"/>
      <c r="B2866" s="206" t="s">
        <v>233</v>
      </c>
      <c r="C2866" s="1032" t="s">
        <v>1325</v>
      </c>
      <c r="D2866" s="1120" t="s">
        <v>1330</v>
      </c>
      <c r="E2866" s="209"/>
      <c r="F2866" s="210"/>
      <c r="G2866"/>
      <c r="H2866" s="188"/>
      <c r="I2866" s="54"/>
    </row>
    <row r="2867" spans="1:9" ht="16.149999999999999" customHeight="1" thickBot="1">
      <c r="A2867"/>
      <c r="B2867" s="206" t="s">
        <v>234</v>
      </c>
      <c r="C2867" s="211" t="s">
        <v>4</v>
      </c>
      <c r="D2867" s="212"/>
      <c r="E2867" s="209"/>
      <c r="F2867" s="210"/>
      <c r="G2867"/>
      <c r="H2867" s="189"/>
      <c r="I2867" s="54"/>
    </row>
    <row r="2868" spans="1:9" ht="16.149999999999999" customHeight="1" thickBot="1">
      <c r="A2868"/>
      <c r="B2868" s="213" t="s">
        <v>235</v>
      </c>
      <c r="C2868" s="214" t="s">
        <v>236</v>
      </c>
      <c r="D2868" s="214" t="s">
        <v>237</v>
      </c>
      <c r="E2868" s="214" t="s">
        <v>238</v>
      </c>
      <c r="F2868" s="215" t="s">
        <v>239</v>
      </c>
      <c r="G2868"/>
      <c r="H2868" s="189"/>
      <c r="I2868" s="54"/>
    </row>
    <row r="2869" spans="1:9" ht="16.149999999999999" customHeight="1" thickBot="1">
      <c r="A2869"/>
      <c r="B2869" s="216" t="s">
        <v>318</v>
      </c>
      <c r="C2869" s="217"/>
      <c r="D2869" s="218"/>
      <c r="E2869" s="217"/>
      <c r="F2869" s="219">
        <f>SUM(F2870:F2879)</f>
        <v>0</v>
      </c>
      <c r="G2869"/>
      <c r="H2869" s="189"/>
      <c r="I2869" s="54"/>
    </row>
    <row r="2870" spans="1:9" ht="16.149999999999999" customHeight="1">
      <c r="A2870"/>
      <c r="B2870" s="454"/>
      <c r="C2870" s="1235"/>
      <c r="D2870" s="1211"/>
      <c r="E2870" s="222"/>
      <c r="F2870" s="223"/>
      <c r="G2870"/>
      <c r="H2870" s="7"/>
      <c r="I2870" s="54"/>
    </row>
    <row r="2871" spans="1:9" ht="16.149999999999999" customHeight="1">
      <c r="A2871"/>
      <c r="B2871" s="454"/>
      <c r="C2871" s="1235"/>
      <c r="D2871" s="1211"/>
      <c r="E2871" s="222"/>
      <c r="F2871" s="223"/>
      <c r="G2871"/>
      <c r="H2871" s="7"/>
      <c r="I2871" s="54"/>
    </row>
    <row r="2872" spans="1:9" ht="16.149999999999999" customHeight="1">
      <c r="A2872"/>
      <c r="B2872" s="454"/>
      <c r="C2872" s="1235"/>
      <c r="D2872" s="1211"/>
      <c r="E2872" s="222"/>
      <c r="F2872" s="223"/>
      <c r="G2872"/>
      <c r="H2872" s="7"/>
      <c r="I2872" s="54"/>
    </row>
    <row r="2873" spans="1:9" ht="16.149999999999999" customHeight="1">
      <c r="A2873"/>
      <c r="B2873" s="1144"/>
      <c r="C2873" s="1141"/>
      <c r="D2873" s="1142"/>
      <c r="E2873" s="222"/>
      <c r="F2873" s="223"/>
      <c r="G2873"/>
      <c r="H2873" s="7"/>
      <c r="I2873" s="54"/>
    </row>
    <row r="2874" spans="1:9" ht="16.149999999999999" customHeight="1">
      <c r="A2874"/>
      <c r="B2874" s="1144"/>
      <c r="C2874" s="1141"/>
      <c r="D2874" s="1142"/>
      <c r="E2874" s="222"/>
      <c r="F2874" s="223"/>
      <c r="G2874"/>
      <c r="H2874" s="189"/>
      <c r="I2874" s="54"/>
    </row>
    <row r="2875" spans="1:9" ht="16.149999999999999" customHeight="1">
      <c r="A2875"/>
      <c r="B2875" s="1144"/>
      <c r="C2875" s="1141"/>
      <c r="D2875" s="1142"/>
      <c r="E2875" s="222"/>
      <c r="F2875" s="223"/>
      <c r="G2875"/>
      <c r="H2875" s="188"/>
      <c r="I2875" s="54"/>
    </row>
    <row r="2876" spans="1:9" ht="16.149999999999999" customHeight="1">
      <c r="A2876"/>
      <c r="B2876" s="1145"/>
      <c r="C2876" s="1141"/>
      <c r="D2876" s="1142"/>
      <c r="E2876" s="222"/>
      <c r="F2876" s="223"/>
      <c r="G2876"/>
      <c r="H2876" s="189"/>
      <c r="I2876" s="54"/>
    </row>
    <row r="2877" spans="1:9" ht="16.149999999999999" customHeight="1">
      <c r="A2877"/>
      <c r="B2877" s="228"/>
      <c r="C2877" s="225"/>
      <c r="D2877" s="226"/>
      <c r="E2877" s="226"/>
      <c r="F2877" s="223"/>
      <c r="G2877"/>
      <c r="H2877" s="189"/>
      <c r="I2877" s="54"/>
    </row>
    <row r="2878" spans="1:9" ht="16.149999999999999" customHeight="1">
      <c r="A2878"/>
      <c r="B2878" s="230"/>
      <c r="C2878" s="225"/>
      <c r="D2878" s="225"/>
      <c r="E2878" s="225"/>
      <c r="F2878" s="223"/>
      <c r="G2878"/>
      <c r="H2878" s="190"/>
      <c r="I2878" s="54"/>
    </row>
    <row r="2879" spans="1:9" ht="16.149999999999999" customHeight="1">
      <c r="A2879"/>
      <c r="B2879" s="455"/>
      <c r="C2879" s="231"/>
      <c r="D2879" s="231"/>
      <c r="E2879" s="231"/>
      <c r="F2879" s="456"/>
      <c r="G2879"/>
      <c r="H2879" s="189"/>
      <c r="I2879" s="54"/>
    </row>
    <row r="2880" spans="1:9" ht="16.149999999999999" customHeight="1">
      <c r="A2880"/>
      <c r="B2880" s="457"/>
      <c r="C2880" s="458"/>
      <c r="D2880" s="459"/>
      <c r="E2880" s="458"/>
      <c r="F2880" s="460"/>
      <c r="G2880"/>
      <c r="H2880" s="191"/>
      <c r="I2880" s="54"/>
    </row>
    <row r="2881" spans="1:9" ht="16.149999999999999" customHeight="1">
      <c r="A2881"/>
      <c r="B2881" s="259"/>
      <c r="C2881" s="221"/>
      <c r="D2881" s="260"/>
      <c r="E2881" s="222"/>
      <c r="F2881" s="223"/>
      <c r="G2881"/>
      <c r="H2881" s="191"/>
      <c r="I2881" s="54"/>
    </row>
    <row r="2882" spans="1:9" ht="16.149999999999999" customHeight="1" thickBot="1">
      <c r="A2882"/>
      <c r="B2882" s="230"/>
      <c r="C2882" s="225"/>
      <c r="D2882" s="261"/>
      <c r="E2882" s="225"/>
      <c r="F2882" s="223"/>
      <c r="G2882"/>
      <c r="H2882" s="189"/>
      <c r="I2882" s="54"/>
    </row>
    <row r="2883" spans="1:9" ht="16.149999999999999" customHeight="1" thickBot="1">
      <c r="A2883"/>
      <c r="B2883" s="216" t="s">
        <v>242</v>
      </c>
      <c r="C2883" s="217"/>
      <c r="D2883" s="218"/>
      <c r="E2883" s="217"/>
      <c r="F2883" s="219">
        <f>SUM(F2884:F2886)</f>
        <v>0</v>
      </c>
      <c r="G2883"/>
      <c r="H2883" s="189"/>
      <c r="I2883" s="54"/>
    </row>
    <row r="2884" spans="1:9" ht="16.149999999999999" customHeight="1">
      <c r="A2884"/>
      <c r="B2884" s="220"/>
      <c r="C2884" s="221"/>
      <c r="D2884" s="233"/>
      <c r="E2884" s="221"/>
      <c r="F2884" s="223"/>
      <c r="G2884"/>
      <c r="H2884" s="189"/>
      <c r="I2884" s="54"/>
    </row>
    <row r="2885" spans="1:9" ht="16.149999999999999" customHeight="1">
      <c r="A2885"/>
      <c r="B2885" s="224"/>
      <c r="C2885" s="225"/>
      <c r="D2885" s="229"/>
      <c r="E2885" s="225"/>
      <c r="F2885" s="227"/>
      <c r="G2885"/>
      <c r="H2885" s="54"/>
      <c r="I2885" s="54"/>
    </row>
    <row r="2886" spans="1:9" ht="16.149999999999999" customHeight="1" thickBot="1">
      <c r="A2886"/>
      <c r="B2886" s="234"/>
      <c r="C2886" s="231"/>
      <c r="D2886" s="232"/>
      <c r="E2886" s="231"/>
      <c r="F2886" s="235"/>
      <c r="G2886"/>
      <c r="H2886" s="54"/>
      <c r="I2886" s="54"/>
    </row>
    <row r="2887" spans="1:9" ht="16.149999999999999" customHeight="1" thickTop="1" thickBot="1">
      <c r="A2887" s="193"/>
      <c r="B2887"/>
      <c r="C2887" s="236"/>
      <c r="D2887" s="237"/>
      <c r="E2887" s="238" t="s">
        <v>243</v>
      </c>
      <c r="F2887" s="239">
        <f>SUM(F2869,F2880,F2883)</f>
        <v>0</v>
      </c>
      <c r="G2887" s="57"/>
      <c r="H2887" s="58"/>
      <c r="I2887" s="54"/>
    </row>
    <row r="2888" spans="1:9" ht="16.149999999999999" customHeight="1" thickTop="1" thickBot="1">
      <c r="A2888" s="193"/>
      <c r="B2888"/>
      <c r="C2888" s="240"/>
      <c r="D2888" s="241"/>
      <c r="E2888" s="242" t="s">
        <v>244</v>
      </c>
      <c r="F2888" s="239">
        <f>1.518999999</f>
        <v>1.518999999</v>
      </c>
      <c r="G2888" s="193"/>
      <c r="H2888" s="61"/>
      <c r="I2888" s="54"/>
    </row>
    <row r="2889" spans="1:9" ht="16.149999999999999" customHeight="1" thickTop="1" thickBot="1">
      <c r="A2889" s="193"/>
      <c r="B2889"/>
      <c r="C2889" s="243"/>
      <c r="D2889" s="244"/>
      <c r="E2889" s="245" t="s">
        <v>245</v>
      </c>
      <c r="F2889" s="461">
        <f>+F2888*F2887</f>
        <v>0</v>
      </c>
      <c r="G2889" s="193"/>
      <c r="H2889" s="60"/>
      <c r="I2889" s="54"/>
    </row>
    <row r="2890" spans="1:9" ht="16.149999999999999" customHeight="1">
      <c r="A2890" s="193"/>
      <c r="B2890"/>
      <c r="C2890" s="1112"/>
      <c r="D2890" s="1113"/>
      <c r="E2890" s="1114"/>
      <c r="F2890" s="1115"/>
      <c r="G2890" s="193"/>
      <c r="H2890" s="60"/>
      <c r="I2890" s="54"/>
    </row>
    <row r="2891" spans="1:9" ht="16.149999999999999" customHeight="1">
      <c r="A2891" s="193"/>
      <c r="B2891" s="194" t="s">
        <v>1260</v>
      </c>
      <c r="C2891" s="193"/>
      <c r="D2891" s="193"/>
      <c r="E2891" s="195" t="str">
        <f>$B$3</f>
        <v xml:space="preserve">ESCUELA Nº </v>
      </c>
      <c r="F2891" s="193"/>
      <c r="G2891" s="199"/>
      <c r="H2891" s="3"/>
      <c r="I2891" s="54"/>
    </row>
    <row r="2892" spans="1:9" ht="16.149999999999999" customHeight="1">
      <c r="A2892"/>
      <c r="B2892" s="195"/>
      <c r="C2892" s="193"/>
      <c r="D2892" s="193"/>
      <c r="E2892" s="195" t="str">
        <f>$B$4</f>
        <v>ENI Nº 62 ENRIQUE MOSCONI</v>
      </c>
      <c r="F2892" s="193"/>
      <c r="G2892"/>
      <c r="H2892" s="3"/>
      <c r="I2892" s="54"/>
    </row>
    <row r="2893" spans="1:9" ht="16.149999999999999" customHeight="1">
      <c r="A2893"/>
      <c r="B2893" s="195"/>
      <c r="C2893" s="193"/>
      <c r="D2893" s="193"/>
      <c r="E2893" s="249" t="str">
        <f>$B$5</f>
        <v>RIVADAVIA - SAN JUAN</v>
      </c>
      <c r="F2893" s="193"/>
      <c r="G2893"/>
      <c r="H2893" s="7"/>
      <c r="I2893" s="54"/>
    </row>
    <row r="2894" spans="1:9" ht="16.149999999999999" customHeight="1">
      <c r="A2894"/>
      <c r="B2894" s="196"/>
      <c r="C2894" s="196"/>
      <c r="D2894" s="197"/>
      <c r="E2894" s="198" t="s">
        <v>231</v>
      </c>
      <c r="F2894" s="196"/>
      <c r="G2894"/>
      <c r="H2894" s="7"/>
      <c r="I2894" s="54"/>
    </row>
    <row r="2895" spans="1:9" ht="16.149999999999999" customHeight="1">
      <c r="A2895"/>
      <c r="B2895" s="199" t="s">
        <v>246</v>
      </c>
      <c r="C2895" s="193"/>
      <c r="D2895" s="199"/>
      <c r="E2895" s="199"/>
      <c r="F2895" s="199"/>
      <c r="G2895"/>
      <c r="H2895" s="7"/>
      <c r="I2895" s="54"/>
    </row>
    <row r="2896" spans="1:9" ht="16.149999999999999" customHeight="1">
      <c r="A2896"/>
      <c r="B2896"/>
      <c r="C2896" s="200"/>
      <c r="D2896" s="101"/>
      <c r="E2896" s="200"/>
      <c r="F2896" s="200"/>
      <c r="G2896"/>
      <c r="H2896" s="7"/>
      <c r="I2896" s="54"/>
    </row>
    <row r="2897" spans="1:9" ht="16.149999999999999" customHeight="1" thickBot="1">
      <c r="A2897"/>
      <c r="B2897"/>
      <c r="C2897" s="200"/>
      <c r="D2897" s="101"/>
      <c r="E2897" s="200"/>
      <c r="F2897" s="200"/>
      <c r="G2897"/>
      <c r="H2897" s="7"/>
      <c r="I2897" s="54"/>
    </row>
    <row r="2898" spans="1:9" ht="30" customHeight="1">
      <c r="A2898"/>
      <c r="B2898" s="201" t="s">
        <v>232</v>
      </c>
      <c r="C2898" s="202" t="s">
        <v>268</v>
      </c>
      <c r="D2898" s="203" t="s">
        <v>457</v>
      </c>
      <c r="E2898" s="204"/>
      <c r="F2898" s="205"/>
      <c r="G2898"/>
      <c r="H2898" s="187"/>
      <c r="I2898" s="54"/>
    </row>
    <row r="2899" spans="1:9" ht="16.149999999999999" customHeight="1">
      <c r="A2899"/>
      <c r="B2899" s="206" t="s">
        <v>233</v>
      </c>
      <c r="C2899" s="1032" t="s">
        <v>1326</v>
      </c>
      <c r="D2899" s="1120" t="s">
        <v>1331</v>
      </c>
      <c r="E2899" s="209"/>
      <c r="F2899" s="210"/>
      <c r="G2899"/>
      <c r="H2899" s="188"/>
      <c r="I2899" s="54"/>
    </row>
    <row r="2900" spans="1:9" ht="16.149999999999999" customHeight="1" thickBot="1">
      <c r="A2900"/>
      <c r="B2900" s="206" t="s">
        <v>234</v>
      </c>
      <c r="C2900" s="211" t="s">
        <v>4</v>
      </c>
      <c r="D2900" s="212"/>
      <c r="E2900" s="209"/>
      <c r="F2900" s="210"/>
      <c r="G2900"/>
      <c r="H2900" s="189"/>
      <c r="I2900" s="54"/>
    </row>
    <row r="2901" spans="1:9" ht="16.149999999999999" customHeight="1" thickBot="1">
      <c r="A2901"/>
      <c r="B2901" s="213" t="s">
        <v>235</v>
      </c>
      <c r="C2901" s="214" t="s">
        <v>236</v>
      </c>
      <c r="D2901" s="214" t="s">
        <v>237</v>
      </c>
      <c r="E2901" s="214" t="s">
        <v>238</v>
      </c>
      <c r="F2901" s="215" t="s">
        <v>239</v>
      </c>
      <c r="G2901"/>
      <c r="H2901" s="189"/>
      <c r="I2901" s="54"/>
    </row>
    <row r="2902" spans="1:9" ht="16.149999999999999" customHeight="1" thickBot="1">
      <c r="A2902"/>
      <c r="B2902" s="216" t="s">
        <v>318</v>
      </c>
      <c r="C2902" s="217"/>
      <c r="D2902" s="218"/>
      <c r="E2902" s="217"/>
      <c r="F2902" s="219">
        <f>SUM(F2903:F2910)</f>
        <v>0</v>
      </c>
      <c r="G2902"/>
      <c r="H2902" s="189"/>
      <c r="I2902" s="54"/>
    </row>
    <row r="2903" spans="1:9" ht="16.149999999999999" customHeight="1">
      <c r="A2903"/>
      <c r="B2903" s="454"/>
      <c r="C2903" s="1235"/>
      <c r="D2903" s="1211"/>
      <c r="E2903" s="222"/>
      <c r="F2903" s="223"/>
      <c r="G2903"/>
      <c r="H2903" s="188"/>
      <c r="I2903" s="1264"/>
    </row>
    <row r="2904" spans="1:9" ht="16.149999999999999" customHeight="1">
      <c r="A2904"/>
      <c r="B2904" s="454"/>
      <c r="C2904" s="1235"/>
      <c r="D2904" s="1211"/>
      <c r="E2904" s="222"/>
      <c r="F2904" s="223"/>
      <c r="G2904"/>
      <c r="H2904" s="188"/>
      <c r="I2904" s="1264"/>
    </row>
    <row r="2905" spans="1:9" ht="16.149999999999999" customHeight="1">
      <c r="A2905"/>
      <c r="B2905" s="454"/>
      <c r="C2905" s="1235"/>
      <c r="D2905" s="1211"/>
      <c r="E2905" s="222"/>
      <c r="F2905" s="223"/>
      <c r="G2905"/>
      <c r="H2905" s="188"/>
      <c r="I2905" s="1264"/>
    </row>
    <row r="2906" spans="1:9" ht="16.149999999999999" customHeight="1">
      <c r="A2906"/>
      <c r="B2906" s="454"/>
      <c r="C2906" s="1235"/>
      <c r="D2906" s="1211"/>
      <c r="E2906" s="222"/>
      <c r="F2906" s="223"/>
      <c r="G2906"/>
      <c r="H2906" s="188"/>
      <c r="I2906" s="1264"/>
    </row>
    <row r="2907" spans="1:9" ht="16.149999999999999" customHeight="1">
      <c r="A2907"/>
      <c r="B2907" s="1239"/>
      <c r="C2907" s="1235"/>
      <c r="D2907" s="1211"/>
      <c r="E2907" s="222"/>
      <c r="F2907" s="223"/>
      <c r="G2907"/>
      <c r="H2907" s="189"/>
      <c r="I2907" s="54"/>
    </row>
    <row r="2908" spans="1:9" ht="16.149999999999999" customHeight="1">
      <c r="A2908"/>
      <c r="B2908" s="1241"/>
      <c r="C2908" s="1240"/>
      <c r="D2908" s="1229"/>
      <c r="E2908" s="226"/>
      <c r="F2908" s="223"/>
      <c r="G2908"/>
      <c r="H2908" s="189"/>
      <c r="I2908" s="54"/>
    </row>
    <row r="2909" spans="1:9" ht="16.149999999999999" customHeight="1">
      <c r="A2909"/>
      <c r="B2909" s="230"/>
      <c r="C2909" s="225"/>
      <c r="D2909" s="225"/>
      <c r="E2909" s="225"/>
      <c r="F2909" s="223"/>
      <c r="G2909"/>
      <c r="H2909" s="190"/>
      <c r="I2909" s="54"/>
    </row>
    <row r="2910" spans="1:9" ht="16.149999999999999" customHeight="1">
      <c r="A2910"/>
      <c r="B2910" s="455"/>
      <c r="C2910" s="231"/>
      <c r="D2910" s="231"/>
      <c r="E2910" s="231"/>
      <c r="F2910" s="456"/>
      <c r="G2910"/>
      <c r="H2910" s="189"/>
      <c r="I2910" s="54"/>
    </row>
    <row r="2911" spans="1:9" ht="16.149999999999999" customHeight="1">
      <c r="A2911"/>
      <c r="B2911" s="457"/>
      <c r="C2911" s="458"/>
      <c r="D2911" s="459"/>
      <c r="E2911" s="458"/>
      <c r="F2911" s="460"/>
      <c r="G2911"/>
      <c r="H2911" s="191"/>
      <c r="I2911" s="54"/>
    </row>
    <row r="2912" spans="1:9" ht="16.149999999999999" customHeight="1">
      <c r="A2912"/>
      <c r="B2912" s="259"/>
      <c r="C2912" s="221"/>
      <c r="D2912" s="260"/>
      <c r="E2912" s="222"/>
      <c r="F2912" s="223"/>
      <c r="G2912"/>
      <c r="H2912" s="191"/>
      <c r="I2912" s="54"/>
    </row>
    <row r="2913" spans="1:9" ht="16.149999999999999" customHeight="1" thickBot="1">
      <c r="A2913"/>
      <c r="B2913" s="230"/>
      <c r="C2913" s="225"/>
      <c r="D2913" s="261"/>
      <c r="E2913" s="225"/>
      <c r="F2913" s="223"/>
      <c r="G2913"/>
      <c r="H2913" s="189"/>
      <c r="I2913" s="54"/>
    </row>
    <row r="2914" spans="1:9" ht="16.149999999999999" customHeight="1" thickBot="1">
      <c r="A2914"/>
      <c r="B2914" s="216" t="s">
        <v>242</v>
      </c>
      <c r="C2914" s="217"/>
      <c r="D2914" s="218"/>
      <c r="E2914" s="217"/>
      <c r="F2914" s="219">
        <f>SUM(F2915:F2917)</f>
        <v>0</v>
      </c>
      <c r="G2914"/>
      <c r="H2914" s="189"/>
      <c r="I2914" s="54"/>
    </row>
    <row r="2915" spans="1:9" ht="16.149999999999999" customHeight="1">
      <c r="A2915"/>
      <c r="B2915" s="220"/>
      <c r="C2915" s="221"/>
      <c r="D2915" s="233"/>
      <c r="E2915" s="221"/>
      <c r="F2915" s="223"/>
      <c r="G2915"/>
      <c r="H2915" s="189"/>
      <c r="I2915" s="54"/>
    </row>
    <row r="2916" spans="1:9" ht="16.149999999999999" customHeight="1">
      <c r="A2916"/>
      <c r="B2916" s="224"/>
      <c r="C2916" s="225"/>
      <c r="D2916" s="229"/>
      <c r="E2916" s="225"/>
      <c r="F2916" s="227"/>
      <c r="G2916"/>
      <c r="H2916" s="54"/>
      <c r="I2916" s="54"/>
    </row>
    <row r="2917" spans="1:9" ht="16.149999999999999" customHeight="1" thickBot="1">
      <c r="A2917"/>
      <c r="B2917" s="234"/>
      <c r="C2917" s="231"/>
      <c r="D2917" s="232"/>
      <c r="E2917" s="231"/>
      <c r="F2917" s="235"/>
      <c r="G2917"/>
      <c r="H2917" s="54"/>
      <c r="I2917" s="54"/>
    </row>
    <row r="2918" spans="1:9" ht="16.149999999999999" customHeight="1" thickTop="1" thickBot="1">
      <c r="A2918" s="193"/>
      <c r="B2918"/>
      <c r="C2918" s="236"/>
      <c r="D2918" s="237"/>
      <c r="E2918" s="238" t="s">
        <v>243</v>
      </c>
      <c r="F2918" s="239">
        <f>SUM(F2902,F2911,F2914)</f>
        <v>0</v>
      </c>
      <c r="G2918" s="57"/>
      <c r="H2918" s="58"/>
      <c r="I2918" s="54"/>
    </row>
    <row r="2919" spans="1:9" ht="16.149999999999999" customHeight="1" thickTop="1" thickBot="1">
      <c r="A2919" s="193"/>
      <c r="B2919"/>
      <c r="C2919" s="240"/>
      <c r="D2919" s="241"/>
      <c r="E2919" s="242" t="s">
        <v>244</v>
      </c>
      <c r="F2919" s="239">
        <f>1.518999999</f>
        <v>1.518999999</v>
      </c>
      <c r="G2919" s="193"/>
      <c r="H2919" s="61"/>
      <c r="I2919" s="54"/>
    </row>
    <row r="2920" spans="1:9" ht="16.149999999999999" customHeight="1" thickTop="1" thickBot="1">
      <c r="A2920" s="193"/>
      <c r="B2920"/>
      <c r="C2920" s="243"/>
      <c r="D2920" s="244"/>
      <c r="E2920" s="245" t="s">
        <v>245</v>
      </c>
      <c r="F2920" s="461">
        <f>+F2919*F2918</f>
        <v>0</v>
      </c>
      <c r="G2920" s="193"/>
      <c r="H2920" s="60"/>
      <c r="I2920" s="54"/>
    </row>
    <row r="2921" spans="1:9" ht="16.149999999999999" customHeight="1">
      <c r="A2921" s="193"/>
      <c r="B2921"/>
      <c r="C2921" s="1112"/>
      <c r="D2921" s="1113"/>
      <c r="E2921" s="1114"/>
      <c r="F2921" s="1115"/>
      <c r="G2921" s="193"/>
      <c r="H2921" s="60"/>
      <c r="I2921" s="54"/>
    </row>
    <row r="2922" spans="1:9" ht="16.149999999999999" customHeight="1">
      <c r="A2922" s="193"/>
      <c r="B2922" s="194" t="s">
        <v>1260</v>
      </c>
      <c r="C2922" s="193"/>
      <c r="D2922" s="193"/>
      <c r="E2922" s="195" t="str">
        <f>$B$3</f>
        <v xml:space="preserve">ESCUELA Nº </v>
      </c>
      <c r="F2922" s="193"/>
      <c r="G2922" s="196"/>
      <c r="H2922" s="3"/>
      <c r="I2922" s="54"/>
    </row>
    <row r="2923" spans="1:9" ht="16.149999999999999" customHeight="1">
      <c r="A2923"/>
      <c r="B2923" s="195"/>
      <c r="C2923" s="193"/>
      <c r="D2923" s="193"/>
      <c r="E2923" s="195" t="str">
        <f>$B$4</f>
        <v>ENI Nº 62 ENRIQUE MOSCONI</v>
      </c>
      <c r="F2923" s="193"/>
      <c r="G2923" s="199"/>
      <c r="H2923" s="3"/>
      <c r="I2923" s="54"/>
    </row>
    <row r="2924" spans="1:9" ht="16.149999999999999" customHeight="1">
      <c r="A2924"/>
      <c r="B2924" s="195"/>
      <c r="C2924" s="193"/>
      <c r="D2924" s="193"/>
      <c r="E2924" s="249" t="str">
        <f>$B$5</f>
        <v>RIVADAVIA - SAN JUAN</v>
      </c>
      <c r="F2924" s="193"/>
      <c r="G2924"/>
      <c r="H2924" s="3"/>
      <c r="I2924" s="54"/>
    </row>
    <row r="2925" spans="1:9" ht="16.149999999999999" customHeight="1">
      <c r="A2925"/>
      <c r="B2925" s="196"/>
      <c r="C2925" s="196"/>
      <c r="D2925" s="197"/>
      <c r="E2925" s="198" t="s">
        <v>231</v>
      </c>
      <c r="F2925" s="196"/>
      <c r="G2925"/>
      <c r="H2925" s="7"/>
      <c r="I2925" s="54"/>
    </row>
    <row r="2926" spans="1:9" ht="16.149999999999999" customHeight="1">
      <c r="A2926"/>
      <c r="B2926" s="199" t="s">
        <v>246</v>
      </c>
      <c r="C2926" s="193"/>
      <c r="D2926" s="199"/>
      <c r="E2926" s="199"/>
      <c r="F2926" s="199"/>
      <c r="G2926"/>
      <c r="H2926" s="7"/>
      <c r="I2926" s="54"/>
    </row>
    <row r="2927" spans="1:9" ht="16.149999999999999" customHeight="1">
      <c r="A2927"/>
      <c r="B2927"/>
      <c r="C2927" s="200"/>
      <c r="D2927" s="101"/>
      <c r="E2927" s="200"/>
      <c r="F2927" s="200"/>
      <c r="G2927"/>
      <c r="H2927" s="7"/>
      <c r="I2927" s="54"/>
    </row>
    <row r="2928" spans="1:9" ht="16.149999999999999" customHeight="1" thickBot="1">
      <c r="A2928"/>
      <c r="B2928"/>
      <c r="C2928" s="200"/>
      <c r="D2928" s="101"/>
      <c r="E2928" s="200"/>
      <c r="F2928" s="200"/>
      <c r="G2928"/>
      <c r="H2928" s="7"/>
      <c r="I2928" s="54"/>
    </row>
    <row r="2929" spans="1:9" ht="30" customHeight="1">
      <c r="A2929"/>
      <c r="B2929" s="201" t="s">
        <v>232</v>
      </c>
      <c r="C2929" s="202" t="s">
        <v>268</v>
      </c>
      <c r="D2929" s="203" t="s">
        <v>457</v>
      </c>
      <c r="E2929" s="204"/>
      <c r="F2929" s="205"/>
      <c r="G2929"/>
      <c r="H2929" s="7"/>
      <c r="I2929" s="54"/>
    </row>
    <row r="2930" spans="1:9" ht="16.149999999999999" customHeight="1">
      <c r="A2930"/>
      <c r="B2930" s="206" t="s">
        <v>233</v>
      </c>
      <c r="C2930" s="1032" t="s">
        <v>1003</v>
      </c>
      <c r="D2930" s="1120" t="s">
        <v>1332</v>
      </c>
      <c r="E2930" s="209"/>
      <c r="F2930" s="210"/>
      <c r="G2930"/>
      <c r="H2930" s="187"/>
      <c r="I2930" s="54"/>
    </row>
    <row r="2931" spans="1:9" ht="16.149999999999999" customHeight="1" thickBot="1">
      <c r="A2931"/>
      <c r="B2931" s="206" t="s">
        <v>234</v>
      </c>
      <c r="C2931" s="211" t="s">
        <v>4</v>
      </c>
      <c r="D2931" s="212"/>
      <c r="E2931" s="209"/>
      <c r="F2931" s="210"/>
      <c r="G2931"/>
      <c r="H2931" s="188"/>
      <c r="I2931" s="54"/>
    </row>
    <row r="2932" spans="1:9" ht="16.149999999999999" customHeight="1" thickBot="1">
      <c r="A2932"/>
      <c r="B2932" s="213" t="s">
        <v>235</v>
      </c>
      <c r="C2932" s="214" t="s">
        <v>236</v>
      </c>
      <c r="D2932" s="214" t="s">
        <v>237</v>
      </c>
      <c r="E2932" s="214" t="s">
        <v>238</v>
      </c>
      <c r="F2932" s="215" t="s">
        <v>239</v>
      </c>
      <c r="G2932"/>
      <c r="H2932" s="189"/>
      <c r="I2932" s="54"/>
    </row>
    <row r="2933" spans="1:9" ht="16.149999999999999" customHeight="1" thickBot="1">
      <c r="A2933"/>
      <c r="B2933" s="1134" t="s">
        <v>318</v>
      </c>
      <c r="C2933" s="1118"/>
      <c r="D2933" s="1126"/>
      <c r="E2933" s="1118"/>
      <c r="F2933" s="1135">
        <f>SUM(F2934:F2946)</f>
        <v>0</v>
      </c>
      <c r="G2933"/>
      <c r="H2933" s="189"/>
      <c r="I2933" s="54"/>
    </row>
    <row r="2934" spans="1:9" ht="16.149999999999999" customHeight="1">
      <c r="A2934"/>
      <c r="B2934" s="1137"/>
      <c r="C2934" s="1138"/>
      <c r="D2934" s="1098"/>
      <c r="E2934" s="1099"/>
      <c r="F2934" s="1100"/>
      <c r="G2934"/>
      <c r="H2934" s="189"/>
      <c r="I2934" s="54"/>
    </row>
    <row r="2935" spans="1:9" ht="16.149999999999999" customHeight="1">
      <c r="A2935"/>
      <c r="B2935" s="454"/>
      <c r="C2935" s="221"/>
      <c r="D2935" s="222"/>
      <c r="E2935" s="222"/>
      <c r="F2935" s="223"/>
      <c r="G2935"/>
      <c r="H2935" s="7"/>
      <c r="I2935" s="54"/>
    </row>
    <row r="2936" spans="1:9" ht="16.149999999999999" customHeight="1">
      <c r="A2936"/>
      <c r="B2936" s="454"/>
      <c r="C2936" s="221"/>
      <c r="D2936" s="222"/>
      <c r="E2936" s="222"/>
      <c r="F2936" s="223"/>
      <c r="G2936"/>
      <c r="H2936" s="7"/>
      <c r="I2936" s="54"/>
    </row>
    <row r="2937" spans="1:9" ht="16.149999999999999" customHeight="1">
      <c r="A2937"/>
      <c r="B2937" s="454"/>
      <c r="C2937" s="221"/>
      <c r="D2937" s="222"/>
      <c r="E2937" s="222"/>
      <c r="F2937" s="223"/>
      <c r="G2937"/>
      <c r="H2937" s="7"/>
      <c r="I2937" s="54"/>
    </row>
    <row r="2938" spans="1:9" ht="16.149999999999999" customHeight="1">
      <c r="A2938"/>
      <c r="B2938" s="454"/>
      <c r="C2938" s="221"/>
      <c r="D2938" s="222"/>
      <c r="E2938" s="222"/>
      <c r="F2938" s="223"/>
      <c r="G2938"/>
      <c r="H2938" s="7"/>
      <c r="I2938" s="54"/>
    </row>
    <row r="2939" spans="1:9" ht="16.149999999999999" customHeight="1">
      <c r="A2939"/>
      <c r="B2939" s="454"/>
      <c r="C2939" s="221"/>
      <c r="D2939" s="222"/>
      <c r="E2939" s="222"/>
      <c r="F2939" s="223"/>
      <c r="G2939"/>
      <c r="H2939" s="7"/>
      <c r="I2939" s="54"/>
    </row>
    <row r="2940" spans="1:9" ht="16.149999999999999" customHeight="1">
      <c r="A2940"/>
      <c r="B2940" s="454"/>
      <c r="C2940" s="221"/>
      <c r="D2940" s="222"/>
      <c r="E2940" s="222"/>
      <c r="F2940" s="223"/>
      <c r="G2940"/>
      <c r="H2940" s="7"/>
      <c r="I2940" s="54"/>
    </row>
    <row r="2941" spans="1:9" ht="16.149999999999999" customHeight="1">
      <c r="A2941"/>
      <c r="B2941" s="454"/>
      <c r="C2941" s="221"/>
      <c r="D2941" s="222"/>
      <c r="E2941" s="222"/>
      <c r="F2941" s="223"/>
      <c r="G2941"/>
      <c r="H2941" s="7"/>
      <c r="I2941" s="54"/>
    </row>
    <row r="2942" spans="1:9" ht="16.149999999999999" customHeight="1">
      <c r="A2942"/>
      <c r="B2942" s="220"/>
      <c r="C2942" s="221"/>
      <c r="D2942" s="222"/>
      <c r="E2942" s="222"/>
      <c r="F2942" s="223"/>
      <c r="G2942"/>
      <c r="H2942" s="189"/>
      <c r="I2942" s="54"/>
    </row>
    <row r="2943" spans="1:9" ht="16.149999999999999" customHeight="1">
      <c r="A2943"/>
      <c r="B2943" s="224"/>
      <c r="C2943" s="221"/>
      <c r="D2943" s="222"/>
      <c r="E2943" s="222"/>
      <c r="F2943" s="223"/>
      <c r="G2943"/>
      <c r="H2943" s="188"/>
      <c r="I2943" s="54"/>
    </row>
    <row r="2944" spans="1:9" ht="16.149999999999999" customHeight="1">
      <c r="A2944"/>
      <c r="B2944" s="228"/>
      <c r="C2944" s="225"/>
      <c r="D2944" s="226"/>
      <c r="E2944" s="226"/>
      <c r="F2944" s="223"/>
      <c r="G2944"/>
      <c r="H2944" s="189"/>
      <c r="I2944" s="54"/>
    </row>
    <row r="2945" spans="1:9" ht="16.149999999999999" customHeight="1">
      <c r="A2945"/>
      <c r="B2945" s="230"/>
      <c r="C2945" s="225"/>
      <c r="D2945" s="225"/>
      <c r="E2945" s="225"/>
      <c r="F2945" s="223"/>
      <c r="G2945"/>
      <c r="H2945" s="189"/>
      <c r="I2945" s="54"/>
    </row>
    <row r="2946" spans="1:9" ht="16.149999999999999" customHeight="1">
      <c r="A2946"/>
      <c r="B2946" s="455"/>
      <c r="C2946" s="231"/>
      <c r="D2946" s="231"/>
      <c r="E2946" s="231"/>
      <c r="F2946" s="456"/>
      <c r="G2946"/>
      <c r="H2946" s="190"/>
      <c r="I2946" s="54"/>
    </row>
    <row r="2947" spans="1:9" ht="16.149999999999999" customHeight="1">
      <c r="A2947"/>
      <c r="B2947" s="457"/>
      <c r="C2947" s="458"/>
      <c r="D2947" s="459"/>
      <c r="E2947" s="458"/>
      <c r="F2947" s="460"/>
      <c r="G2947"/>
      <c r="H2947" s="189"/>
      <c r="I2947" s="54"/>
    </row>
    <row r="2948" spans="1:9" ht="16.149999999999999" customHeight="1">
      <c r="A2948"/>
      <c r="B2948" s="259"/>
      <c r="C2948" s="221"/>
      <c r="D2948" s="260"/>
      <c r="E2948" s="222"/>
      <c r="F2948" s="223"/>
      <c r="G2948"/>
      <c r="H2948" s="191"/>
      <c r="I2948" s="54"/>
    </row>
    <row r="2949" spans="1:9" ht="16.149999999999999" customHeight="1" thickBot="1">
      <c r="A2949"/>
      <c r="B2949" s="234"/>
      <c r="C2949" s="1102"/>
      <c r="D2949" s="1139"/>
      <c r="E2949" s="1102"/>
      <c r="F2949" s="1103"/>
      <c r="G2949"/>
      <c r="H2949" s="191"/>
      <c r="I2949" s="54"/>
    </row>
    <row r="2950" spans="1:9" ht="16.149999999999999" customHeight="1" thickBot="1">
      <c r="A2950"/>
      <c r="B2950" s="216" t="s">
        <v>242</v>
      </c>
      <c r="C2950" s="217"/>
      <c r="D2950" s="218"/>
      <c r="E2950" s="217"/>
      <c r="F2950" s="219">
        <f>SUM(F2951:F2953)</f>
        <v>0</v>
      </c>
      <c r="G2950"/>
      <c r="H2950" s="189"/>
      <c r="I2950" s="54"/>
    </row>
    <row r="2951" spans="1:9" ht="16.149999999999999" customHeight="1">
      <c r="A2951"/>
      <c r="B2951" s="220"/>
      <c r="C2951" s="221"/>
      <c r="D2951" s="233"/>
      <c r="E2951" s="221"/>
      <c r="F2951" s="223"/>
      <c r="G2951"/>
      <c r="H2951" s="189"/>
      <c r="I2951" s="54"/>
    </row>
    <row r="2952" spans="1:9" ht="16.149999999999999" customHeight="1">
      <c r="A2952"/>
      <c r="B2952" s="224"/>
      <c r="C2952" s="225"/>
      <c r="D2952" s="229"/>
      <c r="E2952" s="225"/>
      <c r="F2952" s="227"/>
      <c r="G2952"/>
      <c r="H2952" s="189"/>
      <c r="I2952" s="54"/>
    </row>
    <row r="2953" spans="1:9" ht="16.149999999999999" customHeight="1" thickBot="1">
      <c r="A2953"/>
      <c r="B2953" s="234"/>
      <c r="C2953" s="231"/>
      <c r="D2953" s="232"/>
      <c r="E2953" s="231"/>
      <c r="F2953" s="235"/>
      <c r="G2953"/>
      <c r="H2953" s="192"/>
      <c r="I2953" s="54"/>
    </row>
    <row r="2954" spans="1:9" ht="16.149999999999999" customHeight="1" thickTop="1" thickBot="1">
      <c r="A2954" s="57"/>
      <c r="B2954"/>
      <c r="C2954" s="236"/>
      <c r="D2954" s="237"/>
      <c r="E2954" s="238" t="s">
        <v>243</v>
      </c>
      <c r="F2954" s="239">
        <f>SUM(F2933,F2947,F2950)</f>
        <v>0</v>
      </c>
      <c r="G2954"/>
      <c r="H2954" s="54"/>
      <c r="I2954" s="54"/>
    </row>
    <row r="2955" spans="1:9" ht="16.149999999999999" customHeight="1" thickTop="1" thickBot="1">
      <c r="A2955" s="193"/>
      <c r="B2955"/>
      <c r="C2955" s="240"/>
      <c r="D2955" s="241"/>
      <c r="E2955" s="242" t="s">
        <v>244</v>
      </c>
      <c r="F2955" s="239">
        <f>1.518999999</f>
        <v>1.518999999</v>
      </c>
      <c r="G2955" s="193"/>
      <c r="H2955" s="61"/>
      <c r="I2955" s="54"/>
    </row>
    <row r="2956" spans="1:9" ht="16.149999999999999" customHeight="1" thickTop="1" thickBot="1">
      <c r="A2956" s="193"/>
      <c r="B2956"/>
      <c r="C2956" s="243"/>
      <c r="D2956" s="244"/>
      <c r="E2956" s="245" t="s">
        <v>245</v>
      </c>
      <c r="F2956" s="461">
        <f>+F2955*F2954</f>
        <v>0</v>
      </c>
      <c r="G2956" s="193"/>
      <c r="H2956" s="60"/>
      <c r="I2956" s="54"/>
    </row>
    <row r="2957" spans="1:9" ht="16.149999999999999" customHeight="1">
      <c r="A2957" s="193"/>
      <c r="B2957" s="57"/>
      <c r="C2957" s="57"/>
      <c r="D2957" s="57"/>
      <c r="E2957" s="57"/>
      <c r="F2957" s="57"/>
      <c r="G2957" s="193"/>
      <c r="H2957" s="263"/>
      <c r="I2957" s="54"/>
    </row>
    <row r="2958" spans="1:9" ht="16.149999999999999" customHeight="1">
      <c r="A2958" s="196"/>
      <c r="B2958" s="194" t="s">
        <v>1260</v>
      </c>
      <c r="C2958" s="193"/>
      <c r="D2958" s="193"/>
      <c r="E2958" s="195" t="str">
        <f>$B$3</f>
        <v xml:space="preserve">ESCUELA Nº </v>
      </c>
      <c r="F2958" s="193"/>
      <c r="G2958" s="196"/>
      <c r="H2958" s="3"/>
      <c r="I2958" s="54"/>
    </row>
    <row r="2959" spans="1:9" ht="16.149999999999999" customHeight="1">
      <c r="A2959" s="193"/>
      <c r="B2959" s="195"/>
      <c r="C2959" s="193"/>
      <c r="D2959" s="193"/>
      <c r="E2959" s="195" t="str">
        <f>$B$4</f>
        <v>ENI Nº 62 ENRIQUE MOSCONI</v>
      </c>
      <c r="F2959" s="193"/>
      <c r="G2959" s="199"/>
      <c r="H2959" s="3"/>
      <c r="I2959" s="54"/>
    </row>
    <row r="2960" spans="1:9" ht="16.149999999999999" customHeight="1">
      <c r="A2960"/>
      <c r="B2960" s="195"/>
      <c r="C2960" s="193"/>
      <c r="D2960" s="193"/>
      <c r="E2960" s="249" t="str">
        <f>$B$5</f>
        <v>RIVADAVIA - SAN JUAN</v>
      </c>
      <c r="F2960" s="193"/>
      <c r="G2960"/>
      <c r="H2960" s="3"/>
      <c r="I2960" s="54"/>
    </row>
    <row r="2961" spans="1:9" ht="16.149999999999999" customHeight="1">
      <c r="A2961"/>
      <c r="B2961" s="196"/>
      <c r="C2961" s="196"/>
      <c r="D2961" s="197"/>
      <c r="E2961" s="198" t="s">
        <v>231</v>
      </c>
      <c r="F2961" s="196"/>
      <c r="G2961"/>
      <c r="H2961" s="7"/>
      <c r="I2961" s="54"/>
    </row>
    <row r="2962" spans="1:9" ht="16.149999999999999" customHeight="1">
      <c r="A2962"/>
      <c r="B2962" s="199" t="s">
        <v>246</v>
      </c>
      <c r="C2962" s="193"/>
      <c r="D2962" s="199"/>
      <c r="E2962" s="199"/>
      <c r="F2962" s="199"/>
      <c r="G2962"/>
      <c r="H2962" s="7"/>
      <c r="I2962" s="54"/>
    </row>
    <row r="2963" spans="1:9" ht="16.149999999999999" customHeight="1">
      <c r="A2963"/>
      <c r="B2963"/>
      <c r="C2963" s="200"/>
      <c r="D2963" s="101"/>
      <c r="E2963" s="200"/>
      <c r="F2963" s="200"/>
      <c r="G2963"/>
      <c r="H2963" s="7"/>
      <c r="I2963" s="54"/>
    </row>
    <row r="2964" spans="1:9" ht="16.149999999999999" customHeight="1" thickBot="1">
      <c r="A2964"/>
      <c r="B2964"/>
      <c r="C2964" s="200"/>
      <c r="D2964" s="101"/>
      <c r="E2964" s="200"/>
      <c r="F2964" s="200"/>
      <c r="G2964"/>
      <c r="H2964" s="7"/>
      <c r="I2964" s="54"/>
    </row>
    <row r="2965" spans="1:9" ht="30" customHeight="1">
      <c r="A2965"/>
      <c r="B2965" s="201" t="s">
        <v>232</v>
      </c>
      <c r="C2965" s="202" t="s">
        <v>268</v>
      </c>
      <c r="D2965" s="203" t="s">
        <v>457</v>
      </c>
      <c r="E2965" s="204"/>
      <c r="F2965" s="205"/>
      <c r="G2965"/>
      <c r="H2965" s="7"/>
      <c r="I2965" s="54"/>
    </row>
    <row r="2966" spans="1:9" ht="16.149999999999999" customHeight="1">
      <c r="A2966"/>
      <c r="B2966" s="206" t="s">
        <v>233</v>
      </c>
      <c r="C2966" s="207" t="s">
        <v>1215</v>
      </c>
      <c r="D2966" s="1120" t="s">
        <v>1258</v>
      </c>
      <c r="E2966" s="209"/>
      <c r="F2966" s="210"/>
      <c r="G2966"/>
      <c r="H2966" s="187"/>
      <c r="I2966" s="54"/>
    </row>
    <row r="2967" spans="1:9" ht="16.149999999999999" customHeight="1" thickBot="1">
      <c r="A2967"/>
      <c r="B2967" s="206" t="s">
        <v>234</v>
      </c>
      <c r="C2967" s="211" t="s">
        <v>4</v>
      </c>
      <c r="D2967" s="212"/>
      <c r="E2967" s="209"/>
      <c r="F2967" s="210"/>
      <c r="G2967"/>
      <c r="H2967" s="188"/>
      <c r="I2967" s="54"/>
    </row>
    <row r="2968" spans="1:9" ht="16.149999999999999" customHeight="1" thickBot="1">
      <c r="A2968"/>
      <c r="B2968" s="213" t="s">
        <v>235</v>
      </c>
      <c r="C2968" s="214" t="s">
        <v>236</v>
      </c>
      <c r="D2968" s="214" t="s">
        <v>237</v>
      </c>
      <c r="E2968" s="214" t="s">
        <v>238</v>
      </c>
      <c r="F2968" s="215" t="s">
        <v>239</v>
      </c>
      <c r="G2968"/>
      <c r="H2968" s="189"/>
      <c r="I2968" s="54"/>
    </row>
    <row r="2969" spans="1:9" ht="16.149999999999999" customHeight="1" thickBot="1">
      <c r="A2969"/>
      <c r="B2969" s="216" t="s">
        <v>318</v>
      </c>
      <c r="C2969" s="217"/>
      <c r="D2969" s="218"/>
      <c r="E2969" s="217"/>
      <c r="F2969" s="219">
        <f>SUM(F2970:F2982)</f>
        <v>0</v>
      </c>
      <c r="G2969"/>
      <c r="H2969" s="189"/>
      <c r="I2969" s="54"/>
    </row>
    <row r="2970" spans="1:9" ht="16.149999999999999" customHeight="1">
      <c r="A2970"/>
      <c r="B2970" s="454"/>
      <c r="C2970" s="1136"/>
      <c r="D2970" s="222"/>
      <c r="E2970" s="222"/>
      <c r="F2970" s="223"/>
      <c r="G2970"/>
      <c r="H2970" s="189"/>
      <c r="I2970" s="54"/>
    </row>
    <row r="2971" spans="1:9" ht="16.149999999999999" customHeight="1">
      <c r="A2971"/>
      <c r="B2971" s="454"/>
      <c r="C2971" s="221"/>
      <c r="D2971" s="222"/>
      <c r="E2971" s="222"/>
      <c r="F2971" s="223"/>
      <c r="G2971"/>
      <c r="H2971" s="7"/>
      <c r="I2971" s="54"/>
    </row>
    <row r="2972" spans="1:9" ht="16.149999999999999" customHeight="1">
      <c r="A2972"/>
      <c r="B2972" s="454"/>
      <c r="C2972" s="221"/>
      <c r="D2972" s="222"/>
      <c r="E2972" s="222"/>
      <c r="F2972" s="223"/>
      <c r="G2972"/>
      <c r="H2972" s="7"/>
      <c r="I2972" s="54"/>
    </row>
    <row r="2973" spans="1:9" ht="16.149999999999999" customHeight="1">
      <c r="A2973"/>
      <c r="B2973" s="454"/>
      <c r="C2973" s="221"/>
      <c r="D2973" s="222"/>
      <c r="E2973" s="222"/>
      <c r="F2973" s="223"/>
      <c r="G2973"/>
      <c r="H2973" s="7"/>
      <c r="I2973" s="54"/>
    </row>
    <row r="2974" spans="1:9" ht="16.149999999999999" customHeight="1">
      <c r="A2974"/>
      <c r="B2974" s="454"/>
      <c r="C2974" s="221"/>
      <c r="D2974" s="222"/>
      <c r="E2974" s="222"/>
      <c r="F2974" s="223"/>
      <c r="G2974"/>
      <c r="H2974" s="7"/>
      <c r="I2974" s="54"/>
    </row>
    <row r="2975" spans="1:9" ht="16.149999999999999" customHeight="1">
      <c r="A2975"/>
      <c r="B2975" s="454"/>
      <c r="C2975" s="221"/>
      <c r="D2975" s="222"/>
      <c r="E2975" s="222"/>
      <c r="F2975" s="223"/>
      <c r="G2975"/>
      <c r="H2975" s="7"/>
      <c r="I2975" s="54"/>
    </row>
    <row r="2976" spans="1:9" ht="16.149999999999999" customHeight="1">
      <c r="A2976"/>
      <c r="B2976" s="454"/>
      <c r="C2976" s="221"/>
      <c r="D2976" s="222"/>
      <c r="E2976" s="222"/>
      <c r="F2976" s="223"/>
      <c r="G2976"/>
      <c r="H2976" s="7"/>
      <c r="I2976" s="54"/>
    </row>
    <row r="2977" spans="1:9" ht="16.149999999999999" customHeight="1">
      <c r="A2977"/>
      <c r="B2977" s="454"/>
      <c r="C2977" s="221"/>
      <c r="D2977" s="222"/>
      <c r="E2977" s="222"/>
      <c r="F2977" s="223"/>
      <c r="G2977"/>
      <c r="H2977" s="7"/>
      <c r="I2977" s="54"/>
    </row>
    <row r="2978" spans="1:9" ht="16.149999999999999" customHeight="1">
      <c r="A2978"/>
      <c r="B2978" s="220"/>
      <c r="C2978" s="221"/>
      <c r="D2978" s="222"/>
      <c r="E2978" s="222"/>
      <c r="F2978" s="223"/>
      <c r="G2978"/>
      <c r="H2978" s="189"/>
      <c r="I2978" s="54"/>
    </row>
    <row r="2979" spans="1:9" ht="16.149999999999999" customHeight="1">
      <c r="A2979"/>
      <c r="B2979" s="224"/>
      <c r="C2979" s="221"/>
      <c r="D2979" s="222"/>
      <c r="E2979" s="222"/>
      <c r="F2979" s="223"/>
      <c r="G2979"/>
      <c r="H2979" s="188"/>
      <c r="I2979" s="54"/>
    </row>
    <row r="2980" spans="1:9" ht="16.149999999999999" customHeight="1">
      <c r="A2980"/>
      <c r="B2980" s="228"/>
      <c r="C2980" s="225"/>
      <c r="D2980" s="226"/>
      <c r="E2980" s="226"/>
      <c r="F2980" s="223"/>
      <c r="G2980"/>
      <c r="H2980" s="189"/>
      <c r="I2980" s="54"/>
    </row>
    <row r="2981" spans="1:9" ht="16.149999999999999" customHeight="1">
      <c r="A2981"/>
      <c r="B2981" s="230"/>
      <c r="C2981" s="225"/>
      <c r="D2981" s="225"/>
      <c r="E2981" s="225"/>
      <c r="F2981" s="223"/>
      <c r="G2981"/>
      <c r="H2981" s="189"/>
      <c r="I2981" s="54"/>
    </row>
    <row r="2982" spans="1:9" ht="16.149999999999999" customHeight="1">
      <c r="A2982"/>
      <c r="B2982" s="455"/>
      <c r="C2982" s="231"/>
      <c r="D2982" s="231"/>
      <c r="E2982" s="231"/>
      <c r="F2982" s="456"/>
      <c r="G2982"/>
      <c r="H2982" s="190"/>
      <c r="I2982" s="54"/>
    </row>
    <row r="2983" spans="1:9" ht="16.149999999999999" customHeight="1">
      <c r="A2983"/>
      <c r="B2983" s="457"/>
      <c r="C2983" s="458"/>
      <c r="D2983" s="459"/>
      <c r="E2983" s="458"/>
      <c r="F2983" s="460"/>
      <c r="G2983"/>
      <c r="H2983" s="189"/>
      <c r="I2983" s="54"/>
    </row>
    <row r="2984" spans="1:9" ht="16.149999999999999" customHeight="1">
      <c r="A2984"/>
      <c r="B2984" s="259"/>
      <c r="C2984" s="221"/>
      <c r="D2984" s="260"/>
      <c r="E2984" s="222"/>
      <c r="F2984" s="223"/>
      <c r="G2984"/>
      <c r="H2984" s="191"/>
      <c r="I2984" s="54"/>
    </row>
    <row r="2985" spans="1:9" ht="16.149999999999999" customHeight="1" thickBot="1">
      <c r="A2985"/>
      <c r="B2985" s="230"/>
      <c r="C2985" s="225"/>
      <c r="D2985" s="261"/>
      <c r="E2985" s="225"/>
      <c r="F2985" s="223"/>
      <c r="G2985"/>
      <c r="H2985" s="191"/>
      <c r="I2985" s="54"/>
    </row>
    <row r="2986" spans="1:9" ht="16.149999999999999" customHeight="1" thickBot="1">
      <c r="A2986"/>
      <c r="B2986" s="216" t="s">
        <v>242</v>
      </c>
      <c r="C2986" s="217"/>
      <c r="D2986" s="218"/>
      <c r="E2986" s="217"/>
      <c r="F2986" s="219">
        <f>SUM(F2987:F2989)</f>
        <v>0</v>
      </c>
      <c r="G2986"/>
      <c r="H2986" s="189"/>
      <c r="I2986" s="54"/>
    </row>
    <row r="2987" spans="1:9" ht="16.149999999999999" customHeight="1">
      <c r="A2987"/>
      <c r="B2987" s="220"/>
      <c r="C2987" s="221"/>
      <c r="D2987" s="233"/>
      <c r="E2987" s="221"/>
      <c r="F2987" s="223"/>
      <c r="G2987"/>
      <c r="H2987" s="189"/>
      <c r="I2987" s="54"/>
    </row>
    <row r="2988" spans="1:9" ht="16.149999999999999" customHeight="1">
      <c r="A2988"/>
      <c r="B2988" s="224"/>
      <c r="C2988" s="225"/>
      <c r="D2988" s="229"/>
      <c r="E2988" s="225"/>
      <c r="F2988" s="227"/>
      <c r="G2988"/>
      <c r="H2988" s="189"/>
      <c r="I2988" s="54"/>
    </row>
    <row r="2989" spans="1:9" ht="16.149999999999999" customHeight="1" thickBot="1">
      <c r="A2989"/>
      <c r="B2989" s="234"/>
      <c r="C2989" s="231"/>
      <c r="D2989" s="232"/>
      <c r="E2989" s="231"/>
      <c r="F2989" s="235"/>
      <c r="G2989"/>
      <c r="H2989" s="192"/>
      <c r="I2989" s="54"/>
    </row>
    <row r="2990" spans="1:9" ht="16.149999999999999" customHeight="1" thickTop="1" thickBot="1">
      <c r="A2990"/>
      <c r="B2990"/>
      <c r="C2990" s="236"/>
      <c r="D2990" s="237"/>
      <c r="E2990" s="238" t="s">
        <v>243</v>
      </c>
      <c r="F2990" s="239">
        <f>SUM(F2969,F2983,F2986)</f>
        <v>0</v>
      </c>
      <c r="G2990"/>
      <c r="H2990" s="54"/>
      <c r="I2990" s="54"/>
    </row>
    <row r="2991" spans="1:9" ht="16.149999999999999" customHeight="1" thickTop="1" thickBot="1">
      <c r="A2991" s="193"/>
      <c r="B2991"/>
      <c r="C2991" s="240"/>
      <c r="D2991" s="241"/>
      <c r="E2991" s="242" t="s">
        <v>244</v>
      </c>
      <c r="F2991" s="239">
        <f>1.518999999</f>
        <v>1.518999999</v>
      </c>
      <c r="G2991" s="193"/>
      <c r="H2991" s="61"/>
      <c r="I2991" s="54"/>
    </row>
    <row r="2992" spans="1:9" ht="16.149999999999999" customHeight="1" thickTop="1" thickBot="1">
      <c r="A2992" s="193"/>
      <c r="B2992"/>
      <c r="C2992" s="243"/>
      <c r="D2992" s="244"/>
      <c r="E2992" s="245" t="s">
        <v>245</v>
      </c>
      <c r="F2992" s="461">
        <f>+F2991*F2990</f>
        <v>0</v>
      </c>
      <c r="G2992" s="193"/>
      <c r="H2992" s="60"/>
      <c r="I2992" s="54"/>
    </row>
    <row r="2993" spans="1:9" ht="16.149999999999999" customHeight="1">
      <c r="A2993" s="193"/>
      <c r="B2993"/>
      <c r="C2993" s="200"/>
      <c r="D2993" s="208"/>
      <c r="E2993" s="246"/>
      <c r="F2993" s="247"/>
      <c r="G2993" s="193"/>
      <c r="H2993" s="263"/>
      <c r="I2993" s="54"/>
    </row>
    <row r="2994" spans="1:9" ht="16.149999999999999" customHeight="1">
      <c r="A2994" s="196"/>
      <c r="B2994" s="194" t="s">
        <v>1260</v>
      </c>
      <c r="C2994" s="193"/>
      <c r="D2994" s="193"/>
      <c r="E2994" s="195" t="str">
        <f>$B$3</f>
        <v xml:space="preserve">ESCUELA Nº </v>
      </c>
      <c r="F2994" s="193"/>
      <c r="G2994" s="196"/>
      <c r="H2994" s="3"/>
      <c r="I2994" s="54"/>
    </row>
    <row r="2995" spans="1:9" ht="16.149999999999999" customHeight="1">
      <c r="A2995" s="193"/>
      <c r="B2995" s="195"/>
      <c r="C2995" s="193"/>
      <c r="D2995" s="193"/>
      <c r="E2995" s="195" t="str">
        <f>$B$4</f>
        <v>ENI Nº 62 ENRIQUE MOSCONI</v>
      </c>
      <c r="F2995" s="193"/>
      <c r="G2995" s="199"/>
      <c r="H2995" s="3"/>
      <c r="I2995" s="54"/>
    </row>
    <row r="2996" spans="1:9" ht="16.149999999999999" customHeight="1">
      <c r="A2996"/>
      <c r="B2996" s="195"/>
      <c r="C2996" s="193"/>
      <c r="D2996" s="193"/>
      <c r="E2996" s="249" t="str">
        <f>$B$5</f>
        <v>RIVADAVIA - SAN JUAN</v>
      </c>
      <c r="F2996" s="193"/>
      <c r="G2996"/>
      <c r="H2996" s="3"/>
      <c r="I2996" s="54"/>
    </row>
    <row r="2997" spans="1:9" ht="16.149999999999999" customHeight="1">
      <c r="A2997"/>
      <c r="B2997" s="196"/>
      <c r="C2997" s="196"/>
      <c r="D2997" s="197"/>
      <c r="E2997" s="198" t="s">
        <v>231</v>
      </c>
      <c r="F2997" s="196"/>
      <c r="G2997"/>
      <c r="H2997" s="7"/>
      <c r="I2997" s="54"/>
    </row>
    <row r="2998" spans="1:9" ht="16.149999999999999" customHeight="1">
      <c r="A2998"/>
      <c r="B2998" s="199" t="s">
        <v>246</v>
      </c>
      <c r="C2998" s="193"/>
      <c r="D2998" s="199"/>
      <c r="E2998" s="199"/>
      <c r="F2998" s="199"/>
      <c r="G2998"/>
      <c r="H2998" s="7"/>
      <c r="I2998" s="54"/>
    </row>
    <row r="2999" spans="1:9" ht="16.149999999999999" customHeight="1">
      <c r="A2999"/>
      <c r="B2999"/>
      <c r="C2999" s="200"/>
      <c r="D2999" s="101"/>
      <c r="E2999" s="200"/>
      <c r="F2999" s="200"/>
      <c r="G2999"/>
      <c r="H2999" s="7"/>
      <c r="I2999" s="54"/>
    </row>
    <row r="3000" spans="1:9" ht="16.149999999999999" customHeight="1" thickBot="1">
      <c r="A3000"/>
      <c r="B3000"/>
      <c r="C3000" s="200"/>
      <c r="D3000" s="101"/>
      <c r="E3000" s="200"/>
      <c r="F3000" s="200"/>
      <c r="G3000"/>
      <c r="H3000" s="7"/>
      <c r="I3000" s="54"/>
    </row>
    <row r="3001" spans="1:9" ht="30.75" customHeight="1">
      <c r="A3001"/>
      <c r="B3001" s="201" t="s">
        <v>232</v>
      </c>
      <c r="C3001" s="202" t="s">
        <v>268</v>
      </c>
      <c r="D3001" s="203" t="s">
        <v>457</v>
      </c>
      <c r="E3001" s="204"/>
      <c r="F3001" s="205"/>
      <c r="G3001"/>
      <c r="H3001" s="7"/>
      <c r="I3001" s="54"/>
    </row>
    <row r="3002" spans="1:9" ht="16.149999999999999" customHeight="1">
      <c r="A3002"/>
      <c r="B3002" s="206" t="s">
        <v>233</v>
      </c>
      <c r="C3002" s="207" t="s">
        <v>1146</v>
      </c>
      <c r="D3002" s="1120" t="s">
        <v>1333</v>
      </c>
      <c r="E3002" s="209"/>
      <c r="F3002" s="210"/>
      <c r="G3002"/>
      <c r="H3002" s="187"/>
      <c r="I3002" s="54"/>
    </row>
    <row r="3003" spans="1:9" ht="16.149999999999999" customHeight="1" thickBot="1">
      <c r="A3003"/>
      <c r="B3003" s="206" t="s">
        <v>234</v>
      </c>
      <c r="C3003" s="211" t="s">
        <v>4</v>
      </c>
      <c r="D3003" s="212"/>
      <c r="E3003" s="209"/>
      <c r="F3003" s="210"/>
      <c r="G3003"/>
      <c r="H3003" s="188"/>
      <c r="I3003" s="54"/>
    </row>
    <row r="3004" spans="1:9" ht="16.149999999999999" customHeight="1" thickBot="1">
      <c r="A3004"/>
      <c r="B3004" s="213" t="s">
        <v>235</v>
      </c>
      <c r="C3004" s="214" t="s">
        <v>236</v>
      </c>
      <c r="D3004" s="214" t="s">
        <v>237</v>
      </c>
      <c r="E3004" s="214" t="s">
        <v>238</v>
      </c>
      <c r="F3004" s="215" t="s">
        <v>239</v>
      </c>
      <c r="G3004"/>
      <c r="H3004" s="189"/>
      <c r="I3004" s="54"/>
    </row>
    <row r="3005" spans="1:9" ht="16.149999999999999" customHeight="1" thickBot="1">
      <c r="A3005"/>
      <c r="B3005" s="216" t="s">
        <v>318</v>
      </c>
      <c r="C3005" s="217"/>
      <c r="D3005" s="218"/>
      <c r="E3005" s="217"/>
      <c r="F3005" s="219">
        <f>SUM(F3006:F3018)</f>
        <v>0</v>
      </c>
      <c r="G3005"/>
      <c r="H3005" s="189"/>
      <c r="I3005" s="54"/>
    </row>
    <row r="3006" spans="1:9" ht="16.149999999999999" customHeight="1">
      <c r="A3006"/>
      <c r="B3006" s="454"/>
      <c r="C3006" s="996"/>
      <c r="D3006" s="1211"/>
      <c r="E3006" s="1211"/>
      <c r="F3006" s="223"/>
      <c r="G3006"/>
      <c r="H3006" s="189"/>
      <c r="I3006" s="54"/>
    </row>
    <row r="3007" spans="1:9" ht="16.149999999999999" customHeight="1">
      <c r="A3007"/>
      <c r="B3007" s="454"/>
      <c r="C3007" s="1235"/>
      <c r="D3007" s="1211"/>
      <c r="E3007" s="1211"/>
      <c r="F3007" s="223"/>
      <c r="G3007"/>
      <c r="H3007" s="7"/>
      <c r="I3007" s="54"/>
    </row>
    <row r="3008" spans="1:9" ht="16.149999999999999" customHeight="1">
      <c r="A3008"/>
      <c r="B3008" s="1144"/>
      <c r="C3008" s="1141"/>
      <c r="D3008" s="1142"/>
      <c r="E3008" s="1142"/>
      <c r="F3008" s="223"/>
      <c r="G3008"/>
      <c r="H3008" s="7"/>
      <c r="I3008" s="54"/>
    </row>
    <row r="3009" spans="1:9" ht="16.149999999999999" customHeight="1">
      <c r="A3009"/>
      <c r="B3009" s="1144"/>
      <c r="C3009" s="1141"/>
      <c r="D3009" s="1142"/>
      <c r="E3009" s="1142"/>
      <c r="F3009" s="223"/>
      <c r="G3009"/>
      <c r="H3009" s="7"/>
      <c r="I3009" s="54"/>
    </row>
    <row r="3010" spans="1:9" ht="16.149999999999999" customHeight="1">
      <c r="A3010"/>
      <c r="B3010" s="1144"/>
      <c r="C3010" s="1141"/>
      <c r="D3010" s="1142"/>
      <c r="E3010" s="1142"/>
      <c r="F3010" s="223"/>
      <c r="G3010"/>
      <c r="H3010" s="7"/>
      <c r="I3010" s="54"/>
    </row>
    <row r="3011" spans="1:9" ht="16.149999999999999" customHeight="1">
      <c r="A3011"/>
      <c r="B3011" s="454"/>
      <c r="C3011" s="221"/>
      <c r="D3011" s="222"/>
      <c r="E3011" s="222"/>
      <c r="F3011" s="223"/>
      <c r="G3011"/>
      <c r="H3011" s="7"/>
      <c r="I3011" s="54"/>
    </row>
    <row r="3012" spans="1:9" ht="16.149999999999999" customHeight="1">
      <c r="A3012"/>
      <c r="B3012" s="454"/>
      <c r="C3012" s="221"/>
      <c r="D3012" s="222"/>
      <c r="E3012" s="222"/>
      <c r="F3012" s="223"/>
      <c r="G3012"/>
      <c r="H3012" s="7"/>
      <c r="I3012" s="54"/>
    </row>
    <row r="3013" spans="1:9" ht="16.149999999999999" customHeight="1">
      <c r="A3013"/>
      <c r="B3013" s="454"/>
      <c r="C3013" s="221"/>
      <c r="D3013" s="222"/>
      <c r="E3013" s="222"/>
      <c r="F3013" s="223"/>
      <c r="G3013"/>
      <c r="H3013" s="7"/>
      <c r="I3013" s="54"/>
    </row>
    <row r="3014" spans="1:9" ht="16.149999999999999" customHeight="1">
      <c r="A3014"/>
      <c r="B3014" s="220"/>
      <c r="C3014" s="221"/>
      <c r="D3014" s="222"/>
      <c r="E3014" s="222"/>
      <c r="F3014" s="223"/>
      <c r="G3014"/>
      <c r="H3014" s="189"/>
      <c r="I3014" s="54"/>
    </row>
    <row r="3015" spans="1:9" ht="16.149999999999999" customHeight="1">
      <c r="A3015"/>
      <c r="B3015" s="224"/>
      <c r="C3015" s="221"/>
      <c r="D3015" s="222"/>
      <c r="E3015" s="222"/>
      <c r="F3015" s="223"/>
      <c r="G3015"/>
      <c r="H3015" s="188"/>
      <c r="I3015" s="54"/>
    </row>
    <row r="3016" spans="1:9" ht="16.149999999999999" customHeight="1">
      <c r="A3016"/>
      <c r="B3016" s="228"/>
      <c r="C3016" s="225"/>
      <c r="D3016" s="226"/>
      <c r="E3016" s="226"/>
      <c r="F3016" s="223"/>
      <c r="G3016"/>
      <c r="H3016" s="189"/>
      <c r="I3016" s="54"/>
    </row>
    <row r="3017" spans="1:9" ht="16.149999999999999" customHeight="1">
      <c r="A3017"/>
      <c r="B3017" s="230"/>
      <c r="C3017" s="225"/>
      <c r="D3017" s="225"/>
      <c r="E3017" s="225"/>
      <c r="F3017" s="223"/>
      <c r="G3017"/>
      <c r="H3017" s="189"/>
      <c r="I3017" s="54"/>
    </row>
    <row r="3018" spans="1:9" ht="16.149999999999999" customHeight="1">
      <c r="A3018"/>
      <c r="B3018" s="455"/>
      <c r="C3018" s="231"/>
      <c r="D3018" s="231"/>
      <c r="E3018" s="231"/>
      <c r="F3018" s="456"/>
      <c r="G3018"/>
      <c r="H3018" s="190"/>
      <c r="I3018" s="54"/>
    </row>
    <row r="3019" spans="1:9" ht="16.149999999999999" customHeight="1">
      <c r="A3019"/>
      <c r="B3019" s="457"/>
      <c r="C3019" s="458"/>
      <c r="D3019" s="459"/>
      <c r="E3019" s="458"/>
      <c r="F3019" s="460"/>
      <c r="G3019"/>
      <c r="H3019" s="189"/>
      <c r="I3019" s="54"/>
    </row>
    <row r="3020" spans="1:9" ht="16.149999999999999" customHeight="1">
      <c r="A3020"/>
      <c r="B3020" s="259"/>
      <c r="C3020" s="221"/>
      <c r="D3020" s="260"/>
      <c r="E3020" s="222"/>
      <c r="F3020" s="223"/>
      <c r="G3020"/>
      <c r="H3020" s="191"/>
      <c r="I3020" s="54"/>
    </row>
    <row r="3021" spans="1:9" ht="16.149999999999999" customHeight="1" thickBot="1">
      <c r="A3021"/>
      <c r="B3021" s="230"/>
      <c r="C3021" s="225"/>
      <c r="D3021" s="261"/>
      <c r="E3021" s="225"/>
      <c r="F3021" s="223"/>
      <c r="G3021"/>
      <c r="H3021" s="191"/>
      <c r="I3021" s="54"/>
    </row>
    <row r="3022" spans="1:9" ht="16.149999999999999" customHeight="1" thickBot="1">
      <c r="A3022"/>
      <c r="B3022" s="216" t="s">
        <v>242</v>
      </c>
      <c r="C3022" s="217"/>
      <c r="D3022" s="218"/>
      <c r="E3022" s="217"/>
      <c r="F3022" s="219">
        <f>SUM(F3023:F3025)</f>
        <v>0</v>
      </c>
      <c r="G3022"/>
      <c r="H3022" s="189"/>
      <c r="I3022" s="54"/>
    </row>
    <row r="3023" spans="1:9" ht="16.149999999999999" customHeight="1">
      <c r="A3023"/>
      <c r="B3023" s="220"/>
      <c r="C3023" s="221"/>
      <c r="D3023" s="233"/>
      <c r="E3023" s="221"/>
      <c r="F3023" s="223"/>
      <c r="G3023"/>
      <c r="H3023" s="189"/>
      <c r="I3023" s="54"/>
    </row>
    <row r="3024" spans="1:9" ht="16.149999999999999" customHeight="1">
      <c r="A3024"/>
      <c r="B3024" s="224"/>
      <c r="C3024" s="225"/>
      <c r="D3024" s="229"/>
      <c r="E3024" s="225"/>
      <c r="F3024" s="227"/>
      <c r="G3024"/>
      <c r="H3024" s="189"/>
      <c r="I3024" s="54"/>
    </row>
    <row r="3025" spans="1:9" ht="16.149999999999999" customHeight="1" thickBot="1">
      <c r="A3025"/>
      <c r="B3025" s="234"/>
      <c r="C3025" s="231"/>
      <c r="D3025" s="232"/>
      <c r="E3025" s="231"/>
      <c r="F3025" s="235"/>
      <c r="G3025"/>
      <c r="H3025" s="192"/>
      <c r="I3025" s="54"/>
    </row>
    <row r="3026" spans="1:9" ht="16.149999999999999" customHeight="1" thickTop="1" thickBot="1">
      <c r="A3026"/>
      <c r="B3026"/>
      <c r="C3026" s="236"/>
      <c r="D3026" s="237"/>
      <c r="E3026" s="238" t="s">
        <v>243</v>
      </c>
      <c r="F3026" s="239">
        <f>SUM(F3005,F3019,F3022)</f>
        <v>0</v>
      </c>
      <c r="G3026"/>
      <c r="H3026" s="54"/>
      <c r="I3026" s="54"/>
    </row>
    <row r="3027" spans="1:9" ht="16.149999999999999" customHeight="1" thickTop="1" thickBot="1">
      <c r="A3027" s="193"/>
      <c r="B3027"/>
      <c r="C3027" s="240"/>
      <c r="D3027" s="241"/>
      <c r="E3027" s="242" t="s">
        <v>244</v>
      </c>
      <c r="F3027" s="239">
        <f>1.518999999</f>
        <v>1.518999999</v>
      </c>
      <c r="G3027" s="193"/>
      <c r="H3027" s="61"/>
      <c r="I3027" s="54"/>
    </row>
    <row r="3028" spans="1:9" ht="16.149999999999999" customHeight="1" thickTop="1" thickBot="1">
      <c r="A3028" s="193"/>
      <c r="B3028"/>
      <c r="C3028" s="243"/>
      <c r="D3028" s="244"/>
      <c r="E3028" s="245" t="s">
        <v>245</v>
      </c>
      <c r="F3028" s="461">
        <f>+F3027*F3026</f>
        <v>0</v>
      </c>
      <c r="G3028" s="193"/>
      <c r="H3028" s="60"/>
      <c r="I3028" s="54"/>
    </row>
    <row r="3029" spans="1:9" ht="16.149999999999999" customHeight="1">
      <c r="A3029" s="193"/>
      <c r="B3029"/>
      <c r="C3029" s="200"/>
      <c r="D3029" s="208"/>
      <c r="E3029" s="246"/>
      <c r="F3029" s="247"/>
      <c r="G3029" s="193"/>
      <c r="H3029" s="263"/>
      <c r="I3029" s="54"/>
    </row>
    <row r="3030" spans="1:9" ht="16.149999999999999" customHeight="1">
      <c r="A3030" s="196"/>
      <c r="B3030" s="194" t="s">
        <v>1260</v>
      </c>
      <c r="C3030" s="193"/>
      <c r="D3030" s="193"/>
      <c r="E3030" s="195" t="str">
        <f>$B$3</f>
        <v xml:space="preserve">ESCUELA Nº </v>
      </c>
      <c r="F3030" s="193"/>
      <c r="G3030" s="196"/>
      <c r="H3030" s="3"/>
      <c r="I3030" s="54"/>
    </row>
    <row r="3031" spans="1:9" ht="16.149999999999999" customHeight="1">
      <c r="A3031" s="193"/>
      <c r="B3031" s="195"/>
      <c r="C3031" s="193"/>
      <c r="D3031" s="193"/>
      <c r="E3031" s="195" t="str">
        <f>$B$4</f>
        <v>ENI Nº 62 ENRIQUE MOSCONI</v>
      </c>
      <c r="F3031" s="193"/>
      <c r="G3031" s="199"/>
      <c r="H3031" s="3"/>
      <c r="I3031" s="54"/>
    </row>
    <row r="3032" spans="1:9" ht="16.149999999999999" customHeight="1">
      <c r="A3032"/>
      <c r="B3032" s="195"/>
      <c r="C3032" s="193"/>
      <c r="D3032" s="193"/>
      <c r="E3032" s="249" t="str">
        <f>$B$5</f>
        <v>RIVADAVIA - SAN JUAN</v>
      </c>
      <c r="F3032" s="193"/>
      <c r="G3032"/>
      <c r="H3032" s="3"/>
      <c r="I3032" s="54"/>
    </row>
    <row r="3033" spans="1:9" ht="16.149999999999999" customHeight="1">
      <c r="A3033"/>
      <c r="B3033" s="196"/>
      <c r="C3033" s="196"/>
      <c r="D3033" s="197"/>
      <c r="E3033" s="198" t="s">
        <v>231</v>
      </c>
      <c r="F3033" s="196"/>
      <c r="G3033"/>
      <c r="H3033" s="7"/>
      <c r="I3033" s="54"/>
    </row>
    <row r="3034" spans="1:9" ht="16.149999999999999" customHeight="1">
      <c r="A3034"/>
      <c r="B3034" s="199" t="s">
        <v>246</v>
      </c>
      <c r="C3034" s="193"/>
      <c r="D3034" s="199"/>
      <c r="E3034" s="199"/>
      <c r="F3034" s="199"/>
      <c r="G3034"/>
      <c r="H3034" s="7"/>
      <c r="I3034" s="54"/>
    </row>
    <row r="3035" spans="1:9" ht="16.149999999999999" customHeight="1">
      <c r="A3035"/>
      <c r="B3035"/>
      <c r="C3035" s="200"/>
      <c r="D3035" s="101"/>
      <c r="E3035" s="200"/>
      <c r="F3035" s="200"/>
      <c r="G3035"/>
      <c r="H3035" s="7"/>
      <c r="I3035" s="54"/>
    </row>
    <row r="3036" spans="1:9" ht="16.149999999999999" customHeight="1" thickBot="1">
      <c r="A3036"/>
      <c r="B3036"/>
      <c r="C3036" s="200"/>
      <c r="D3036" s="101"/>
      <c r="E3036" s="200"/>
      <c r="F3036" s="200"/>
      <c r="G3036"/>
      <c r="H3036" s="7"/>
      <c r="I3036" s="54"/>
    </row>
    <row r="3037" spans="1:9" ht="30.75" customHeight="1">
      <c r="A3037"/>
      <c r="B3037" s="201" t="s">
        <v>232</v>
      </c>
      <c r="C3037" s="202" t="s">
        <v>268</v>
      </c>
      <c r="D3037" s="203" t="s">
        <v>457</v>
      </c>
      <c r="E3037" s="204"/>
      <c r="F3037" s="205"/>
      <c r="G3037"/>
      <c r="H3037" s="7"/>
      <c r="I3037" s="54"/>
    </row>
    <row r="3038" spans="1:9" ht="16.149999999999999" customHeight="1">
      <c r="A3038"/>
      <c r="B3038" s="206" t="s">
        <v>233</v>
      </c>
      <c r="C3038" s="1032" t="s">
        <v>1231</v>
      </c>
      <c r="D3038" s="1120" t="s">
        <v>1259</v>
      </c>
      <c r="E3038" s="209"/>
      <c r="F3038" s="210"/>
      <c r="G3038"/>
      <c r="H3038" s="187"/>
      <c r="I3038" s="54"/>
    </row>
    <row r="3039" spans="1:9" ht="16.149999999999999" customHeight="1" thickBot="1">
      <c r="A3039"/>
      <c r="B3039" s="206" t="s">
        <v>234</v>
      </c>
      <c r="C3039" s="211" t="s">
        <v>4</v>
      </c>
      <c r="D3039" s="212"/>
      <c r="E3039" s="209"/>
      <c r="F3039" s="210"/>
      <c r="G3039"/>
      <c r="H3039" s="188"/>
      <c r="I3039" s="54"/>
    </row>
    <row r="3040" spans="1:9" ht="16.149999999999999" customHeight="1" thickBot="1">
      <c r="A3040"/>
      <c r="B3040" s="213" t="s">
        <v>235</v>
      </c>
      <c r="C3040" s="214" t="s">
        <v>236</v>
      </c>
      <c r="D3040" s="214" t="s">
        <v>237</v>
      </c>
      <c r="E3040" s="214" t="s">
        <v>238</v>
      </c>
      <c r="F3040" s="215" t="s">
        <v>239</v>
      </c>
      <c r="G3040"/>
      <c r="H3040" s="189"/>
      <c r="I3040" s="54"/>
    </row>
    <row r="3041" spans="1:9" ht="16.149999999999999" customHeight="1" thickBot="1">
      <c r="A3041"/>
      <c r="B3041" s="216" t="s">
        <v>318</v>
      </c>
      <c r="C3041" s="217"/>
      <c r="D3041" s="218"/>
      <c r="E3041" s="217"/>
      <c r="F3041" s="219">
        <f>SUM(F3042:F3054)</f>
        <v>0</v>
      </c>
      <c r="G3041"/>
      <c r="H3041" s="189"/>
      <c r="I3041" s="54"/>
    </row>
    <row r="3042" spans="1:9" ht="16.149999999999999" customHeight="1">
      <c r="A3042"/>
      <c r="B3042" s="454"/>
      <c r="C3042" s="1136"/>
      <c r="D3042" s="222"/>
      <c r="E3042" s="222"/>
      <c r="F3042" s="223"/>
      <c r="G3042"/>
      <c r="H3042" s="189"/>
      <c r="I3042" s="54"/>
    </row>
    <row r="3043" spans="1:9" ht="16.149999999999999" customHeight="1">
      <c r="A3043"/>
      <c r="B3043" s="454"/>
      <c r="C3043" s="221"/>
      <c r="D3043" s="222"/>
      <c r="E3043" s="222"/>
      <c r="F3043" s="223"/>
      <c r="G3043"/>
      <c r="H3043" s="7"/>
      <c r="I3043" s="54"/>
    </row>
    <row r="3044" spans="1:9" ht="16.149999999999999" customHeight="1">
      <c r="A3044"/>
      <c r="B3044" s="454"/>
      <c r="C3044" s="221"/>
      <c r="D3044" s="222"/>
      <c r="E3044" s="222"/>
      <c r="F3044" s="223"/>
      <c r="G3044"/>
      <c r="H3044" s="7"/>
      <c r="I3044" s="54"/>
    </row>
    <row r="3045" spans="1:9" ht="16.149999999999999" customHeight="1">
      <c r="A3045"/>
      <c r="B3045" s="454"/>
      <c r="C3045" s="221"/>
      <c r="D3045" s="222"/>
      <c r="E3045" s="222"/>
      <c r="F3045" s="223"/>
      <c r="G3045"/>
      <c r="H3045" s="7"/>
      <c r="I3045" s="54"/>
    </row>
    <row r="3046" spans="1:9" ht="16.149999999999999" customHeight="1">
      <c r="A3046"/>
      <c r="B3046" s="454"/>
      <c r="C3046" s="221"/>
      <c r="D3046" s="222"/>
      <c r="E3046" s="222"/>
      <c r="F3046" s="223"/>
      <c r="G3046"/>
      <c r="H3046" s="7"/>
      <c r="I3046" s="54"/>
    </row>
    <row r="3047" spans="1:9" ht="16.149999999999999" customHeight="1">
      <c r="A3047"/>
      <c r="B3047" s="454"/>
      <c r="C3047" s="221"/>
      <c r="D3047" s="222"/>
      <c r="E3047" s="222"/>
      <c r="F3047" s="223"/>
      <c r="G3047"/>
      <c r="H3047" s="7"/>
      <c r="I3047" s="54"/>
    </row>
    <row r="3048" spans="1:9" ht="16.149999999999999" customHeight="1">
      <c r="A3048"/>
      <c r="B3048" s="454"/>
      <c r="C3048" s="221"/>
      <c r="D3048" s="222"/>
      <c r="E3048" s="222"/>
      <c r="F3048" s="223"/>
      <c r="G3048"/>
      <c r="H3048" s="7"/>
      <c r="I3048" s="54"/>
    </row>
    <row r="3049" spans="1:9" ht="16.149999999999999" customHeight="1">
      <c r="A3049"/>
      <c r="B3049" s="454"/>
      <c r="C3049" s="221"/>
      <c r="D3049" s="222"/>
      <c r="E3049" s="222"/>
      <c r="F3049" s="223"/>
      <c r="G3049"/>
      <c r="H3049" s="7"/>
      <c r="I3049" s="54"/>
    </row>
    <row r="3050" spans="1:9" ht="16.149999999999999" customHeight="1">
      <c r="A3050"/>
      <c r="B3050" s="220"/>
      <c r="C3050" s="221"/>
      <c r="D3050" s="222"/>
      <c r="E3050" s="222"/>
      <c r="F3050" s="223"/>
      <c r="G3050"/>
      <c r="H3050" s="189"/>
      <c r="I3050" s="54"/>
    </row>
    <row r="3051" spans="1:9" ht="16.149999999999999" customHeight="1">
      <c r="A3051"/>
      <c r="B3051" s="224"/>
      <c r="C3051" s="221"/>
      <c r="D3051" s="222"/>
      <c r="E3051" s="222"/>
      <c r="F3051" s="223"/>
      <c r="G3051"/>
      <c r="H3051" s="188"/>
      <c r="I3051" s="54"/>
    </row>
    <row r="3052" spans="1:9" ht="16.149999999999999" customHeight="1">
      <c r="A3052"/>
      <c r="B3052" s="228"/>
      <c r="C3052" s="225"/>
      <c r="D3052" s="226"/>
      <c r="E3052" s="226"/>
      <c r="F3052" s="223"/>
      <c r="G3052"/>
      <c r="H3052" s="189"/>
      <c r="I3052" s="54"/>
    </row>
    <row r="3053" spans="1:9" ht="16.149999999999999" customHeight="1">
      <c r="A3053"/>
      <c r="B3053" s="230"/>
      <c r="C3053" s="225"/>
      <c r="D3053" s="225"/>
      <c r="E3053" s="225"/>
      <c r="F3053" s="223"/>
      <c r="G3053"/>
      <c r="H3053" s="189"/>
      <c r="I3053" s="54"/>
    </row>
    <row r="3054" spans="1:9" ht="16.149999999999999" customHeight="1">
      <c r="A3054"/>
      <c r="B3054" s="455"/>
      <c r="C3054" s="231"/>
      <c r="D3054" s="231"/>
      <c r="E3054" s="231"/>
      <c r="F3054" s="456"/>
      <c r="G3054"/>
      <c r="H3054" s="190"/>
      <c r="I3054" s="54"/>
    </row>
    <row r="3055" spans="1:9" ht="16.149999999999999" customHeight="1">
      <c r="A3055"/>
      <c r="B3055" s="457"/>
      <c r="C3055" s="458"/>
      <c r="D3055" s="459"/>
      <c r="E3055" s="458"/>
      <c r="F3055" s="460"/>
      <c r="G3055"/>
      <c r="H3055" s="189"/>
      <c r="I3055" s="54"/>
    </row>
    <row r="3056" spans="1:9" ht="16.149999999999999" customHeight="1">
      <c r="A3056"/>
      <c r="B3056" s="259"/>
      <c r="C3056" s="221"/>
      <c r="D3056" s="260"/>
      <c r="E3056" s="222"/>
      <c r="F3056" s="223"/>
      <c r="G3056"/>
      <c r="H3056" s="191"/>
      <c r="I3056" s="54"/>
    </row>
    <row r="3057" spans="1:9" ht="16.149999999999999" customHeight="1" thickBot="1">
      <c r="A3057"/>
      <c r="B3057" s="230"/>
      <c r="C3057" s="225"/>
      <c r="D3057" s="261"/>
      <c r="E3057" s="225"/>
      <c r="F3057" s="223"/>
      <c r="G3057"/>
      <c r="H3057" s="191"/>
      <c r="I3057" s="54"/>
    </row>
    <row r="3058" spans="1:9" ht="16.149999999999999" customHeight="1" thickBot="1">
      <c r="A3058"/>
      <c r="B3058" s="216" t="s">
        <v>242</v>
      </c>
      <c r="C3058" s="217"/>
      <c r="D3058" s="218"/>
      <c r="E3058" s="217"/>
      <c r="F3058" s="219">
        <f>SUM(F3059:F3061)</f>
        <v>0</v>
      </c>
      <c r="G3058"/>
      <c r="H3058" s="189"/>
      <c r="I3058" s="54"/>
    </row>
    <row r="3059" spans="1:9" ht="16.149999999999999" customHeight="1">
      <c r="A3059"/>
      <c r="B3059" s="220"/>
      <c r="C3059" s="221"/>
      <c r="D3059" s="233"/>
      <c r="E3059" s="221"/>
      <c r="F3059" s="223"/>
      <c r="G3059"/>
      <c r="H3059" s="189"/>
      <c r="I3059" s="54"/>
    </row>
    <row r="3060" spans="1:9" ht="16.149999999999999" customHeight="1">
      <c r="A3060"/>
      <c r="B3060" s="224"/>
      <c r="C3060" s="225"/>
      <c r="D3060" s="229"/>
      <c r="E3060" s="225"/>
      <c r="F3060" s="227"/>
      <c r="G3060"/>
      <c r="H3060" s="189"/>
      <c r="I3060" s="54"/>
    </row>
    <row r="3061" spans="1:9" ht="16.149999999999999" customHeight="1" thickBot="1">
      <c r="A3061"/>
      <c r="B3061" s="234"/>
      <c r="C3061" s="231"/>
      <c r="D3061" s="232"/>
      <c r="E3061" s="231"/>
      <c r="F3061" s="235"/>
      <c r="G3061"/>
      <c r="H3061" s="192"/>
      <c r="I3061" s="54"/>
    </row>
    <row r="3062" spans="1:9" ht="16.149999999999999" customHeight="1" thickTop="1" thickBot="1">
      <c r="A3062"/>
      <c r="B3062"/>
      <c r="C3062" s="236"/>
      <c r="D3062" s="237"/>
      <c r="E3062" s="238" t="s">
        <v>243</v>
      </c>
      <c r="F3062" s="239">
        <f>SUM(F3041,F3055,F3058)</f>
        <v>0</v>
      </c>
      <c r="G3062"/>
      <c r="H3062" s="54"/>
      <c r="I3062" s="54"/>
    </row>
    <row r="3063" spans="1:9" ht="16.149999999999999" customHeight="1" thickTop="1" thickBot="1">
      <c r="A3063" s="193"/>
      <c r="B3063"/>
      <c r="C3063" s="240"/>
      <c r="D3063" s="241"/>
      <c r="E3063" s="242" t="s">
        <v>244</v>
      </c>
      <c r="F3063" s="239">
        <f>1.518999999</f>
        <v>1.518999999</v>
      </c>
      <c r="G3063" s="193"/>
      <c r="H3063" s="61"/>
      <c r="I3063" s="54"/>
    </row>
    <row r="3064" spans="1:9" ht="16.149999999999999" customHeight="1" thickTop="1" thickBot="1">
      <c r="A3064" s="193"/>
      <c r="B3064"/>
      <c r="C3064" s="243"/>
      <c r="D3064" s="244"/>
      <c r="E3064" s="245" t="s">
        <v>245</v>
      </c>
      <c r="F3064" s="461">
        <f>+F3063*F3062</f>
        <v>0</v>
      </c>
      <c r="G3064" s="193"/>
      <c r="H3064" s="60"/>
      <c r="I3064" s="54"/>
    </row>
    <row r="3065" spans="1:9" ht="16.149999999999999" customHeight="1">
      <c r="A3065" s="193"/>
      <c r="B3065"/>
      <c r="C3065" s="200"/>
      <c r="D3065" s="208"/>
      <c r="E3065" s="246"/>
      <c r="F3065" s="247"/>
      <c r="G3065" s="193"/>
      <c r="H3065" s="263"/>
      <c r="I3065" s="54"/>
    </row>
    <row r="3066" spans="1:9" ht="16.149999999999999" hidden="1" customHeight="1">
      <c r="A3066" s="196"/>
      <c r="B3066" s="194" t="s">
        <v>1260</v>
      </c>
      <c r="C3066" s="193"/>
      <c r="D3066" s="193"/>
      <c r="E3066" s="195" t="str">
        <f>$B$3</f>
        <v xml:space="preserve">ESCUELA Nº </v>
      </c>
      <c r="F3066" s="193"/>
      <c r="G3066" s="196"/>
      <c r="H3066" s="3"/>
      <c r="I3066" s="54"/>
    </row>
    <row r="3067" spans="1:9" ht="16.149999999999999" hidden="1" customHeight="1">
      <c r="A3067" s="193"/>
      <c r="B3067" s="195"/>
      <c r="C3067" s="193"/>
      <c r="D3067" s="193"/>
      <c r="E3067" s="195" t="str">
        <f>$B$4</f>
        <v>ENI Nº 62 ENRIQUE MOSCONI</v>
      </c>
      <c r="F3067" s="193"/>
      <c r="G3067" s="199"/>
      <c r="H3067" s="3"/>
      <c r="I3067" s="54"/>
    </row>
    <row r="3068" spans="1:9" ht="16.149999999999999" hidden="1" customHeight="1">
      <c r="A3068"/>
      <c r="B3068" s="195"/>
      <c r="C3068" s="193"/>
      <c r="D3068" s="193"/>
      <c r="E3068" s="249" t="str">
        <f>$B$5</f>
        <v>RIVADAVIA - SAN JUAN</v>
      </c>
      <c r="F3068" s="193"/>
      <c r="G3068"/>
      <c r="H3068" s="3"/>
      <c r="I3068" s="54"/>
    </row>
    <row r="3069" spans="1:9" ht="16.149999999999999" hidden="1" customHeight="1">
      <c r="A3069"/>
      <c r="B3069" s="196"/>
      <c r="C3069" s="196"/>
      <c r="D3069" s="197"/>
      <c r="E3069" s="198" t="s">
        <v>231</v>
      </c>
      <c r="F3069" s="196"/>
      <c r="G3069"/>
      <c r="H3069" s="7"/>
      <c r="I3069" s="54"/>
    </row>
    <row r="3070" spans="1:9" ht="16.149999999999999" hidden="1" customHeight="1">
      <c r="A3070"/>
      <c r="B3070" s="199" t="s">
        <v>246</v>
      </c>
      <c r="C3070" s="193"/>
      <c r="D3070" s="199"/>
      <c r="E3070" s="199"/>
      <c r="F3070" s="199"/>
      <c r="G3070"/>
      <c r="H3070" s="7"/>
      <c r="I3070" s="54"/>
    </row>
    <row r="3071" spans="1:9" ht="16.149999999999999" hidden="1" customHeight="1">
      <c r="A3071"/>
      <c r="B3071"/>
      <c r="C3071" s="200"/>
      <c r="D3071" s="101"/>
      <c r="E3071" s="200"/>
      <c r="F3071" s="200"/>
      <c r="G3071"/>
      <c r="H3071" s="7"/>
      <c r="I3071" s="54"/>
    </row>
    <row r="3072" spans="1:9" ht="16.149999999999999" hidden="1" customHeight="1">
      <c r="A3072"/>
      <c r="B3072"/>
      <c r="C3072" s="200"/>
      <c r="D3072" s="101"/>
      <c r="E3072" s="200"/>
      <c r="F3072" s="200"/>
      <c r="G3072"/>
      <c r="H3072" s="7"/>
      <c r="I3072" s="54"/>
    </row>
    <row r="3073" spans="1:9" ht="16.149999999999999" hidden="1" customHeight="1">
      <c r="A3073"/>
      <c r="B3073" s="201" t="s">
        <v>232</v>
      </c>
      <c r="C3073" s="202" t="s">
        <v>268</v>
      </c>
      <c r="D3073" s="203" t="s">
        <v>457</v>
      </c>
      <c r="E3073" s="204"/>
      <c r="F3073" s="205"/>
      <c r="G3073"/>
      <c r="H3073" s="7"/>
      <c r="I3073" s="54"/>
    </row>
    <row r="3074" spans="1:9" ht="16.149999999999999" hidden="1" customHeight="1">
      <c r="A3074"/>
      <c r="B3074" s="206" t="s">
        <v>233</v>
      </c>
      <c r="C3074" s="207" t="s">
        <v>1052</v>
      </c>
      <c r="D3074" s="1120" t="s">
        <v>1261</v>
      </c>
      <c r="E3074" s="209"/>
      <c r="F3074" s="210"/>
      <c r="G3074"/>
      <c r="H3074" s="187"/>
      <c r="I3074" s="54"/>
    </row>
    <row r="3075" spans="1:9" ht="16.149999999999999" hidden="1" customHeight="1">
      <c r="A3075"/>
      <c r="B3075" s="206" t="s">
        <v>234</v>
      </c>
      <c r="C3075" s="211" t="s">
        <v>4</v>
      </c>
      <c r="D3075" s="212"/>
      <c r="E3075" s="209"/>
      <c r="F3075" s="210"/>
      <c r="G3075"/>
      <c r="H3075" s="188"/>
      <c r="I3075" s="54"/>
    </row>
    <row r="3076" spans="1:9" ht="16.149999999999999" hidden="1" customHeight="1">
      <c r="A3076"/>
      <c r="B3076" s="213" t="s">
        <v>235</v>
      </c>
      <c r="C3076" s="214" t="s">
        <v>236</v>
      </c>
      <c r="D3076" s="214" t="s">
        <v>237</v>
      </c>
      <c r="E3076" s="214" t="s">
        <v>238</v>
      </c>
      <c r="F3076" s="215" t="s">
        <v>239</v>
      </c>
      <c r="G3076"/>
      <c r="H3076" s="189"/>
      <c r="I3076" s="54"/>
    </row>
    <row r="3077" spans="1:9" ht="16.149999999999999" hidden="1" customHeight="1">
      <c r="A3077"/>
      <c r="B3077" s="216" t="s">
        <v>318</v>
      </c>
      <c r="C3077" s="217"/>
      <c r="D3077" s="218"/>
      <c r="E3077" s="217"/>
      <c r="F3077" s="219">
        <f>SUM(F3078:F3090)</f>
        <v>194550</v>
      </c>
      <c r="G3077"/>
      <c r="H3077" s="189"/>
      <c r="I3077" s="54"/>
    </row>
    <row r="3078" spans="1:9" ht="16.149999999999999" hidden="1" customHeight="1">
      <c r="A3078"/>
      <c r="B3078" s="454" t="s">
        <v>1051</v>
      </c>
      <c r="C3078" s="1136" t="s">
        <v>45</v>
      </c>
      <c r="D3078" s="222">
        <v>194550</v>
      </c>
      <c r="E3078" s="222">
        <v>1</v>
      </c>
      <c r="F3078" s="223">
        <f>D3078*E3078</f>
        <v>194550</v>
      </c>
      <c r="G3078"/>
      <c r="H3078" s="189"/>
      <c r="I3078" s="54"/>
    </row>
    <row r="3079" spans="1:9" ht="16.149999999999999" hidden="1" customHeight="1">
      <c r="A3079"/>
      <c r="B3079" s="454"/>
      <c r="C3079" s="221"/>
      <c r="D3079" s="222"/>
      <c r="E3079" s="222"/>
      <c r="F3079" s="223">
        <f t="shared" ref="F3079:F3085" si="11">D3079*E3079</f>
        <v>0</v>
      </c>
      <c r="G3079"/>
      <c r="H3079" s="189"/>
      <c r="I3079" s="54"/>
    </row>
    <row r="3080" spans="1:9" ht="30" hidden="1" customHeight="1">
      <c r="A3080"/>
      <c r="B3080" s="454"/>
      <c r="C3080" s="221"/>
      <c r="D3080" s="222"/>
      <c r="E3080" s="222"/>
      <c r="F3080" s="223">
        <f t="shared" si="11"/>
        <v>0</v>
      </c>
      <c r="G3080"/>
      <c r="H3080" s="189"/>
      <c r="I3080" s="54"/>
    </row>
    <row r="3081" spans="1:9" ht="16.149999999999999" hidden="1" customHeight="1">
      <c r="A3081"/>
      <c r="B3081" s="454"/>
      <c r="C3081" s="221"/>
      <c r="D3081" s="222"/>
      <c r="E3081" s="222"/>
      <c r="F3081" s="223">
        <f t="shared" si="11"/>
        <v>0</v>
      </c>
      <c r="G3081"/>
      <c r="H3081" s="189"/>
      <c r="I3081" s="54"/>
    </row>
    <row r="3082" spans="1:9" ht="16.149999999999999" hidden="1" customHeight="1">
      <c r="A3082"/>
      <c r="B3082" s="454"/>
      <c r="C3082" s="221"/>
      <c r="D3082" s="222"/>
      <c r="E3082" s="222"/>
      <c r="F3082" s="223">
        <f t="shared" si="11"/>
        <v>0</v>
      </c>
      <c r="G3082"/>
      <c r="H3082" s="189"/>
      <c r="I3082" s="54"/>
    </row>
    <row r="3083" spans="1:9" ht="16.149999999999999" hidden="1" customHeight="1">
      <c r="A3083"/>
      <c r="B3083" s="454"/>
      <c r="C3083" s="221"/>
      <c r="D3083" s="222"/>
      <c r="E3083" s="222"/>
      <c r="F3083" s="223">
        <f t="shared" si="11"/>
        <v>0</v>
      </c>
      <c r="G3083"/>
      <c r="H3083" s="189"/>
      <c r="I3083" s="54"/>
    </row>
    <row r="3084" spans="1:9" ht="16.149999999999999" hidden="1" customHeight="1">
      <c r="A3084"/>
      <c r="B3084" s="454"/>
      <c r="C3084" s="221"/>
      <c r="D3084" s="222"/>
      <c r="E3084" s="222"/>
      <c r="F3084" s="223">
        <f t="shared" si="11"/>
        <v>0</v>
      </c>
      <c r="G3084"/>
      <c r="H3084" s="189"/>
      <c r="I3084" s="54"/>
    </row>
    <row r="3085" spans="1:9" ht="16.149999999999999" hidden="1" customHeight="1">
      <c r="A3085"/>
      <c r="B3085" s="454"/>
      <c r="C3085" s="221"/>
      <c r="D3085" s="222"/>
      <c r="E3085" s="222"/>
      <c r="F3085" s="223">
        <f t="shared" si="11"/>
        <v>0</v>
      </c>
      <c r="G3085"/>
      <c r="H3085" s="189"/>
      <c r="I3085" s="54"/>
    </row>
    <row r="3086" spans="1:9" ht="16.149999999999999" hidden="1" customHeight="1">
      <c r="A3086"/>
      <c r="B3086" s="220"/>
      <c r="C3086" s="221"/>
      <c r="D3086" s="222"/>
      <c r="E3086" s="222"/>
      <c r="F3086" s="223"/>
      <c r="G3086"/>
      <c r="H3086" s="7"/>
      <c r="I3086" s="54"/>
    </row>
    <row r="3087" spans="1:9" ht="16.149999999999999" hidden="1" customHeight="1">
      <c r="A3087"/>
      <c r="B3087" s="224"/>
      <c r="C3087" s="221"/>
      <c r="D3087" s="222"/>
      <c r="E3087" s="222"/>
      <c r="F3087" s="223"/>
      <c r="G3087"/>
      <c r="H3087" s="7"/>
      <c r="I3087" s="54"/>
    </row>
    <row r="3088" spans="1:9" ht="16.149999999999999" hidden="1" customHeight="1">
      <c r="A3088"/>
      <c r="B3088" s="228"/>
      <c r="C3088" s="225"/>
      <c r="D3088" s="226"/>
      <c r="E3088" s="226"/>
      <c r="F3088" s="223"/>
      <c r="G3088"/>
      <c r="H3088" s="7"/>
      <c r="I3088" s="54"/>
    </row>
    <row r="3089" spans="1:9" ht="16.149999999999999" hidden="1" customHeight="1">
      <c r="A3089"/>
      <c r="B3089" s="230"/>
      <c r="C3089" s="225"/>
      <c r="D3089" s="225"/>
      <c r="E3089" s="225"/>
      <c r="F3089" s="223"/>
      <c r="G3089"/>
      <c r="H3089" s="7"/>
      <c r="I3089" s="54"/>
    </row>
    <row r="3090" spans="1:9" ht="16.149999999999999" hidden="1" customHeight="1">
      <c r="A3090"/>
      <c r="B3090" s="455"/>
      <c r="C3090" s="231"/>
      <c r="D3090" s="231"/>
      <c r="E3090" s="231"/>
      <c r="F3090" s="456"/>
      <c r="G3090"/>
      <c r="H3090" s="7"/>
      <c r="I3090" s="54"/>
    </row>
    <row r="3091" spans="1:9" ht="16.149999999999999" hidden="1" customHeight="1">
      <c r="A3091"/>
      <c r="B3091" s="457"/>
      <c r="C3091" s="458"/>
      <c r="D3091" s="459"/>
      <c r="E3091" s="458"/>
      <c r="F3091" s="460"/>
      <c r="G3091"/>
      <c r="H3091" s="7"/>
      <c r="I3091" s="54"/>
    </row>
    <row r="3092" spans="1:9" ht="16.149999999999999" hidden="1" customHeight="1">
      <c r="A3092"/>
      <c r="B3092" s="259"/>
      <c r="C3092" s="221"/>
      <c r="D3092" s="260"/>
      <c r="E3092" s="222"/>
      <c r="F3092" s="223"/>
      <c r="G3092"/>
      <c r="H3092" s="7"/>
      <c r="I3092" s="54"/>
    </row>
    <row r="3093" spans="1:9" ht="16.149999999999999" hidden="1" customHeight="1">
      <c r="A3093"/>
      <c r="B3093" s="230"/>
      <c r="C3093" s="225"/>
      <c r="D3093" s="261"/>
      <c r="E3093" s="225"/>
      <c r="F3093" s="223"/>
      <c r="G3093"/>
      <c r="H3093" s="189"/>
      <c r="I3093" s="54"/>
    </row>
    <row r="3094" spans="1:9" ht="16.149999999999999" hidden="1" customHeight="1">
      <c r="A3094"/>
      <c r="B3094" s="216" t="s">
        <v>242</v>
      </c>
      <c r="C3094" s="217"/>
      <c r="D3094" s="218"/>
      <c r="E3094" s="217"/>
      <c r="F3094" s="219">
        <f>SUM(F3095:F3097)</f>
        <v>0</v>
      </c>
      <c r="G3094"/>
      <c r="H3094" s="188"/>
      <c r="I3094" s="54"/>
    </row>
    <row r="3095" spans="1:9" ht="16.149999999999999" hidden="1" customHeight="1">
      <c r="A3095"/>
      <c r="B3095" s="220"/>
      <c r="C3095" s="221"/>
      <c r="D3095" s="233"/>
      <c r="E3095" s="221"/>
      <c r="F3095" s="223"/>
      <c r="G3095"/>
      <c r="H3095" s="189"/>
      <c r="I3095" s="54"/>
    </row>
    <row r="3096" spans="1:9" ht="16.149999999999999" hidden="1" customHeight="1">
      <c r="A3096"/>
      <c r="B3096" s="224"/>
      <c r="C3096" s="225"/>
      <c r="D3096" s="229"/>
      <c r="E3096" s="225"/>
      <c r="F3096" s="227"/>
      <c r="G3096"/>
      <c r="H3096" s="189"/>
      <c r="I3096" s="54"/>
    </row>
    <row r="3097" spans="1:9" ht="16.149999999999999" hidden="1" customHeight="1">
      <c r="A3097"/>
      <c r="B3097" s="234"/>
      <c r="C3097" s="231"/>
      <c r="D3097" s="232"/>
      <c r="E3097" s="231"/>
      <c r="F3097" s="235"/>
      <c r="G3097"/>
      <c r="H3097" s="190"/>
      <c r="I3097" s="54"/>
    </row>
    <row r="3098" spans="1:9" ht="16.149999999999999" hidden="1" customHeight="1">
      <c r="A3098" s="57"/>
      <c r="B3098"/>
      <c r="C3098" s="236"/>
      <c r="D3098" s="237"/>
      <c r="E3098" s="238" t="s">
        <v>243</v>
      </c>
      <c r="F3098" s="239">
        <f>SUM(F3077,F3091,F3094)</f>
        <v>194550</v>
      </c>
      <c r="G3098"/>
      <c r="H3098" s="189"/>
      <c r="I3098" s="54"/>
    </row>
    <row r="3099" spans="1:9" ht="16.149999999999999" hidden="1" customHeight="1">
      <c r="A3099" s="193"/>
      <c r="B3099"/>
      <c r="C3099" s="240"/>
      <c r="D3099" s="241"/>
      <c r="E3099" s="242" t="s">
        <v>244</v>
      </c>
      <c r="F3099" s="239">
        <f>1.518999999</f>
        <v>1.518999999</v>
      </c>
      <c r="G3099"/>
      <c r="H3099" s="191"/>
      <c r="I3099" s="54"/>
    </row>
    <row r="3100" spans="1:9" ht="16.149999999999999" hidden="1" customHeight="1">
      <c r="A3100" s="193"/>
      <c r="B3100"/>
      <c r="C3100" s="243"/>
      <c r="D3100" s="244"/>
      <c r="E3100" s="245" t="s">
        <v>245</v>
      </c>
      <c r="F3100" s="461">
        <f>+F3099*F3098</f>
        <v>295521.44980544999</v>
      </c>
      <c r="G3100"/>
      <c r="H3100" s="191"/>
      <c r="I3100" s="54"/>
    </row>
    <row r="3101" spans="1:9" ht="16.149999999999999" hidden="1" customHeight="1">
      <c r="A3101" s="193"/>
      <c r="B3101"/>
      <c r="C3101" s="200"/>
      <c r="D3101" s="208"/>
      <c r="E3101" s="246"/>
      <c r="F3101" s="247"/>
      <c r="G3101"/>
      <c r="H3101" s="189"/>
      <c r="I3101" s="54"/>
    </row>
    <row r="3102" spans="1:9" ht="16.149999999999999" hidden="1" customHeight="1">
      <c r="A3102" s="196"/>
      <c r="B3102" s="57"/>
      <c r="C3102" s="57"/>
      <c r="D3102" s="57"/>
      <c r="E3102" s="57"/>
      <c r="F3102" s="57"/>
      <c r="G3102"/>
      <c r="H3102" s="189"/>
      <c r="I3102" s="54"/>
    </row>
    <row r="3103" spans="1:9" ht="16.149999999999999" customHeight="1">
      <c r="A3103" s="193"/>
      <c r="B3103" s="194" t="s">
        <v>1260</v>
      </c>
      <c r="C3103" s="193"/>
      <c r="D3103" s="193"/>
      <c r="E3103" s="195" t="str">
        <f>$B$3</f>
        <v xml:space="preserve">ESCUELA Nº </v>
      </c>
      <c r="F3103" s="193"/>
      <c r="G3103"/>
      <c r="H3103" s="189"/>
      <c r="I3103" s="54"/>
    </row>
    <row r="3104" spans="1:9" ht="16.149999999999999" customHeight="1">
      <c r="A3104"/>
      <c r="B3104" s="195"/>
      <c r="C3104" s="193"/>
      <c r="D3104" s="193"/>
      <c r="E3104" s="195" t="str">
        <f>$B$4</f>
        <v>ENI Nº 62 ENRIQUE MOSCONI</v>
      </c>
      <c r="F3104" s="193"/>
      <c r="G3104"/>
      <c r="H3104" s="192"/>
      <c r="I3104" s="54"/>
    </row>
    <row r="3105" spans="1:9" ht="16.149999999999999" customHeight="1">
      <c r="A3105"/>
      <c r="B3105" s="195"/>
      <c r="C3105" s="193"/>
      <c r="D3105" s="193"/>
      <c r="E3105" s="249" t="str">
        <f>$B$5</f>
        <v>RIVADAVIA - SAN JUAN</v>
      </c>
      <c r="F3105" s="193"/>
      <c r="G3105" s="57"/>
      <c r="H3105" s="58"/>
      <c r="I3105" s="54"/>
    </row>
    <row r="3106" spans="1:9" ht="16.149999999999999" customHeight="1">
      <c r="A3106"/>
      <c r="B3106" s="196"/>
      <c r="C3106" s="196"/>
      <c r="D3106" s="197"/>
      <c r="E3106" s="198" t="s">
        <v>231</v>
      </c>
      <c r="F3106" s="196"/>
      <c r="G3106" s="193"/>
      <c r="H3106" s="61"/>
      <c r="I3106" s="54"/>
    </row>
    <row r="3107" spans="1:9" ht="16.149999999999999" customHeight="1">
      <c r="A3107"/>
      <c r="B3107" s="199" t="s">
        <v>246</v>
      </c>
      <c r="C3107" s="193"/>
      <c r="D3107" s="199"/>
      <c r="E3107" s="199"/>
      <c r="F3107" s="199"/>
      <c r="G3107" s="193"/>
      <c r="H3107" s="60"/>
      <c r="I3107" s="54"/>
    </row>
    <row r="3108" spans="1:9" ht="16.149999999999999" customHeight="1">
      <c r="A3108"/>
      <c r="B3108"/>
      <c r="C3108" s="200"/>
      <c r="D3108" s="101"/>
      <c r="E3108" s="200"/>
      <c r="F3108" s="200"/>
      <c r="G3108" s="193"/>
      <c r="H3108" s="263"/>
      <c r="I3108" s="54"/>
    </row>
    <row r="3109" spans="1:9" ht="16.149999999999999" customHeight="1" thickBot="1">
      <c r="A3109"/>
      <c r="B3109"/>
      <c r="C3109" s="200"/>
      <c r="D3109" s="101"/>
      <c r="E3109" s="200"/>
      <c r="F3109" s="200"/>
      <c r="G3109" s="196"/>
      <c r="H3109" s="3"/>
      <c r="I3109" s="54"/>
    </row>
    <row r="3110" spans="1:9" ht="16.149999999999999" customHeight="1">
      <c r="A3110"/>
      <c r="B3110" s="201" t="s">
        <v>232</v>
      </c>
      <c r="C3110" s="202" t="s">
        <v>268</v>
      </c>
      <c r="D3110" s="203" t="s">
        <v>457</v>
      </c>
      <c r="E3110" s="204"/>
      <c r="F3110" s="205"/>
      <c r="G3110" s="199"/>
      <c r="H3110" s="3"/>
      <c r="I3110" s="54"/>
    </row>
    <row r="3111" spans="1:9" ht="16.149999999999999" customHeight="1">
      <c r="A3111"/>
      <c r="B3111" s="206" t="s">
        <v>233</v>
      </c>
      <c r="C3111" s="207" t="s">
        <v>1207</v>
      </c>
      <c r="D3111" s="1120" t="s">
        <v>1262</v>
      </c>
      <c r="E3111" s="209"/>
      <c r="F3111" s="210"/>
      <c r="G3111"/>
      <c r="H3111" s="3"/>
      <c r="I3111" s="54"/>
    </row>
    <row r="3112" spans="1:9" ht="16.149999999999999" customHeight="1" thickBot="1">
      <c r="A3112"/>
      <c r="B3112" s="206" t="s">
        <v>234</v>
      </c>
      <c r="C3112" s="211" t="s">
        <v>4</v>
      </c>
      <c r="D3112" s="212"/>
      <c r="E3112" s="209"/>
      <c r="F3112" s="210"/>
      <c r="G3112"/>
      <c r="H3112" s="7"/>
      <c r="I3112" s="54"/>
    </row>
    <row r="3113" spans="1:9" ht="16.149999999999999" customHeight="1" thickBot="1">
      <c r="A3113"/>
      <c r="B3113" s="213" t="s">
        <v>235</v>
      </c>
      <c r="C3113" s="214" t="s">
        <v>236</v>
      </c>
      <c r="D3113" s="214" t="s">
        <v>237</v>
      </c>
      <c r="E3113" s="214" t="s">
        <v>238</v>
      </c>
      <c r="F3113" s="215" t="s">
        <v>239</v>
      </c>
      <c r="G3113"/>
      <c r="H3113" s="7"/>
      <c r="I3113" s="54"/>
    </row>
    <row r="3114" spans="1:9" ht="16.149999999999999" customHeight="1" thickBot="1">
      <c r="A3114"/>
      <c r="B3114" s="216" t="s">
        <v>318</v>
      </c>
      <c r="C3114" s="217"/>
      <c r="D3114" s="218"/>
      <c r="E3114" s="217"/>
      <c r="F3114" s="219">
        <f>SUM(F3115:F3127)</f>
        <v>0</v>
      </c>
      <c r="G3114"/>
      <c r="H3114" s="7"/>
      <c r="I3114" s="54"/>
    </row>
    <row r="3115" spans="1:9" ht="16.149999999999999" customHeight="1">
      <c r="A3115"/>
      <c r="B3115" s="454"/>
      <c r="C3115" s="1136"/>
      <c r="D3115" s="222"/>
      <c r="E3115" s="222"/>
      <c r="F3115" s="223"/>
      <c r="G3115"/>
      <c r="H3115" s="7"/>
      <c r="I3115" s="54"/>
    </row>
    <row r="3116" spans="1:9" ht="31.5" customHeight="1">
      <c r="A3116"/>
      <c r="B3116" s="454"/>
      <c r="C3116" s="221"/>
      <c r="D3116" s="222"/>
      <c r="E3116" s="222"/>
      <c r="F3116" s="223"/>
      <c r="G3116"/>
      <c r="H3116" s="7"/>
      <c r="I3116" s="54"/>
    </row>
    <row r="3117" spans="1:9" ht="16.149999999999999" customHeight="1">
      <c r="A3117"/>
      <c r="B3117" s="454"/>
      <c r="C3117" s="221"/>
      <c r="D3117" s="222"/>
      <c r="E3117" s="222"/>
      <c r="F3117" s="223"/>
      <c r="G3117"/>
      <c r="H3117" s="187"/>
      <c r="I3117" s="54"/>
    </row>
    <row r="3118" spans="1:9" ht="16.149999999999999" customHeight="1">
      <c r="A3118"/>
      <c r="B3118" s="454"/>
      <c r="C3118" s="221"/>
      <c r="D3118" s="222"/>
      <c r="E3118" s="222"/>
      <c r="F3118" s="223"/>
      <c r="G3118"/>
      <c r="H3118" s="188"/>
      <c r="I3118" s="54"/>
    </row>
    <row r="3119" spans="1:9" ht="16.149999999999999" customHeight="1">
      <c r="A3119"/>
      <c r="B3119" s="454"/>
      <c r="C3119" s="221"/>
      <c r="D3119" s="222"/>
      <c r="E3119" s="222"/>
      <c r="F3119" s="223"/>
      <c r="G3119"/>
      <c r="H3119" s="189"/>
      <c r="I3119" s="54"/>
    </row>
    <row r="3120" spans="1:9" ht="16.149999999999999" customHeight="1">
      <c r="A3120"/>
      <c r="B3120" s="454"/>
      <c r="C3120" s="221"/>
      <c r="D3120" s="222"/>
      <c r="E3120" s="222"/>
      <c r="F3120" s="223"/>
      <c r="G3120"/>
      <c r="H3120" s="189"/>
      <c r="I3120" s="54"/>
    </row>
    <row r="3121" spans="1:9" ht="16.149999999999999" customHeight="1">
      <c r="A3121"/>
      <c r="B3121" s="454"/>
      <c r="C3121" s="221"/>
      <c r="D3121" s="222"/>
      <c r="E3121" s="222"/>
      <c r="F3121" s="223"/>
      <c r="G3121"/>
      <c r="H3121" s="189"/>
      <c r="I3121" s="54"/>
    </row>
    <row r="3122" spans="1:9" ht="16.149999999999999" customHeight="1">
      <c r="A3122"/>
      <c r="B3122" s="454"/>
      <c r="C3122" s="221"/>
      <c r="D3122" s="222"/>
      <c r="E3122" s="222"/>
      <c r="F3122" s="223"/>
      <c r="G3122"/>
      <c r="H3122" s="7"/>
      <c r="I3122" s="54"/>
    </row>
    <row r="3123" spans="1:9" ht="16.149999999999999" customHeight="1">
      <c r="A3123"/>
      <c r="B3123" s="220"/>
      <c r="C3123" s="221"/>
      <c r="D3123" s="222"/>
      <c r="E3123" s="222"/>
      <c r="F3123" s="223"/>
      <c r="G3123"/>
      <c r="H3123" s="7"/>
      <c r="I3123" s="54"/>
    </row>
    <row r="3124" spans="1:9" ht="16.149999999999999" customHeight="1">
      <c r="A3124"/>
      <c r="B3124" s="224"/>
      <c r="C3124" s="221"/>
      <c r="D3124" s="222"/>
      <c r="E3124" s="222"/>
      <c r="F3124" s="223"/>
      <c r="G3124"/>
      <c r="H3124" s="7"/>
      <c r="I3124" s="54"/>
    </row>
    <row r="3125" spans="1:9" ht="16.149999999999999" customHeight="1">
      <c r="A3125"/>
      <c r="B3125" s="228"/>
      <c r="C3125" s="225"/>
      <c r="D3125" s="226"/>
      <c r="E3125" s="226"/>
      <c r="F3125" s="223"/>
      <c r="G3125"/>
      <c r="H3125" s="7"/>
      <c r="I3125" s="54"/>
    </row>
    <row r="3126" spans="1:9" ht="16.149999999999999" customHeight="1">
      <c r="A3126"/>
      <c r="B3126" s="230"/>
      <c r="C3126" s="225"/>
      <c r="D3126" s="225"/>
      <c r="E3126" s="225"/>
      <c r="F3126" s="223"/>
      <c r="G3126"/>
      <c r="H3126" s="7"/>
      <c r="I3126" s="54"/>
    </row>
    <row r="3127" spans="1:9" ht="16.149999999999999" customHeight="1">
      <c r="A3127"/>
      <c r="B3127" s="455"/>
      <c r="C3127" s="231"/>
      <c r="D3127" s="231"/>
      <c r="E3127" s="231"/>
      <c r="F3127" s="456"/>
      <c r="G3127"/>
      <c r="H3127" s="7"/>
      <c r="I3127" s="54"/>
    </row>
    <row r="3128" spans="1:9" ht="16.149999999999999" customHeight="1">
      <c r="A3128"/>
      <c r="B3128" s="457"/>
      <c r="C3128" s="458"/>
      <c r="D3128" s="459"/>
      <c r="E3128" s="458"/>
      <c r="F3128" s="460"/>
      <c r="G3128"/>
      <c r="H3128" s="7"/>
      <c r="I3128" s="54"/>
    </row>
    <row r="3129" spans="1:9" ht="16.149999999999999" customHeight="1">
      <c r="A3129"/>
      <c r="B3129" s="259"/>
      <c r="C3129" s="221"/>
      <c r="D3129" s="260"/>
      <c r="E3129" s="222"/>
      <c r="F3129" s="223"/>
      <c r="G3129"/>
      <c r="H3129" s="189"/>
      <c r="I3129" s="54"/>
    </row>
    <row r="3130" spans="1:9" ht="16.149999999999999" customHeight="1" thickBot="1">
      <c r="A3130"/>
      <c r="B3130" s="230"/>
      <c r="C3130" s="225"/>
      <c r="D3130" s="261"/>
      <c r="E3130" s="225"/>
      <c r="F3130" s="223"/>
      <c r="G3130"/>
      <c r="H3130" s="188"/>
      <c r="I3130" s="54"/>
    </row>
    <row r="3131" spans="1:9" ht="16.149999999999999" customHeight="1" thickBot="1">
      <c r="A3131"/>
      <c r="B3131" s="216" t="s">
        <v>242</v>
      </c>
      <c r="C3131" s="217"/>
      <c r="D3131" s="218"/>
      <c r="E3131" s="217"/>
      <c r="F3131" s="219">
        <f>SUM(F3132:F3134)</f>
        <v>0</v>
      </c>
      <c r="G3131"/>
      <c r="H3131" s="189"/>
      <c r="I3131" s="54"/>
    </row>
    <row r="3132" spans="1:9" ht="16.149999999999999" customHeight="1">
      <c r="A3132"/>
      <c r="B3132" s="220"/>
      <c r="C3132" s="221"/>
      <c r="D3132" s="233"/>
      <c r="E3132" s="221"/>
      <c r="F3132" s="223"/>
      <c r="G3132"/>
      <c r="H3132" s="189"/>
      <c r="I3132" s="54"/>
    </row>
    <row r="3133" spans="1:9" ht="16.149999999999999" customHeight="1">
      <c r="A3133"/>
      <c r="B3133" s="224"/>
      <c r="C3133" s="225"/>
      <c r="D3133" s="229"/>
      <c r="E3133" s="225"/>
      <c r="F3133" s="227"/>
      <c r="G3133"/>
      <c r="H3133" s="190"/>
      <c r="I3133" s="54"/>
    </row>
    <row r="3134" spans="1:9" ht="16.149999999999999" customHeight="1" thickBot="1">
      <c r="A3134"/>
      <c r="B3134" s="234"/>
      <c r="C3134" s="231"/>
      <c r="D3134" s="232"/>
      <c r="E3134" s="231"/>
      <c r="F3134" s="235"/>
      <c r="G3134"/>
      <c r="H3134" s="189"/>
      <c r="I3134" s="54"/>
    </row>
    <row r="3135" spans="1:9" ht="16.149999999999999" customHeight="1" thickTop="1" thickBot="1">
      <c r="A3135"/>
      <c r="B3135"/>
      <c r="C3135" s="236"/>
      <c r="D3135" s="237"/>
      <c r="E3135" s="238" t="s">
        <v>243</v>
      </c>
      <c r="F3135" s="239">
        <f>SUM(F3114,F3128,F3131)</f>
        <v>0</v>
      </c>
      <c r="G3135"/>
      <c r="H3135" s="191"/>
      <c r="I3135" s="54"/>
    </row>
    <row r="3136" spans="1:9" ht="16.149999999999999" customHeight="1" thickTop="1" thickBot="1">
      <c r="A3136"/>
      <c r="B3136"/>
      <c r="C3136" s="240"/>
      <c r="D3136" s="241"/>
      <c r="E3136" s="242" t="s">
        <v>244</v>
      </c>
      <c r="F3136" s="239">
        <f>1.518999999</f>
        <v>1.518999999</v>
      </c>
      <c r="G3136"/>
      <c r="H3136" s="191"/>
      <c r="I3136" s="54"/>
    </row>
    <row r="3137" spans="1:9" ht="16.149999999999999" customHeight="1" thickTop="1" thickBot="1">
      <c r="A3137"/>
      <c r="B3137"/>
      <c r="C3137" s="243"/>
      <c r="D3137" s="244"/>
      <c r="E3137" s="245" t="s">
        <v>245</v>
      </c>
      <c r="F3137" s="461">
        <f>+F3136*F3135</f>
        <v>0</v>
      </c>
      <c r="G3137"/>
      <c r="H3137" s="189"/>
      <c r="I3137" s="54"/>
    </row>
    <row r="3138" spans="1:9" ht="16.149999999999999" customHeight="1">
      <c r="A3138"/>
      <c r="B3138"/>
      <c r="C3138" s="200"/>
      <c r="D3138" s="208"/>
      <c r="E3138" s="246"/>
      <c r="F3138" s="247"/>
      <c r="G3138"/>
      <c r="H3138" s="189"/>
      <c r="I3138" s="54"/>
    </row>
    <row r="3139" spans="1:9" ht="16.149999999999999" customHeight="1">
      <c r="A3139"/>
      <c r="B3139" s="194" t="s">
        <v>1260</v>
      </c>
      <c r="C3139" s="193"/>
      <c r="D3139" s="193"/>
      <c r="E3139" s="195" t="str">
        <f>$B$3</f>
        <v xml:space="preserve">ESCUELA Nº </v>
      </c>
      <c r="F3139" s="193"/>
      <c r="G3139"/>
      <c r="H3139" s="189"/>
      <c r="I3139" s="54"/>
    </row>
    <row r="3140" spans="1:9" ht="31.15" customHeight="1">
      <c r="A3140"/>
      <c r="B3140" s="195"/>
      <c r="C3140" s="193"/>
      <c r="D3140" s="193"/>
      <c r="E3140" s="195" t="str">
        <f>$B$4</f>
        <v>ENI Nº 62 ENRIQUE MOSCONI</v>
      </c>
      <c r="F3140" s="193"/>
      <c r="G3140"/>
      <c r="H3140" s="192"/>
      <c r="I3140" s="54"/>
    </row>
    <row r="3141" spans="1:9" ht="16.149999999999999" customHeight="1">
      <c r="A3141" s="57"/>
      <c r="B3141" s="195"/>
      <c r="C3141" s="193"/>
      <c r="D3141" s="193"/>
      <c r="E3141" s="249" t="str">
        <f>$B$5</f>
        <v>RIVADAVIA - SAN JUAN</v>
      </c>
      <c r="F3141" s="193"/>
      <c r="G3141" s="57"/>
      <c r="H3141" s="58"/>
      <c r="I3141" s="54"/>
    </row>
    <row r="3142" spans="1:9" ht="16.149999999999999" customHeight="1">
      <c r="A3142" s="193"/>
      <c r="B3142" s="196"/>
      <c r="C3142" s="196"/>
      <c r="D3142" s="197"/>
      <c r="E3142" s="198" t="s">
        <v>231</v>
      </c>
      <c r="F3142" s="196"/>
      <c r="G3142" s="193"/>
      <c r="H3142" s="61"/>
      <c r="I3142" s="54"/>
    </row>
    <row r="3143" spans="1:9" ht="16.149999999999999" customHeight="1">
      <c r="A3143" s="193"/>
      <c r="B3143" s="199" t="s">
        <v>246</v>
      </c>
      <c r="C3143" s="193"/>
      <c r="D3143" s="199"/>
      <c r="E3143" s="199"/>
      <c r="F3143" s="199"/>
      <c r="G3143" s="193"/>
      <c r="H3143" s="60"/>
      <c r="I3143" s="54"/>
    </row>
    <row r="3144" spans="1:9" ht="16.149999999999999" customHeight="1">
      <c r="A3144" s="193"/>
      <c r="B3144"/>
      <c r="C3144" s="200"/>
      <c r="D3144" s="101"/>
      <c r="E3144" s="200"/>
      <c r="F3144" s="200"/>
      <c r="G3144" s="193"/>
      <c r="H3144" s="263"/>
      <c r="I3144" s="54"/>
    </row>
    <row r="3145" spans="1:9" ht="16.149999999999999" customHeight="1" thickBot="1">
      <c r="A3145" s="196"/>
      <c r="B3145"/>
      <c r="C3145" s="200"/>
      <c r="D3145" s="101"/>
      <c r="E3145" s="200"/>
      <c r="F3145" s="200"/>
      <c r="G3145" s="196"/>
      <c r="H3145" s="3"/>
      <c r="I3145" s="54"/>
    </row>
    <row r="3146" spans="1:9" ht="16.149999999999999" customHeight="1">
      <c r="A3146" s="193"/>
      <c r="B3146" s="201" t="s">
        <v>232</v>
      </c>
      <c r="C3146" s="202" t="s">
        <v>268</v>
      </c>
      <c r="D3146" s="203" t="s">
        <v>457</v>
      </c>
      <c r="E3146" s="204"/>
      <c r="F3146" s="205"/>
      <c r="G3146" s="199"/>
      <c r="H3146" s="3"/>
      <c r="I3146" s="54"/>
    </row>
    <row r="3147" spans="1:9" ht="16.149999999999999" customHeight="1">
      <c r="A3147"/>
      <c r="B3147" s="206" t="s">
        <v>233</v>
      </c>
      <c r="C3147" s="207" t="s">
        <v>1209</v>
      </c>
      <c r="D3147" s="1120" t="s">
        <v>1263</v>
      </c>
      <c r="E3147" s="209"/>
      <c r="F3147" s="210"/>
      <c r="G3147"/>
      <c r="H3147" s="3"/>
      <c r="I3147" s="54"/>
    </row>
    <row r="3148" spans="1:9" ht="16.149999999999999" customHeight="1" thickBot="1">
      <c r="A3148"/>
      <c r="B3148" s="206" t="s">
        <v>234</v>
      </c>
      <c r="C3148" s="929" t="s">
        <v>10</v>
      </c>
      <c r="D3148" s="212"/>
      <c r="E3148" s="209"/>
      <c r="F3148" s="210"/>
      <c r="G3148"/>
      <c r="H3148" s="7"/>
      <c r="I3148" s="54"/>
    </row>
    <row r="3149" spans="1:9" ht="16.149999999999999" customHeight="1" thickBot="1">
      <c r="A3149"/>
      <c r="B3149" s="213" t="s">
        <v>235</v>
      </c>
      <c r="C3149" s="214" t="s">
        <v>236</v>
      </c>
      <c r="D3149" s="214" t="s">
        <v>237</v>
      </c>
      <c r="E3149" s="214" t="s">
        <v>238</v>
      </c>
      <c r="F3149" s="215" t="s">
        <v>239</v>
      </c>
      <c r="G3149"/>
      <c r="H3149" s="7"/>
      <c r="I3149" s="54"/>
    </row>
    <row r="3150" spans="1:9" ht="16.149999999999999" customHeight="1" thickBot="1">
      <c r="A3150"/>
      <c r="B3150" s="216" t="s">
        <v>318</v>
      </c>
      <c r="C3150" s="217"/>
      <c r="D3150" s="218"/>
      <c r="E3150" s="217"/>
      <c r="F3150" s="219">
        <f>SUM(F3151:F3162)</f>
        <v>0</v>
      </c>
      <c r="G3150"/>
      <c r="H3150" s="7"/>
      <c r="I3150" s="54"/>
    </row>
    <row r="3151" spans="1:9" ht="17.45" customHeight="1">
      <c r="A3151"/>
      <c r="B3151" s="454"/>
      <c r="C3151" s="221"/>
      <c r="D3151" s="222"/>
      <c r="E3151" s="222"/>
      <c r="F3151" s="223"/>
      <c r="G3151"/>
      <c r="H3151" s="7"/>
      <c r="I3151" s="54"/>
    </row>
    <row r="3152" spans="1:9" ht="16.149999999999999" customHeight="1">
      <c r="A3152"/>
      <c r="B3152" s="454"/>
      <c r="C3152" s="221"/>
      <c r="D3152" s="222"/>
      <c r="E3152" s="222"/>
      <c r="F3152" s="223"/>
      <c r="G3152"/>
      <c r="H3152" s="7"/>
      <c r="I3152" s="54"/>
    </row>
    <row r="3153" spans="1:9" ht="16.149999999999999" customHeight="1">
      <c r="A3153"/>
      <c r="B3153" s="454"/>
      <c r="C3153" s="221"/>
      <c r="D3153" s="222"/>
      <c r="E3153" s="222"/>
      <c r="F3153" s="223"/>
      <c r="G3153"/>
      <c r="H3153" s="7"/>
      <c r="I3153" s="54"/>
    </row>
    <row r="3154" spans="1:9" ht="16.149999999999999" customHeight="1">
      <c r="A3154"/>
      <c r="B3154" s="454"/>
      <c r="C3154" s="221"/>
      <c r="D3154" s="222"/>
      <c r="E3154" s="222"/>
      <c r="F3154" s="223"/>
      <c r="G3154"/>
      <c r="H3154" s="7"/>
      <c r="I3154" s="54"/>
    </row>
    <row r="3155" spans="1:9" ht="16.149999999999999" customHeight="1">
      <c r="A3155"/>
      <c r="B3155" s="454"/>
      <c r="C3155" s="221"/>
      <c r="D3155" s="222"/>
      <c r="E3155" s="222"/>
      <c r="F3155" s="223"/>
      <c r="G3155"/>
      <c r="H3155" s="7"/>
      <c r="I3155" s="54"/>
    </row>
    <row r="3156" spans="1:9" ht="16.149999999999999" customHeight="1">
      <c r="A3156"/>
      <c r="B3156" s="454"/>
      <c r="C3156" s="221"/>
      <c r="D3156" s="222"/>
      <c r="E3156" s="222"/>
      <c r="F3156" s="223"/>
      <c r="G3156"/>
      <c r="H3156" s="7"/>
      <c r="I3156" s="54"/>
    </row>
    <row r="3157" spans="1:9" ht="16.149999999999999" customHeight="1">
      <c r="A3157"/>
      <c r="B3157" s="454"/>
      <c r="C3157" s="221"/>
      <c r="D3157" s="222"/>
      <c r="E3157" s="222"/>
      <c r="F3157" s="223"/>
      <c r="G3157"/>
      <c r="H3157" s="7"/>
      <c r="I3157" s="54"/>
    </row>
    <row r="3158" spans="1:9" ht="16.149999999999999" customHeight="1">
      <c r="A3158"/>
      <c r="B3158" s="220"/>
      <c r="C3158" s="221"/>
      <c r="D3158" s="222"/>
      <c r="E3158" s="222"/>
      <c r="F3158" s="223"/>
      <c r="G3158"/>
      <c r="H3158" s="7"/>
      <c r="I3158" s="54"/>
    </row>
    <row r="3159" spans="1:9" ht="16.149999999999999" customHeight="1">
      <c r="A3159"/>
      <c r="B3159" s="224"/>
      <c r="C3159" s="221"/>
      <c r="D3159" s="222"/>
      <c r="E3159" s="222"/>
      <c r="F3159" s="223"/>
      <c r="G3159"/>
      <c r="H3159" s="7"/>
      <c r="I3159" s="54"/>
    </row>
    <row r="3160" spans="1:9" ht="16.149999999999999" customHeight="1">
      <c r="A3160"/>
      <c r="B3160" s="228"/>
      <c r="C3160" s="225"/>
      <c r="D3160" s="226"/>
      <c r="E3160" s="226"/>
      <c r="F3160" s="223"/>
      <c r="G3160"/>
      <c r="H3160" s="7"/>
      <c r="I3160" s="54"/>
    </row>
    <row r="3161" spans="1:9" ht="16.149999999999999" customHeight="1">
      <c r="A3161"/>
      <c r="B3161" s="230"/>
      <c r="C3161" s="225"/>
      <c r="D3161" s="225"/>
      <c r="E3161" s="225"/>
      <c r="F3161" s="223"/>
      <c r="G3161"/>
      <c r="H3161" s="7"/>
      <c r="I3161" s="54"/>
    </row>
    <row r="3162" spans="1:9" ht="16.149999999999999" customHeight="1">
      <c r="A3162"/>
      <c r="B3162" s="455"/>
      <c r="C3162" s="231"/>
      <c r="D3162" s="231"/>
      <c r="E3162" s="231"/>
      <c r="F3162" s="456"/>
      <c r="G3162"/>
      <c r="H3162" s="7"/>
      <c r="I3162" s="54"/>
    </row>
    <row r="3163" spans="1:9" ht="16.149999999999999" customHeight="1">
      <c r="A3163"/>
      <c r="B3163" s="457"/>
      <c r="C3163" s="458"/>
      <c r="D3163" s="459"/>
      <c r="E3163" s="458"/>
      <c r="F3163" s="460"/>
      <c r="G3163"/>
      <c r="H3163" s="7"/>
      <c r="I3163" s="54"/>
    </row>
    <row r="3164" spans="1:9" ht="16.149999999999999" customHeight="1">
      <c r="A3164"/>
      <c r="B3164" s="259"/>
      <c r="C3164" s="221"/>
      <c r="D3164" s="260"/>
      <c r="E3164" s="222"/>
      <c r="F3164" s="223"/>
      <c r="G3164"/>
      <c r="H3164" s="189"/>
      <c r="I3164" s="54"/>
    </row>
    <row r="3165" spans="1:9" ht="16.149999999999999" customHeight="1" thickBot="1">
      <c r="A3165"/>
      <c r="B3165" s="230"/>
      <c r="C3165" s="225"/>
      <c r="D3165" s="261"/>
      <c r="E3165" s="225"/>
      <c r="F3165" s="223"/>
      <c r="G3165"/>
      <c r="H3165" s="188"/>
      <c r="I3165" s="54"/>
    </row>
    <row r="3166" spans="1:9" ht="16.149999999999999" customHeight="1" thickBot="1">
      <c r="A3166"/>
      <c r="B3166" s="216" t="s">
        <v>242</v>
      </c>
      <c r="C3166" s="217"/>
      <c r="D3166" s="218"/>
      <c r="E3166" s="217"/>
      <c r="F3166" s="219">
        <f>SUM(F3167:F3169)</f>
        <v>0</v>
      </c>
      <c r="G3166"/>
      <c r="H3166" s="189"/>
      <c r="I3166" s="54"/>
    </row>
    <row r="3167" spans="1:9" ht="16.149999999999999" customHeight="1">
      <c r="A3167"/>
      <c r="B3167" s="220"/>
      <c r="C3167" s="221"/>
      <c r="D3167" s="233"/>
      <c r="E3167" s="221"/>
      <c r="F3167" s="223"/>
      <c r="G3167"/>
      <c r="H3167" s="189"/>
      <c r="I3167" s="54"/>
    </row>
    <row r="3168" spans="1:9" ht="16.149999999999999" customHeight="1">
      <c r="A3168"/>
      <c r="B3168" s="224"/>
      <c r="C3168" s="225"/>
      <c r="D3168" s="229"/>
      <c r="E3168" s="225"/>
      <c r="F3168" s="227"/>
      <c r="G3168"/>
      <c r="H3168" s="190"/>
      <c r="I3168" s="54"/>
    </row>
    <row r="3169" spans="1:9" ht="16.149999999999999" customHeight="1" thickBot="1">
      <c r="A3169"/>
      <c r="B3169" s="234"/>
      <c r="C3169" s="231"/>
      <c r="D3169" s="232"/>
      <c r="E3169" s="231"/>
      <c r="F3169" s="235"/>
      <c r="G3169"/>
      <c r="H3169" s="189"/>
      <c r="I3169" s="54"/>
    </row>
    <row r="3170" spans="1:9" ht="16.149999999999999" customHeight="1" thickTop="1" thickBot="1">
      <c r="A3170"/>
      <c r="B3170"/>
      <c r="C3170" s="236"/>
      <c r="D3170" s="237"/>
      <c r="E3170" s="238" t="s">
        <v>243</v>
      </c>
      <c r="F3170" s="239">
        <f>SUM(F3150,F3163,F3166)</f>
        <v>0</v>
      </c>
      <c r="G3170"/>
      <c r="H3170" s="191"/>
      <c r="I3170" s="54"/>
    </row>
    <row r="3171" spans="1:9" ht="16.149999999999999" customHeight="1" thickTop="1" thickBot="1">
      <c r="A3171"/>
      <c r="B3171"/>
      <c r="C3171" s="240"/>
      <c r="D3171" s="241"/>
      <c r="E3171" s="242" t="s">
        <v>244</v>
      </c>
      <c r="F3171" s="239">
        <f>1.518999999</f>
        <v>1.518999999</v>
      </c>
      <c r="G3171"/>
      <c r="H3171" s="191"/>
      <c r="I3171" s="54"/>
    </row>
    <row r="3172" spans="1:9" ht="16.149999999999999" customHeight="1" thickTop="1" thickBot="1">
      <c r="A3172"/>
      <c r="B3172"/>
      <c r="C3172" s="243"/>
      <c r="D3172" s="244"/>
      <c r="E3172" s="245" t="s">
        <v>245</v>
      </c>
      <c r="F3172" s="461">
        <f>+F3171*F3170</f>
        <v>0</v>
      </c>
      <c r="G3172"/>
      <c r="H3172" s="189"/>
      <c r="I3172" s="54"/>
    </row>
    <row r="3173" spans="1:9" ht="16.149999999999999" customHeight="1">
      <c r="A3173"/>
      <c r="B3173"/>
      <c r="C3173" s="200"/>
      <c r="D3173" s="208"/>
      <c r="E3173" s="246"/>
      <c r="F3173" s="247"/>
      <c r="G3173"/>
      <c r="H3173" s="189"/>
      <c r="I3173" s="54"/>
    </row>
    <row r="3174" spans="1:9" ht="16.149999999999999" customHeight="1">
      <c r="A3174"/>
      <c r="B3174" s="194" t="s">
        <v>1260</v>
      </c>
      <c r="C3174" s="193"/>
      <c r="D3174" s="193"/>
      <c r="E3174" s="195" t="str">
        <f>$B$3</f>
        <v xml:space="preserve">ESCUELA Nº </v>
      </c>
      <c r="F3174" s="193"/>
      <c r="G3174"/>
      <c r="H3174" s="189"/>
      <c r="I3174" s="54"/>
    </row>
    <row r="3175" spans="1:9" ht="16.149999999999999" customHeight="1">
      <c r="A3175"/>
      <c r="B3175" s="195"/>
      <c r="C3175" s="193"/>
      <c r="D3175" s="193"/>
      <c r="E3175" s="195" t="str">
        <f>$B$4</f>
        <v>ENI Nº 62 ENRIQUE MOSCONI</v>
      </c>
      <c r="F3175" s="193"/>
      <c r="G3175"/>
      <c r="H3175" s="192"/>
      <c r="I3175" s="54"/>
    </row>
    <row r="3176" spans="1:9" ht="16.149999999999999" customHeight="1">
      <c r="A3176" s="57"/>
      <c r="B3176" s="195"/>
      <c r="C3176" s="193"/>
      <c r="D3176" s="193"/>
      <c r="E3176" s="249" t="str">
        <f>$B$5</f>
        <v>RIVADAVIA - SAN JUAN</v>
      </c>
      <c r="F3176" s="193"/>
      <c r="G3176" s="54"/>
      <c r="H3176" s="54"/>
      <c r="I3176" s="54"/>
    </row>
    <row r="3177" spans="1:9" ht="16.149999999999999" customHeight="1">
      <c r="A3177" s="193"/>
      <c r="B3177" s="196"/>
      <c r="C3177" s="196"/>
      <c r="D3177" s="197"/>
      <c r="E3177" s="198" t="s">
        <v>231</v>
      </c>
      <c r="F3177" s="196"/>
      <c r="G3177" s="57"/>
      <c r="H3177" s="58"/>
      <c r="I3177" s="54"/>
    </row>
    <row r="3178" spans="1:9" ht="16.149999999999999" customHeight="1">
      <c r="A3178" s="193"/>
      <c r="B3178" s="199" t="s">
        <v>246</v>
      </c>
      <c r="C3178" s="193"/>
      <c r="D3178" s="199"/>
      <c r="E3178" s="199"/>
      <c r="F3178" s="199"/>
      <c r="G3178" s="193"/>
      <c r="I3178" s="54"/>
    </row>
    <row r="3179" spans="1:9" ht="16.149999999999999" customHeight="1">
      <c r="A3179" s="193"/>
      <c r="B3179"/>
      <c r="C3179" s="200"/>
      <c r="D3179" s="101"/>
      <c r="E3179" s="200"/>
      <c r="F3179" s="200"/>
      <c r="G3179" s="193"/>
      <c r="H3179" s="58"/>
      <c r="I3179" s="54"/>
    </row>
    <row r="3180" spans="1:9" ht="16.149999999999999" customHeight="1" thickBot="1">
      <c r="A3180" s="196"/>
      <c r="B3180"/>
      <c r="C3180" s="200"/>
      <c r="D3180" s="101"/>
      <c r="E3180" s="200"/>
      <c r="F3180" s="200"/>
      <c r="G3180" s="193"/>
      <c r="H3180" s="58"/>
      <c r="I3180" s="54"/>
    </row>
    <row r="3181" spans="1:9" ht="16.149999999999999" customHeight="1">
      <c r="A3181" s="193"/>
      <c r="B3181" s="201" t="s">
        <v>232</v>
      </c>
      <c r="C3181" s="202" t="s">
        <v>268</v>
      </c>
      <c r="D3181" s="203" t="s">
        <v>457</v>
      </c>
      <c r="E3181" s="204"/>
      <c r="F3181" s="205"/>
      <c r="G3181" s="196"/>
      <c r="H3181" s="263"/>
      <c r="I3181" s="54"/>
    </row>
    <row r="3182" spans="1:9" ht="16.149999999999999" customHeight="1">
      <c r="A3182"/>
      <c r="B3182" s="206" t="s">
        <v>233</v>
      </c>
      <c r="C3182" s="207" t="s">
        <v>1208</v>
      </c>
      <c r="D3182" s="1120" t="s">
        <v>1264</v>
      </c>
      <c r="E3182" s="209"/>
      <c r="F3182" s="210"/>
      <c r="G3182" s="199"/>
      <c r="H3182" s="3"/>
      <c r="I3182" s="54"/>
    </row>
    <row r="3183" spans="1:9" ht="16.149999999999999" customHeight="1" thickBot="1">
      <c r="A3183"/>
      <c r="B3183" s="206" t="s">
        <v>234</v>
      </c>
      <c r="C3183" s="211" t="s">
        <v>4</v>
      </c>
      <c r="D3183" s="212"/>
      <c r="E3183" s="209"/>
      <c r="F3183" s="210"/>
      <c r="G3183"/>
      <c r="H3183" s="3"/>
      <c r="I3183" s="54"/>
    </row>
    <row r="3184" spans="1:9" ht="16.149999999999999" customHeight="1" thickBot="1">
      <c r="A3184"/>
      <c r="B3184" s="213" t="s">
        <v>235</v>
      </c>
      <c r="C3184" s="214" t="s">
        <v>236</v>
      </c>
      <c r="D3184" s="214" t="s">
        <v>237</v>
      </c>
      <c r="E3184" s="214" t="s">
        <v>238</v>
      </c>
      <c r="F3184" s="215" t="s">
        <v>239</v>
      </c>
      <c r="G3184"/>
      <c r="H3184" s="3"/>
      <c r="I3184" s="54"/>
    </row>
    <row r="3185" spans="1:9" ht="16.149999999999999" customHeight="1" thickBot="1">
      <c r="A3185"/>
      <c r="B3185" s="216" t="s">
        <v>318</v>
      </c>
      <c r="C3185" s="217"/>
      <c r="D3185" s="218"/>
      <c r="E3185" s="217"/>
      <c r="F3185" s="219">
        <f>SUM(F3186:F3198)</f>
        <v>0</v>
      </c>
      <c r="G3185"/>
      <c r="H3185" s="7"/>
      <c r="I3185" s="54"/>
    </row>
    <row r="3186" spans="1:9" ht="16.149999999999999" customHeight="1">
      <c r="A3186"/>
      <c r="B3186" s="454"/>
      <c r="C3186" s="1136"/>
      <c r="D3186" s="222"/>
      <c r="E3186" s="222"/>
      <c r="F3186" s="223"/>
      <c r="G3186"/>
      <c r="H3186" s="7"/>
      <c r="I3186" s="54"/>
    </row>
    <row r="3187" spans="1:9" ht="16.149999999999999" customHeight="1">
      <c r="A3187"/>
      <c r="B3187" s="454"/>
      <c r="C3187" s="221"/>
      <c r="D3187" s="222"/>
      <c r="E3187" s="222"/>
      <c r="F3187" s="223"/>
      <c r="G3187"/>
      <c r="H3187" s="7"/>
      <c r="I3187" s="54"/>
    </row>
    <row r="3188" spans="1:9" ht="16.149999999999999" customHeight="1">
      <c r="A3188"/>
      <c r="B3188" s="454"/>
      <c r="C3188" s="221"/>
      <c r="D3188" s="222"/>
      <c r="E3188" s="222"/>
      <c r="F3188" s="223"/>
      <c r="G3188"/>
      <c r="H3188" s="7"/>
      <c r="I3188" s="54"/>
    </row>
    <row r="3189" spans="1:9" ht="16.149999999999999" customHeight="1">
      <c r="A3189"/>
      <c r="B3189" s="454"/>
      <c r="C3189" s="221"/>
      <c r="D3189" s="222"/>
      <c r="E3189" s="222"/>
      <c r="F3189" s="223"/>
      <c r="G3189"/>
      <c r="H3189" s="7"/>
      <c r="I3189" s="54"/>
    </row>
    <row r="3190" spans="1:9" ht="16.149999999999999" customHeight="1">
      <c r="A3190"/>
      <c r="B3190" s="454"/>
      <c r="C3190" s="221"/>
      <c r="D3190" s="222"/>
      <c r="E3190" s="222"/>
      <c r="F3190" s="223"/>
      <c r="G3190"/>
      <c r="H3190" s="187"/>
      <c r="I3190" s="54"/>
    </row>
    <row r="3191" spans="1:9" ht="16.149999999999999" customHeight="1">
      <c r="A3191"/>
      <c r="B3191" s="454"/>
      <c r="C3191" s="221"/>
      <c r="D3191" s="222"/>
      <c r="E3191" s="222"/>
      <c r="F3191" s="223"/>
      <c r="G3191"/>
      <c r="H3191" s="188"/>
      <c r="I3191" s="54"/>
    </row>
    <row r="3192" spans="1:9" ht="16.149999999999999" customHeight="1">
      <c r="A3192"/>
      <c r="B3192" s="454"/>
      <c r="C3192" s="221"/>
      <c r="D3192" s="222"/>
      <c r="E3192" s="222"/>
      <c r="F3192" s="223"/>
      <c r="G3192"/>
      <c r="H3192" s="189"/>
      <c r="I3192" s="54"/>
    </row>
    <row r="3193" spans="1:9" ht="16.149999999999999" customHeight="1">
      <c r="A3193"/>
      <c r="B3193" s="454"/>
      <c r="C3193" s="221"/>
      <c r="D3193" s="222"/>
      <c r="E3193" s="222"/>
      <c r="F3193" s="223"/>
      <c r="G3193"/>
      <c r="H3193" s="189"/>
      <c r="I3193" s="54"/>
    </row>
    <row r="3194" spans="1:9" ht="30.75" customHeight="1">
      <c r="A3194"/>
      <c r="B3194" s="220"/>
      <c r="C3194" s="221"/>
      <c r="D3194" s="222"/>
      <c r="E3194" s="222"/>
      <c r="F3194" s="223"/>
      <c r="G3194"/>
      <c r="H3194" s="189"/>
      <c r="I3194" s="54"/>
    </row>
    <row r="3195" spans="1:9" ht="16.149999999999999" customHeight="1">
      <c r="A3195"/>
      <c r="B3195" s="224"/>
      <c r="C3195" s="221"/>
      <c r="D3195" s="222"/>
      <c r="E3195" s="222"/>
      <c r="F3195" s="223"/>
      <c r="G3195"/>
      <c r="H3195" s="7"/>
      <c r="I3195" s="54"/>
    </row>
    <row r="3196" spans="1:9" ht="16.149999999999999" customHeight="1">
      <c r="A3196"/>
      <c r="B3196" s="228"/>
      <c r="C3196" s="225"/>
      <c r="D3196" s="226"/>
      <c r="E3196" s="226"/>
      <c r="F3196" s="223"/>
      <c r="G3196"/>
      <c r="H3196" s="7"/>
      <c r="I3196" s="54"/>
    </row>
    <row r="3197" spans="1:9" ht="16.149999999999999" customHeight="1">
      <c r="A3197"/>
      <c r="B3197" s="230"/>
      <c r="C3197" s="225"/>
      <c r="D3197" s="225"/>
      <c r="E3197" s="225"/>
      <c r="F3197" s="223"/>
      <c r="G3197"/>
      <c r="H3197" s="7"/>
      <c r="I3197" s="54"/>
    </row>
    <row r="3198" spans="1:9" ht="16.149999999999999" customHeight="1">
      <c r="A3198"/>
      <c r="B3198" s="455"/>
      <c r="C3198" s="231"/>
      <c r="D3198" s="231"/>
      <c r="E3198" s="231"/>
      <c r="F3198" s="456"/>
      <c r="G3198"/>
      <c r="H3198" s="7"/>
      <c r="I3198" s="54"/>
    </row>
    <row r="3199" spans="1:9" ht="16.149999999999999" customHeight="1">
      <c r="A3199"/>
      <c r="B3199" s="457"/>
      <c r="C3199" s="458"/>
      <c r="D3199" s="459"/>
      <c r="E3199" s="458"/>
      <c r="F3199" s="460"/>
      <c r="G3199"/>
      <c r="H3199" s="7"/>
      <c r="I3199" s="54"/>
    </row>
    <row r="3200" spans="1:9" ht="16.149999999999999" customHeight="1">
      <c r="A3200"/>
      <c r="B3200" s="259"/>
      <c r="C3200" s="221"/>
      <c r="D3200" s="260"/>
      <c r="E3200" s="222"/>
      <c r="F3200" s="223"/>
      <c r="G3200"/>
      <c r="H3200" s="7"/>
      <c r="I3200" s="54"/>
    </row>
    <row r="3201" spans="1:9" ht="16.149999999999999" customHeight="1" thickBot="1">
      <c r="A3201"/>
      <c r="B3201" s="230"/>
      <c r="C3201" s="225"/>
      <c r="D3201" s="261"/>
      <c r="E3201" s="225"/>
      <c r="F3201" s="223"/>
      <c r="G3201"/>
      <c r="H3201" s="7"/>
      <c r="I3201" s="54"/>
    </row>
    <row r="3202" spans="1:9" ht="16.149999999999999" customHeight="1" thickBot="1">
      <c r="A3202"/>
      <c r="B3202" s="216" t="s">
        <v>242</v>
      </c>
      <c r="C3202" s="217"/>
      <c r="D3202" s="218"/>
      <c r="E3202" s="217"/>
      <c r="F3202" s="219">
        <f>SUM(F3203:F3205)</f>
        <v>0</v>
      </c>
      <c r="G3202"/>
      <c r="H3202" s="189"/>
      <c r="I3202" s="54"/>
    </row>
    <row r="3203" spans="1:9" ht="16.149999999999999" customHeight="1">
      <c r="A3203"/>
      <c r="B3203" s="220"/>
      <c r="C3203" s="221"/>
      <c r="D3203" s="233"/>
      <c r="E3203" s="221"/>
      <c r="F3203" s="223"/>
      <c r="G3203"/>
      <c r="H3203" s="188"/>
      <c r="I3203" s="54"/>
    </row>
    <row r="3204" spans="1:9" ht="16.149999999999999" customHeight="1">
      <c r="A3204"/>
      <c r="B3204" s="224"/>
      <c r="C3204" s="225"/>
      <c r="D3204" s="229"/>
      <c r="E3204" s="225"/>
      <c r="F3204" s="227"/>
      <c r="G3204"/>
      <c r="H3204" s="189"/>
      <c r="I3204" s="54"/>
    </row>
    <row r="3205" spans="1:9" ht="16.149999999999999" customHeight="1" thickBot="1">
      <c r="A3205"/>
      <c r="B3205" s="234"/>
      <c r="C3205" s="231"/>
      <c r="D3205" s="232"/>
      <c r="E3205" s="231"/>
      <c r="F3205" s="235"/>
      <c r="G3205"/>
      <c r="H3205" s="189"/>
      <c r="I3205" s="54"/>
    </row>
    <row r="3206" spans="1:9" ht="16.149999999999999" customHeight="1" thickTop="1" thickBot="1">
      <c r="A3206"/>
      <c r="B3206"/>
      <c r="C3206" s="236"/>
      <c r="D3206" s="237"/>
      <c r="E3206" s="238" t="s">
        <v>243</v>
      </c>
      <c r="F3206" s="239">
        <f>SUM(F3185,F3199,F3202)</f>
        <v>0</v>
      </c>
      <c r="G3206"/>
      <c r="H3206" s="190"/>
      <c r="I3206" s="54"/>
    </row>
    <row r="3207" spans="1:9" ht="16.149999999999999" customHeight="1" thickTop="1" thickBot="1">
      <c r="A3207"/>
      <c r="B3207"/>
      <c r="C3207" s="240"/>
      <c r="D3207" s="241"/>
      <c r="E3207" s="242" t="s">
        <v>244</v>
      </c>
      <c r="F3207" s="239">
        <f>1.518999999</f>
        <v>1.518999999</v>
      </c>
      <c r="G3207"/>
      <c r="H3207" s="189"/>
      <c r="I3207" s="54"/>
    </row>
    <row r="3208" spans="1:9" ht="16.149999999999999" customHeight="1" thickTop="1" thickBot="1">
      <c r="A3208"/>
      <c r="B3208"/>
      <c r="C3208" s="243"/>
      <c r="D3208" s="244"/>
      <c r="E3208" s="245" t="s">
        <v>245</v>
      </c>
      <c r="F3208" s="461">
        <f>+F3207*F3206</f>
        <v>0</v>
      </c>
      <c r="G3208"/>
      <c r="H3208" s="191"/>
      <c r="I3208" s="54"/>
    </row>
    <row r="3209" spans="1:9" ht="16.149999999999999" customHeight="1">
      <c r="A3209"/>
      <c r="B3209"/>
      <c r="C3209" s="200"/>
      <c r="D3209" s="208"/>
      <c r="E3209" s="246"/>
      <c r="F3209" s="247"/>
      <c r="G3209"/>
      <c r="H3209" s="191"/>
      <c r="I3209" s="54"/>
    </row>
    <row r="3210" spans="1:9" ht="16.149999999999999" customHeight="1">
      <c r="A3210"/>
      <c r="B3210" s="194" t="s">
        <v>1260</v>
      </c>
      <c r="C3210" s="193"/>
      <c r="D3210" s="193"/>
      <c r="E3210" s="195" t="str">
        <f>$B$3</f>
        <v xml:space="preserve">ESCUELA Nº </v>
      </c>
      <c r="F3210" s="193"/>
      <c r="G3210"/>
      <c r="H3210" s="189"/>
      <c r="I3210" s="54"/>
    </row>
    <row r="3211" spans="1:9" ht="16.149999999999999" customHeight="1">
      <c r="A3211"/>
      <c r="B3211" s="195"/>
      <c r="C3211" s="193"/>
      <c r="D3211" s="193"/>
      <c r="E3211" s="195" t="str">
        <f>$B$4</f>
        <v>ENI Nº 62 ENRIQUE MOSCONI</v>
      </c>
      <c r="F3211" s="193"/>
      <c r="G3211"/>
      <c r="H3211" s="189"/>
      <c r="I3211" s="54"/>
    </row>
    <row r="3212" spans="1:9" ht="16.149999999999999" customHeight="1">
      <c r="A3212" s="54"/>
      <c r="B3212" s="195"/>
      <c r="C3212" s="193"/>
      <c r="D3212" s="193"/>
      <c r="E3212" s="249" t="str">
        <f>$B$5</f>
        <v>RIVADAVIA - SAN JUAN</v>
      </c>
      <c r="F3212" s="193"/>
      <c r="G3212"/>
      <c r="H3212" s="189"/>
      <c r="I3212" s="54"/>
    </row>
    <row r="3213" spans="1:9" ht="16.149999999999999" customHeight="1">
      <c r="A3213" s="57"/>
      <c r="B3213" s="196"/>
      <c r="C3213" s="196"/>
      <c r="D3213" s="197"/>
      <c r="E3213" s="198" t="s">
        <v>231</v>
      </c>
      <c r="F3213" s="196"/>
      <c r="G3213"/>
      <c r="H3213" s="54"/>
      <c r="I3213" s="54"/>
    </row>
    <row r="3214" spans="1:9" ht="16.149999999999999" customHeight="1">
      <c r="A3214" s="193"/>
      <c r="B3214" s="199" t="s">
        <v>246</v>
      </c>
      <c r="C3214" s="193"/>
      <c r="D3214" s="199"/>
      <c r="E3214" s="199"/>
      <c r="F3214" s="199"/>
      <c r="G3214"/>
      <c r="H3214" s="54"/>
      <c r="I3214" s="54"/>
    </row>
    <row r="3215" spans="1:9" ht="16.149999999999999" customHeight="1">
      <c r="A3215" s="193"/>
      <c r="B3215"/>
      <c r="C3215" s="200"/>
      <c r="D3215" s="101"/>
      <c r="E3215" s="200"/>
      <c r="F3215" s="200"/>
      <c r="G3215"/>
      <c r="H3215" s="54"/>
      <c r="I3215" s="54"/>
    </row>
    <row r="3216" spans="1:9" ht="16.149999999999999" customHeight="1" thickBot="1">
      <c r="A3216" s="193"/>
      <c r="B3216"/>
      <c r="C3216" s="200"/>
      <c r="D3216" s="101"/>
      <c r="E3216" s="200"/>
      <c r="F3216" s="200"/>
      <c r="G3216"/>
      <c r="H3216" s="54"/>
      <c r="I3216" s="54"/>
    </row>
    <row r="3217" spans="1:9" ht="16.149999999999999" customHeight="1">
      <c r="A3217" s="196"/>
      <c r="B3217" s="201" t="s">
        <v>232</v>
      </c>
      <c r="C3217" s="202" t="s">
        <v>268</v>
      </c>
      <c r="D3217" s="203" t="s">
        <v>457</v>
      </c>
      <c r="E3217" s="204"/>
      <c r="F3217" s="205"/>
      <c r="G3217"/>
      <c r="H3217" s="54"/>
      <c r="I3217" s="54"/>
    </row>
    <row r="3218" spans="1:9" ht="16.149999999999999" customHeight="1">
      <c r="A3218" s="193"/>
      <c r="B3218" s="206" t="s">
        <v>233</v>
      </c>
      <c r="C3218" s="207" t="s">
        <v>1217</v>
      </c>
      <c r="D3218" s="1120" t="s">
        <v>1265</v>
      </c>
      <c r="E3218" s="209"/>
      <c r="F3218" s="210"/>
      <c r="G3218"/>
      <c r="H3218" s="54"/>
      <c r="I3218" s="54"/>
    </row>
    <row r="3219" spans="1:9" ht="16.149999999999999" customHeight="1" thickBot="1">
      <c r="A3219"/>
      <c r="B3219" s="206" t="s">
        <v>234</v>
      </c>
      <c r="C3219" s="211" t="s">
        <v>4</v>
      </c>
      <c r="D3219" s="212"/>
      <c r="E3219" s="209"/>
      <c r="F3219" s="210"/>
      <c r="G3219" s="54"/>
      <c r="H3219" s="54"/>
      <c r="I3219" s="54"/>
    </row>
    <row r="3220" spans="1:9" ht="16.149999999999999" customHeight="1" thickBot="1">
      <c r="A3220"/>
      <c r="B3220" s="213" t="s">
        <v>235</v>
      </c>
      <c r="C3220" s="214" t="s">
        <v>236</v>
      </c>
      <c r="D3220" s="214" t="s">
        <v>237</v>
      </c>
      <c r="E3220" s="214" t="s">
        <v>238</v>
      </c>
      <c r="F3220" s="215" t="s">
        <v>239</v>
      </c>
      <c r="G3220" s="57"/>
      <c r="H3220" s="58"/>
      <c r="I3220" s="54"/>
    </row>
    <row r="3221" spans="1:9" ht="16.149999999999999" customHeight="1" thickBot="1">
      <c r="A3221"/>
      <c r="B3221" s="216" t="s">
        <v>318</v>
      </c>
      <c r="C3221" s="217"/>
      <c r="D3221" s="218"/>
      <c r="E3221" s="217"/>
      <c r="F3221" s="219">
        <f>SUM(F3222:F3234)</f>
        <v>0</v>
      </c>
      <c r="G3221" s="193"/>
      <c r="I3221" s="54"/>
    </row>
    <row r="3222" spans="1:9" ht="16.149999999999999" customHeight="1" thickBot="1">
      <c r="A3222"/>
      <c r="B3222" s="454"/>
      <c r="C3222" s="211"/>
      <c r="D3222" s="222"/>
      <c r="E3222" s="222"/>
      <c r="F3222" s="223"/>
      <c r="G3222" s="193"/>
      <c r="H3222" s="58"/>
      <c r="I3222" s="54"/>
    </row>
    <row r="3223" spans="1:9" ht="16.149999999999999" customHeight="1">
      <c r="A3223"/>
      <c r="B3223" s="454"/>
      <c r="C3223" s="221"/>
      <c r="D3223" s="222"/>
      <c r="E3223" s="222"/>
      <c r="F3223" s="223"/>
      <c r="G3223" s="193"/>
      <c r="H3223" s="58"/>
      <c r="I3223" s="54"/>
    </row>
    <row r="3224" spans="1:9" ht="16.149999999999999" customHeight="1">
      <c r="A3224"/>
      <c r="B3224" s="454"/>
      <c r="C3224" s="221"/>
      <c r="D3224" s="222"/>
      <c r="E3224" s="222"/>
      <c r="F3224" s="223"/>
      <c r="G3224" s="196"/>
      <c r="H3224" s="263"/>
      <c r="I3224" s="54"/>
    </row>
    <row r="3225" spans="1:9" ht="16.149999999999999" customHeight="1">
      <c r="A3225"/>
      <c r="B3225" s="454"/>
      <c r="C3225" s="221"/>
      <c r="D3225" s="222"/>
      <c r="E3225" s="222"/>
      <c r="F3225" s="223"/>
      <c r="G3225" s="199"/>
      <c r="H3225" s="3"/>
      <c r="I3225" s="54"/>
    </row>
    <row r="3226" spans="1:9" ht="16.149999999999999" customHeight="1">
      <c r="A3226"/>
      <c r="B3226" s="454"/>
      <c r="C3226" s="221"/>
      <c r="D3226" s="222"/>
      <c r="E3226" s="222"/>
      <c r="F3226" s="223"/>
      <c r="G3226"/>
      <c r="H3226" s="3"/>
      <c r="I3226" s="54"/>
    </row>
    <row r="3227" spans="1:9" ht="16.149999999999999" customHeight="1">
      <c r="A3227"/>
      <c r="B3227" s="454"/>
      <c r="C3227" s="221"/>
      <c r="D3227" s="222"/>
      <c r="E3227" s="222"/>
      <c r="F3227" s="223"/>
      <c r="G3227"/>
      <c r="H3227" s="3"/>
      <c r="I3227" s="54"/>
    </row>
    <row r="3228" spans="1:9" ht="16.149999999999999" customHeight="1">
      <c r="A3228"/>
      <c r="B3228" s="454"/>
      <c r="C3228" s="221"/>
      <c r="D3228" s="222"/>
      <c r="E3228" s="222"/>
      <c r="F3228" s="223"/>
      <c r="G3228"/>
      <c r="H3228" s="7"/>
      <c r="I3228" s="54"/>
    </row>
    <row r="3229" spans="1:9" ht="16.149999999999999" customHeight="1">
      <c r="A3229"/>
      <c r="B3229" s="454"/>
      <c r="C3229" s="221"/>
      <c r="D3229" s="222"/>
      <c r="E3229" s="222"/>
      <c r="F3229" s="223"/>
      <c r="G3229"/>
      <c r="H3229" s="7"/>
      <c r="I3229" s="54"/>
    </row>
    <row r="3230" spans="1:9" ht="16.149999999999999" customHeight="1">
      <c r="A3230"/>
      <c r="B3230" s="220"/>
      <c r="C3230" s="221"/>
      <c r="D3230" s="222"/>
      <c r="E3230" s="222"/>
      <c r="F3230" s="223"/>
      <c r="G3230"/>
      <c r="H3230" s="7"/>
      <c r="I3230" s="54"/>
    </row>
    <row r="3231" spans="1:9" ht="16.149999999999999" customHeight="1">
      <c r="A3231"/>
      <c r="B3231" s="224"/>
      <c r="C3231" s="221"/>
      <c r="D3231" s="222"/>
      <c r="E3231" s="222"/>
      <c r="F3231" s="223"/>
      <c r="G3231"/>
      <c r="H3231" s="7"/>
      <c r="I3231" s="54"/>
    </row>
    <row r="3232" spans="1:9" ht="16.149999999999999" customHeight="1">
      <c r="A3232"/>
      <c r="B3232" s="228"/>
      <c r="C3232" s="225"/>
      <c r="D3232" s="226"/>
      <c r="E3232" s="226"/>
      <c r="F3232" s="223"/>
      <c r="G3232"/>
      <c r="H3232" s="7"/>
      <c r="I3232" s="54"/>
    </row>
    <row r="3233" spans="1:9" ht="16.149999999999999" customHeight="1">
      <c r="A3233"/>
      <c r="B3233" s="230"/>
      <c r="C3233" s="225"/>
      <c r="D3233" s="225"/>
      <c r="E3233" s="225"/>
      <c r="F3233" s="223"/>
      <c r="G3233"/>
      <c r="H3233" s="187"/>
      <c r="I3233" s="54"/>
    </row>
    <row r="3234" spans="1:9" ht="16.149999999999999" customHeight="1">
      <c r="A3234"/>
      <c r="B3234" s="455"/>
      <c r="C3234" s="231"/>
      <c r="D3234" s="231"/>
      <c r="E3234" s="231"/>
      <c r="F3234" s="456"/>
      <c r="G3234"/>
      <c r="H3234" s="188"/>
      <c r="I3234" s="54"/>
    </row>
    <row r="3235" spans="1:9" ht="16.149999999999999" customHeight="1">
      <c r="A3235"/>
      <c r="B3235" s="457"/>
      <c r="C3235" s="458"/>
      <c r="D3235" s="459"/>
      <c r="E3235" s="458"/>
      <c r="F3235" s="460"/>
      <c r="G3235"/>
      <c r="H3235" s="189"/>
      <c r="I3235" s="54"/>
    </row>
    <row r="3236" spans="1:9" ht="31.5" customHeight="1">
      <c r="A3236"/>
      <c r="B3236" s="259"/>
      <c r="C3236" s="221"/>
      <c r="D3236" s="260"/>
      <c r="E3236" s="222"/>
      <c r="F3236" s="223"/>
      <c r="G3236"/>
      <c r="H3236" s="189"/>
      <c r="I3236" s="54"/>
    </row>
    <row r="3237" spans="1:9" ht="16.149999999999999" customHeight="1" thickBot="1">
      <c r="A3237"/>
      <c r="B3237" s="230"/>
      <c r="C3237" s="225"/>
      <c r="D3237" s="261"/>
      <c r="E3237" s="225"/>
      <c r="F3237" s="223"/>
      <c r="G3237"/>
      <c r="H3237" s="189"/>
      <c r="I3237" s="54"/>
    </row>
    <row r="3238" spans="1:9" ht="16.149999999999999" customHeight="1" thickBot="1">
      <c r="A3238"/>
      <c r="B3238" s="216" t="s">
        <v>242</v>
      </c>
      <c r="C3238" s="217"/>
      <c r="D3238" s="218"/>
      <c r="E3238" s="217"/>
      <c r="F3238" s="219">
        <f>SUM(F3239:F3241)</f>
        <v>0</v>
      </c>
      <c r="G3238"/>
      <c r="H3238" s="7"/>
      <c r="I3238" s="54"/>
    </row>
    <row r="3239" spans="1:9" ht="16.149999999999999" customHeight="1">
      <c r="A3239"/>
      <c r="B3239" s="220"/>
      <c r="C3239" s="221"/>
      <c r="D3239" s="233"/>
      <c r="E3239" s="221"/>
      <c r="F3239" s="223"/>
      <c r="G3239"/>
      <c r="H3239" s="7"/>
      <c r="I3239" s="54"/>
    </row>
    <row r="3240" spans="1:9" ht="16.149999999999999" customHeight="1">
      <c r="A3240"/>
      <c r="B3240" s="224"/>
      <c r="C3240" s="225"/>
      <c r="D3240" s="229"/>
      <c r="E3240" s="225"/>
      <c r="F3240" s="227"/>
      <c r="G3240"/>
      <c r="H3240" s="7"/>
      <c r="I3240" s="54"/>
    </row>
    <row r="3241" spans="1:9" ht="16.149999999999999" customHeight="1" thickBot="1">
      <c r="A3241"/>
      <c r="B3241" s="234"/>
      <c r="C3241" s="231"/>
      <c r="D3241" s="232"/>
      <c r="E3241" s="231"/>
      <c r="F3241" s="235"/>
      <c r="G3241"/>
      <c r="H3241" s="7"/>
      <c r="I3241" s="54"/>
    </row>
    <row r="3242" spans="1:9" ht="16.149999999999999" customHeight="1" thickTop="1" thickBot="1">
      <c r="A3242"/>
      <c r="B3242"/>
      <c r="C3242" s="236"/>
      <c r="D3242" s="237"/>
      <c r="E3242" s="238" t="s">
        <v>243</v>
      </c>
      <c r="F3242" s="239">
        <f>SUM(F3221,F3235,F3238)</f>
        <v>0</v>
      </c>
      <c r="G3242"/>
      <c r="H3242" s="7"/>
      <c r="I3242" s="54"/>
    </row>
    <row r="3243" spans="1:9" ht="16.149999999999999" customHeight="1" thickTop="1" thickBot="1">
      <c r="A3243"/>
      <c r="B3243"/>
      <c r="C3243" s="240"/>
      <c r="D3243" s="241"/>
      <c r="E3243" s="242" t="s">
        <v>244</v>
      </c>
      <c r="F3243" s="239">
        <f>1.518999999</f>
        <v>1.518999999</v>
      </c>
      <c r="G3243"/>
      <c r="H3243" s="7"/>
      <c r="I3243" s="54"/>
    </row>
    <row r="3244" spans="1:9" ht="16.149999999999999" customHeight="1" thickTop="1" thickBot="1">
      <c r="A3244"/>
      <c r="B3244"/>
      <c r="C3244" s="243"/>
      <c r="D3244" s="244"/>
      <c r="E3244" s="245" t="s">
        <v>245</v>
      </c>
      <c r="F3244" s="461">
        <f>+F3243*F3242</f>
        <v>0</v>
      </c>
      <c r="G3244"/>
      <c r="H3244" s="7"/>
      <c r="I3244" s="54"/>
    </row>
    <row r="3245" spans="1:9" ht="16.149999999999999" customHeight="1">
      <c r="A3245"/>
      <c r="B3245"/>
      <c r="C3245" s="200"/>
      <c r="D3245" s="208"/>
      <c r="E3245" s="246"/>
      <c r="F3245" s="247"/>
      <c r="G3245"/>
      <c r="H3245" s="189"/>
      <c r="I3245" s="54"/>
    </row>
    <row r="3246" spans="1:9" ht="16.149999999999999" customHeight="1">
      <c r="A3246"/>
      <c r="B3246" s="194" t="s">
        <v>1260</v>
      </c>
      <c r="C3246" s="193"/>
      <c r="D3246" s="193"/>
      <c r="E3246" s="195" t="str">
        <f>$B$3</f>
        <v xml:space="preserve">ESCUELA Nº </v>
      </c>
      <c r="F3246" s="193"/>
      <c r="G3246"/>
      <c r="H3246" s="188"/>
      <c r="I3246" s="54"/>
    </row>
    <row r="3247" spans="1:9" ht="16.149999999999999" customHeight="1">
      <c r="A3247"/>
      <c r="B3247" s="195"/>
      <c r="C3247" s="193"/>
      <c r="D3247" s="193"/>
      <c r="E3247" s="195" t="str">
        <f>$B$4</f>
        <v>ENI Nº 62 ENRIQUE MOSCONI</v>
      </c>
      <c r="F3247" s="193"/>
      <c r="G3247"/>
      <c r="H3247" s="189"/>
      <c r="I3247" s="54"/>
    </row>
    <row r="3248" spans="1:9" ht="16.149999999999999" customHeight="1">
      <c r="A3248"/>
      <c r="B3248" s="195"/>
      <c r="C3248" s="193"/>
      <c r="D3248" s="193"/>
      <c r="E3248" s="249" t="str">
        <f>$B$5</f>
        <v>RIVADAVIA - SAN JUAN</v>
      </c>
      <c r="F3248" s="193"/>
      <c r="G3248"/>
      <c r="H3248" s="189"/>
      <c r="I3248" s="54"/>
    </row>
    <row r="3249" spans="1:9" ht="16.149999999999999" customHeight="1">
      <c r="A3249"/>
      <c r="B3249" s="196"/>
      <c r="C3249" s="196"/>
      <c r="D3249" s="197"/>
      <c r="E3249" s="198" t="s">
        <v>231</v>
      </c>
      <c r="F3249" s="196"/>
      <c r="G3249"/>
      <c r="H3249" s="190"/>
      <c r="I3249" s="54"/>
    </row>
    <row r="3250" spans="1:9" ht="16.149999999999999" customHeight="1">
      <c r="A3250"/>
      <c r="B3250" s="199" t="s">
        <v>246</v>
      </c>
      <c r="C3250" s="193"/>
      <c r="D3250" s="199"/>
      <c r="E3250" s="199"/>
      <c r="F3250" s="199"/>
      <c r="G3250"/>
      <c r="H3250" s="189"/>
      <c r="I3250" s="54"/>
    </row>
    <row r="3251" spans="1:9" ht="16.149999999999999" customHeight="1">
      <c r="A3251"/>
      <c r="B3251"/>
      <c r="C3251" s="200"/>
      <c r="D3251" s="101"/>
      <c r="E3251" s="200"/>
      <c r="F3251" s="200"/>
      <c r="G3251"/>
      <c r="H3251" s="191"/>
      <c r="I3251" s="54"/>
    </row>
    <row r="3252" spans="1:9" ht="16.149999999999999" customHeight="1" thickBot="1">
      <c r="A3252"/>
      <c r="B3252"/>
      <c r="C3252" s="200"/>
      <c r="D3252" s="101"/>
      <c r="E3252" s="200"/>
      <c r="F3252" s="200"/>
      <c r="G3252"/>
      <c r="H3252" s="191"/>
      <c r="I3252" s="54"/>
    </row>
    <row r="3253" spans="1:9" ht="16.149999999999999" customHeight="1">
      <c r="A3253"/>
      <c r="B3253" s="201" t="s">
        <v>232</v>
      </c>
      <c r="C3253" s="202" t="s">
        <v>268</v>
      </c>
      <c r="D3253" s="203" t="s">
        <v>457</v>
      </c>
      <c r="E3253" s="204"/>
      <c r="F3253" s="205"/>
      <c r="G3253"/>
      <c r="H3253" s="189"/>
      <c r="I3253" s="54"/>
    </row>
    <row r="3254" spans="1:9" ht="16.149999999999999" customHeight="1">
      <c r="A3254"/>
      <c r="B3254" s="206" t="s">
        <v>233</v>
      </c>
      <c r="C3254" s="207" t="s">
        <v>1218</v>
      </c>
      <c r="D3254" s="1120" t="s">
        <v>1266</v>
      </c>
      <c r="E3254" s="209"/>
      <c r="F3254" s="210"/>
      <c r="G3254"/>
      <c r="H3254" s="189"/>
      <c r="I3254" s="54"/>
    </row>
    <row r="3255" spans="1:9" ht="16.149999999999999" customHeight="1" thickBot="1">
      <c r="A3255" s="54"/>
      <c r="B3255" s="206" t="s">
        <v>234</v>
      </c>
      <c r="C3255" s="211" t="s">
        <v>4</v>
      </c>
      <c r="D3255" s="212"/>
      <c r="E3255" s="209"/>
      <c r="F3255" s="210"/>
      <c r="G3255"/>
      <c r="H3255" s="189"/>
      <c r="I3255" s="54"/>
    </row>
    <row r="3256" spans="1:9" ht="16.149999999999999" customHeight="1" thickBot="1">
      <c r="A3256" s="57"/>
      <c r="B3256" s="213" t="s">
        <v>235</v>
      </c>
      <c r="C3256" s="214" t="s">
        <v>236</v>
      </c>
      <c r="D3256" s="214" t="s">
        <v>237</v>
      </c>
      <c r="E3256" s="214" t="s">
        <v>238</v>
      </c>
      <c r="F3256" s="215" t="s">
        <v>239</v>
      </c>
      <c r="G3256"/>
      <c r="H3256" s="54"/>
      <c r="I3256" s="54"/>
    </row>
    <row r="3257" spans="1:9" ht="16.149999999999999" customHeight="1" thickBot="1">
      <c r="A3257" s="193"/>
      <c r="B3257" s="216" t="s">
        <v>318</v>
      </c>
      <c r="C3257" s="217"/>
      <c r="D3257" s="218"/>
      <c r="E3257" s="217"/>
      <c r="F3257" s="219">
        <f>SUM(F3258:F3270)</f>
        <v>0</v>
      </c>
      <c r="G3257"/>
      <c r="H3257" s="54"/>
      <c r="I3257" s="54"/>
    </row>
    <row r="3258" spans="1:9" ht="16.149999999999999" customHeight="1" thickBot="1">
      <c r="A3258" s="193"/>
      <c r="B3258" s="454"/>
      <c r="C3258" s="211"/>
      <c r="D3258" s="222"/>
      <c r="E3258" s="222"/>
      <c r="F3258" s="223"/>
      <c r="G3258"/>
      <c r="H3258" s="54"/>
      <c r="I3258" s="54"/>
    </row>
    <row r="3259" spans="1:9" ht="16.149999999999999" customHeight="1">
      <c r="A3259" s="193"/>
      <c r="B3259" s="454"/>
      <c r="C3259" s="221"/>
      <c r="D3259" s="222"/>
      <c r="E3259" s="222"/>
      <c r="F3259" s="223"/>
      <c r="G3259"/>
      <c r="H3259" s="54"/>
      <c r="I3259" s="54"/>
    </row>
    <row r="3260" spans="1:9" ht="16.149999999999999" customHeight="1">
      <c r="A3260" s="196"/>
      <c r="B3260" s="454"/>
      <c r="C3260" s="221"/>
      <c r="D3260" s="222"/>
      <c r="E3260" s="222"/>
      <c r="F3260" s="223"/>
      <c r="G3260"/>
      <c r="H3260" s="54"/>
      <c r="I3260" s="54"/>
    </row>
    <row r="3261" spans="1:9" ht="16.149999999999999" customHeight="1">
      <c r="A3261" s="193"/>
      <c r="B3261" s="454"/>
      <c r="C3261" s="221"/>
      <c r="D3261" s="222"/>
      <c r="E3261" s="222"/>
      <c r="F3261" s="223"/>
      <c r="G3261" s="54"/>
      <c r="H3261" s="54"/>
      <c r="I3261" s="54"/>
    </row>
    <row r="3262" spans="1:9" ht="16.149999999999999" customHeight="1">
      <c r="A3262"/>
      <c r="B3262" s="454"/>
      <c r="C3262" s="221"/>
      <c r="D3262" s="222"/>
      <c r="E3262" s="222"/>
      <c r="F3262" s="223"/>
      <c r="G3262" s="57"/>
      <c r="H3262" s="58"/>
      <c r="I3262" s="54"/>
    </row>
    <row r="3263" spans="1:9" ht="16.149999999999999" customHeight="1">
      <c r="A3263"/>
      <c r="B3263" s="454"/>
      <c r="C3263" s="221"/>
      <c r="D3263" s="222"/>
      <c r="E3263" s="222"/>
      <c r="F3263" s="223"/>
      <c r="G3263" s="193"/>
      <c r="I3263" s="54"/>
    </row>
    <row r="3264" spans="1:9" ht="16.149999999999999" customHeight="1">
      <c r="A3264"/>
      <c r="B3264" s="454"/>
      <c r="C3264" s="221"/>
      <c r="D3264" s="222"/>
      <c r="E3264" s="222"/>
      <c r="F3264" s="223"/>
      <c r="G3264" s="193"/>
      <c r="H3264" s="58"/>
      <c r="I3264" s="54"/>
    </row>
    <row r="3265" spans="1:9" ht="16.149999999999999" customHeight="1">
      <c r="A3265"/>
      <c r="B3265" s="454"/>
      <c r="C3265" s="221"/>
      <c r="D3265" s="222"/>
      <c r="E3265" s="222"/>
      <c r="F3265" s="223"/>
      <c r="G3265" s="193"/>
      <c r="H3265" s="58"/>
      <c r="I3265" s="54"/>
    </row>
    <row r="3266" spans="1:9" ht="16.149999999999999" customHeight="1">
      <c r="A3266"/>
      <c r="B3266" s="220"/>
      <c r="C3266" s="221"/>
      <c r="D3266" s="222"/>
      <c r="E3266" s="222"/>
      <c r="F3266" s="223"/>
      <c r="G3266" s="196"/>
      <c r="H3266" s="263"/>
      <c r="I3266" s="54"/>
    </row>
    <row r="3267" spans="1:9" ht="16.149999999999999" customHeight="1">
      <c r="A3267"/>
      <c r="B3267" s="224"/>
      <c r="C3267" s="221"/>
      <c r="D3267" s="222"/>
      <c r="E3267" s="222"/>
      <c r="F3267" s="223"/>
      <c r="G3267" s="199"/>
      <c r="H3267" s="3"/>
      <c r="I3267" s="54"/>
    </row>
    <row r="3268" spans="1:9" ht="16.149999999999999" customHeight="1">
      <c r="A3268"/>
      <c r="B3268" s="228"/>
      <c r="C3268" s="225"/>
      <c r="D3268" s="226"/>
      <c r="E3268" s="226"/>
      <c r="F3268" s="223"/>
      <c r="G3268"/>
      <c r="H3268" s="3"/>
      <c r="I3268" s="54"/>
    </row>
    <row r="3269" spans="1:9" ht="16.149999999999999" customHeight="1">
      <c r="A3269"/>
      <c r="B3269" s="230"/>
      <c r="C3269" s="225"/>
      <c r="D3269" s="225"/>
      <c r="E3269" s="225"/>
      <c r="F3269" s="223"/>
      <c r="G3269"/>
      <c r="H3269" s="3"/>
      <c r="I3269" s="54"/>
    </row>
    <row r="3270" spans="1:9" ht="16.149999999999999" customHeight="1">
      <c r="A3270"/>
      <c r="B3270" s="455"/>
      <c r="C3270" s="231"/>
      <c r="D3270" s="231"/>
      <c r="E3270" s="231"/>
      <c r="F3270" s="456"/>
      <c r="G3270"/>
      <c r="H3270" s="7"/>
      <c r="I3270" s="54"/>
    </row>
    <row r="3271" spans="1:9" ht="16.149999999999999" customHeight="1">
      <c r="A3271"/>
      <c r="B3271" s="457"/>
      <c r="C3271" s="458"/>
      <c r="D3271" s="459"/>
      <c r="E3271" s="458"/>
      <c r="F3271" s="460"/>
      <c r="G3271"/>
      <c r="H3271" s="7"/>
      <c r="I3271" s="54"/>
    </row>
    <row r="3272" spans="1:9" ht="16.149999999999999" customHeight="1">
      <c r="A3272"/>
      <c r="B3272" s="259"/>
      <c r="C3272" s="221"/>
      <c r="D3272" s="260"/>
      <c r="E3272" s="222"/>
      <c r="F3272" s="223"/>
      <c r="G3272"/>
      <c r="H3272" s="7"/>
      <c r="I3272" s="54"/>
    </row>
    <row r="3273" spans="1:9" ht="16.149999999999999" customHeight="1" thickBot="1">
      <c r="A3273"/>
      <c r="B3273" s="230"/>
      <c r="C3273" s="225"/>
      <c r="D3273" s="261"/>
      <c r="E3273" s="225"/>
      <c r="F3273" s="223"/>
      <c r="G3273"/>
      <c r="H3273" s="7"/>
      <c r="I3273" s="54"/>
    </row>
    <row r="3274" spans="1:9" ht="16.149999999999999" customHeight="1" thickBot="1">
      <c r="A3274"/>
      <c r="B3274" s="216" t="s">
        <v>242</v>
      </c>
      <c r="C3274" s="217"/>
      <c r="D3274" s="218"/>
      <c r="E3274" s="217"/>
      <c r="F3274" s="219">
        <f>SUM(F3275:F3277)</f>
        <v>0</v>
      </c>
      <c r="G3274"/>
      <c r="H3274" s="7"/>
      <c r="I3274" s="54"/>
    </row>
    <row r="3275" spans="1:9" ht="16.149999999999999" customHeight="1">
      <c r="A3275"/>
      <c r="B3275" s="220"/>
      <c r="C3275" s="221"/>
      <c r="D3275" s="233"/>
      <c r="E3275" s="221"/>
      <c r="F3275" s="223"/>
      <c r="G3275"/>
      <c r="H3275" s="187"/>
      <c r="I3275" s="54"/>
    </row>
    <row r="3276" spans="1:9" ht="16.149999999999999" customHeight="1">
      <c r="A3276"/>
      <c r="B3276" s="224"/>
      <c r="C3276" s="225"/>
      <c r="D3276" s="229"/>
      <c r="E3276" s="225"/>
      <c r="F3276" s="227"/>
      <c r="G3276"/>
      <c r="H3276" s="188"/>
      <c r="I3276" s="54"/>
    </row>
    <row r="3277" spans="1:9" ht="16.149999999999999" customHeight="1" thickBot="1">
      <c r="A3277"/>
      <c r="B3277" s="234"/>
      <c r="C3277" s="231"/>
      <c r="D3277" s="232"/>
      <c r="E3277" s="231"/>
      <c r="F3277" s="235"/>
      <c r="G3277"/>
      <c r="H3277" s="189"/>
      <c r="I3277" s="54"/>
    </row>
    <row r="3278" spans="1:9" ht="16.149999999999999" customHeight="1" thickTop="1" thickBot="1">
      <c r="A3278"/>
      <c r="B3278"/>
      <c r="C3278" s="236"/>
      <c r="D3278" s="237"/>
      <c r="E3278" s="238" t="s">
        <v>243</v>
      </c>
      <c r="F3278" s="239">
        <f>SUM(F3257,F3271,F3274)</f>
        <v>0</v>
      </c>
      <c r="G3278"/>
      <c r="H3278" s="189"/>
      <c r="I3278" s="54"/>
    </row>
    <row r="3279" spans="1:9" ht="33" customHeight="1" thickTop="1" thickBot="1">
      <c r="A3279"/>
      <c r="B3279"/>
      <c r="C3279" s="240"/>
      <c r="D3279" s="241"/>
      <c r="E3279" s="242" t="s">
        <v>244</v>
      </c>
      <c r="F3279" s="239">
        <f>1.518999999</f>
        <v>1.518999999</v>
      </c>
      <c r="G3279"/>
      <c r="H3279" s="189"/>
      <c r="I3279" s="54"/>
    </row>
    <row r="3280" spans="1:9" ht="16.149999999999999" customHeight="1" thickTop="1" thickBot="1">
      <c r="A3280"/>
      <c r="B3280"/>
      <c r="C3280" s="243"/>
      <c r="D3280" s="244"/>
      <c r="E3280" s="245" t="s">
        <v>245</v>
      </c>
      <c r="F3280" s="461">
        <f>+F3279*F3278</f>
        <v>0</v>
      </c>
      <c r="G3280"/>
      <c r="H3280" s="7"/>
      <c r="I3280" s="54"/>
    </row>
    <row r="3281" spans="1:9" ht="16.149999999999999" customHeight="1">
      <c r="A3281"/>
      <c r="B3281" s="57"/>
      <c r="C3281" s="57"/>
      <c r="D3281" s="57"/>
      <c r="E3281" s="57"/>
      <c r="F3281" s="57"/>
      <c r="G3281"/>
      <c r="H3281" s="7"/>
      <c r="I3281" s="54"/>
    </row>
    <row r="3282" spans="1:9" ht="16.149999999999999" customHeight="1">
      <c r="A3282"/>
      <c r="B3282" s="194" t="s">
        <v>1260</v>
      </c>
      <c r="C3282" s="193"/>
      <c r="D3282" s="193"/>
      <c r="E3282" s="195" t="str">
        <f>$B$3</f>
        <v xml:space="preserve">ESCUELA Nº </v>
      </c>
      <c r="F3282" s="193"/>
      <c r="G3282"/>
      <c r="H3282" s="7"/>
      <c r="I3282" s="54"/>
    </row>
    <row r="3283" spans="1:9" ht="16.149999999999999" customHeight="1">
      <c r="A3283"/>
      <c r="B3283" s="195"/>
      <c r="C3283" s="193"/>
      <c r="D3283" s="193"/>
      <c r="E3283" s="195" t="str">
        <f>$B$4</f>
        <v>ENI Nº 62 ENRIQUE MOSCONI</v>
      </c>
      <c r="F3283" s="193"/>
      <c r="G3283"/>
      <c r="H3283" s="7"/>
      <c r="I3283" s="54"/>
    </row>
    <row r="3284" spans="1:9" ht="16.149999999999999" customHeight="1">
      <c r="A3284"/>
      <c r="B3284" s="195"/>
      <c r="C3284" s="193"/>
      <c r="D3284" s="193"/>
      <c r="E3284" s="249" t="str">
        <f>$B$5</f>
        <v>RIVADAVIA - SAN JUAN</v>
      </c>
      <c r="F3284" s="193"/>
      <c r="G3284"/>
      <c r="H3284" s="7"/>
      <c r="I3284" s="54"/>
    </row>
    <row r="3285" spans="1:9" ht="16.149999999999999" customHeight="1">
      <c r="A3285"/>
      <c r="B3285" s="196"/>
      <c r="C3285" s="196"/>
      <c r="D3285" s="197"/>
      <c r="E3285" s="198" t="s">
        <v>231</v>
      </c>
      <c r="F3285" s="196"/>
      <c r="G3285"/>
      <c r="H3285" s="7"/>
      <c r="I3285" s="54"/>
    </row>
    <row r="3286" spans="1:9" ht="16.149999999999999" customHeight="1">
      <c r="A3286"/>
      <c r="B3286" s="199" t="s">
        <v>246</v>
      </c>
      <c r="C3286" s="193"/>
      <c r="D3286" s="199"/>
      <c r="E3286" s="199"/>
      <c r="F3286" s="199"/>
      <c r="G3286"/>
      <c r="H3286" s="7"/>
      <c r="I3286" s="54"/>
    </row>
    <row r="3287" spans="1:9" ht="16.149999999999999" customHeight="1">
      <c r="A3287"/>
      <c r="B3287"/>
      <c r="C3287" s="200"/>
      <c r="D3287" s="101"/>
      <c r="E3287" s="200"/>
      <c r="F3287" s="200"/>
      <c r="G3287"/>
      <c r="H3287" s="189"/>
      <c r="I3287" s="54"/>
    </row>
    <row r="3288" spans="1:9" ht="16.149999999999999" customHeight="1" thickBot="1">
      <c r="A3288"/>
      <c r="B3288"/>
      <c r="C3288" s="200"/>
      <c r="D3288" s="101"/>
      <c r="E3288" s="200"/>
      <c r="F3288" s="200"/>
      <c r="G3288"/>
      <c r="H3288" s="188"/>
      <c r="I3288" s="54"/>
    </row>
    <row r="3289" spans="1:9" ht="16.149999999999999" customHeight="1">
      <c r="A3289"/>
      <c r="B3289" s="201" t="s">
        <v>232</v>
      </c>
      <c r="C3289" s="202" t="s">
        <v>268</v>
      </c>
      <c r="D3289" s="203" t="s">
        <v>457</v>
      </c>
      <c r="E3289" s="204"/>
      <c r="F3289" s="205"/>
      <c r="G3289"/>
      <c r="H3289" s="189"/>
      <c r="I3289" s="54"/>
    </row>
    <row r="3290" spans="1:9" ht="16.149999999999999" customHeight="1">
      <c r="A3290"/>
      <c r="B3290" s="206" t="s">
        <v>233</v>
      </c>
      <c r="C3290" s="207" t="s">
        <v>1216</v>
      </c>
      <c r="D3290" s="1120" t="s">
        <v>1267</v>
      </c>
      <c r="E3290" s="209"/>
      <c r="F3290" s="210"/>
      <c r="G3290"/>
      <c r="H3290" s="189"/>
      <c r="I3290" s="54"/>
    </row>
    <row r="3291" spans="1:9" ht="16.149999999999999" customHeight="1" thickBot="1">
      <c r="A3291"/>
      <c r="B3291" s="206" t="s">
        <v>234</v>
      </c>
      <c r="C3291" s="211" t="s">
        <v>4</v>
      </c>
      <c r="D3291" s="212"/>
      <c r="E3291" s="209"/>
      <c r="F3291" s="210"/>
      <c r="G3291"/>
      <c r="H3291" s="190"/>
      <c r="I3291" s="54"/>
    </row>
    <row r="3292" spans="1:9" ht="16.149999999999999" customHeight="1" thickBot="1">
      <c r="A3292"/>
      <c r="B3292" s="213" t="s">
        <v>235</v>
      </c>
      <c r="C3292" s="214" t="s">
        <v>236</v>
      </c>
      <c r="D3292" s="214" t="s">
        <v>237</v>
      </c>
      <c r="E3292" s="214" t="s">
        <v>238</v>
      </c>
      <c r="F3292" s="215" t="s">
        <v>239</v>
      </c>
      <c r="G3292"/>
      <c r="H3292" s="189"/>
      <c r="I3292" s="54"/>
    </row>
    <row r="3293" spans="1:9" ht="16.149999999999999" customHeight="1" thickBot="1">
      <c r="A3293"/>
      <c r="B3293" s="216" t="s">
        <v>318</v>
      </c>
      <c r="C3293" s="217"/>
      <c r="D3293" s="218"/>
      <c r="E3293" s="217"/>
      <c r="F3293" s="219">
        <f>SUM(F3294:F3312)</f>
        <v>0</v>
      </c>
      <c r="G3293"/>
      <c r="H3293" s="191"/>
      <c r="I3293" s="54"/>
    </row>
    <row r="3294" spans="1:9" ht="16.149999999999999" customHeight="1">
      <c r="A3294"/>
      <c r="B3294" s="454"/>
      <c r="C3294" s="1136"/>
      <c r="D3294" s="222"/>
      <c r="E3294" s="222"/>
      <c r="F3294" s="223"/>
      <c r="G3294"/>
      <c r="H3294" s="191"/>
      <c r="I3294" s="54"/>
    </row>
    <row r="3295" spans="1:9" ht="16.149999999999999" customHeight="1">
      <c r="A3295"/>
      <c r="B3295" s="454"/>
      <c r="C3295" s="225"/>
      <c r="D3295" s="1267"/>
      <c r="E3295" s="222"/>
      <c r="F3295" s="223"/>
      <c r="G3295"/>
      <c r="H3295" s="189"/>
      <c r="I3295" s="54"/>
    </row>
    <row r="3296" spans="1:9" ht="16.149999999999999" customHeight="1">
      <c r="A3296" s="54"/>
      <c r="B3296" s="454"/>
      <c r="C3296" s="225"/>
      <c r="D3296" s="1267"/>
      <c r="E3296" s="222"/>
      <c r="F3296" s="223"/>
      <c r="G3296"/>
      <c r="H3296" s="189"/>
      <c r="I3296" s="54"/>
    </row>
    <row r="3297" spans="1:9" ht="16.149999999999999" customHeight="1">
      <c r="A3297" s="57"/>
      <c r="B3297" s="454"/>
      <c r="C3297" s="225"/>
      <c r="D3297" s="1267"/>
      <c r="E3297" s="222"/>
      <c r="F3297" s="223"/>
      <c r="G3297"/>
      <c r="H3297" s="54"/>
      <c r="I3297" s="54"/>
    </row>
    <row r="3298" spans="1:9" ht="16.149999999999999" customHeight="1">
      <c r="A3298" s="193"/>
      <c r="B3298" s="454"/>
      <c r="C3298" s="225"/>
      <c r="D3298" s="1267"/>
      <c r="E3298" s="222"/>
      <c r="F3298" s="223"/>
      <c r="G3298"/>
      <c r="H3298" s="54"/>
      <c r="I3298" s="54"/>
    </row>
    <row r="3299" spans="1:9" ht="16.149999999999999" customHeight="1">
      <c r="A3299" s="193"/>
      <c r="B3299" s="454"/>
      <c r="C3299" s="225"/>
      <c r="D3299" s="1267"/>
      <c r="E3299" s="222"/>
      <c r="F3299" s="223"/>
      <c r="G3299"/>
      <c r="H3299" s="54"/>
      <c r="I3299" s="54"/>
    </row>
    <row r="3300" spans="1:9" ht="16.149999999999999" customHeight="1">
      <c r="A3300" s="193"/>
      <c r="B3300" s="454"/>
      <c r="C3300" s="225"/>
      <c r="D3300" s="1267"/>
      <c r="E3300" s="222"/>
      <c r="F3300" s="223"/>
      <c r="G3300"/>
      <c r="H3300" s="54"/>
      <c r="I3300" s="54"/>
    </row>
    <row r="3301" spans="1:9" ht="16.149999999999999" customHeight="1">
      <c r="A3301" s="196"/>
      <c r="B3301" s="454"/>
      <c r="C3301" s="225"/>
      <c r="D3301" s="1267"/>
      <c r="E3301" s="222"/>
      <c r="F3301" s="223"/>
      <c r="G3301"/>
      <c r="H3301" s="54"/>
      <c r="I3301" s="54"/>
    </row>
    <row r="3302" spans="1:9" ht="16.149999999999999" customHeight="1">
      <c r="A3302" s="193"/>
      <c r="B3302" s="454"/>
      <c r="C3302" s="225"/>
      <c r="D3302" s="1267"/>
      <c r="E3302" s="222"/>
      <c r="F3302" s="223"/>
      <c r="G3302"/>
      <c r="H3302" s="54"/>
      <c r="I3302" s="54"/>
    </row>
    <row r="3303" spans="1:9" ht="16.149999999999999" customHeight="1">
      <c r="A3303"/>
      <c r="B3303" s="454"/>
      <c r="C3303" s="225"/>
      <c r="D3303" s="1267"/>
      <c r="E3303" s="222"/>
      <c r="F3303" s="223"/>
      <c r="G3303" s="54"/>
      <c r="H3303" s="54"/>
      <c r="I3303" s="54"/>
    </row>
    <row r="3304" spans="1:9" ht="16.149999999999999" customHeight="1">
      <c r="A3304"/>
      <c r="B3304" s="454"/>
      <c r="C3304" s="225"/>
      <c r="D3304" s="1267"/>
      <c r="E3304" s="222"/>
      <c r="F3304" s="223"/>
      <c r="G3304" s="57"/>
      <c r="H3304" s="58"/>
      <c r="I3304" s="54"/>
    </row>
    <row r="3305" spans="1:9" ht="16.149999999999999" customHeight="1">
      <c r="A3305"/>
      <c r="B3305" s="454"/>
      <c r="C3305" s="225"/>
      <c r="D3305" s="1267"/>
      <c r="E3305" s="222"/>
      <c r="F3305" s="223"/>
      <c r="G3305" s="193"/>
      <c r="I3305" s="54"/>
    </row>
    <row r="3306" spans="1:9" ht="16.149999999999999" customHeight="1">
      <c r="A3306"/>
      <c r="B3306" s="454"/>
      <c r="C3306" s="225"/>
      <c r="D3306" s="1267"/>
      <c r="E3306" s="222"/>
      <c r="F3306" s="223"/>
      <c r="G3306" s="193"/>
      <c r="H3306" s="58"/>
      <c r="I3306" s="54"/>
    </row>
    <row r="3307" spans="1:9" ht="16.149999999999999" customHeight="1">
      <c r="A3307"/>
      <c r="B3307" s="454"/>
      <c r="C3307" s="225"/>
      <c r="D3307" s="222"/>
      <c r="E3307" s="222"/>
      <c r="F3307" s="223"/>
      <c r="G3307" s="193"/>
      <c r="H3307" s="58"/>
      <c r="I3307" s="54"/>
    </row>
    <row r="3308" spans="1:9" ht="16.149999999999999" customHeight="1">
      <c r="A3308"/>
      <c r="B3308" s="220"/>
      <c r="C3308" s="225"/>
      <c r="D3308" s="222"/>
      <c r="E3308" s="222"/>
      <c r="F3308" s="223"/>
      <c r="G3308" s="196"/>
      <c r="H3308" s="263"/>
      <c r="I3308" s="54"/>
    </row>
    <row r="3309" spans="1:9" ht="16.149999999999999" customHeight="1">
      <c r="A3309"/>
      <c r="B3309" s="224"/>
      <c r="C3309" s="225"/>
      <c r="D3309" s="222"/>
      <c r="E3309" s="222"/>
      <c r="F3309" s="223"/>
      <c r="G3309" s="199"/>
      <c r="H3309" s="3"/>
      <c r="I3309" s="54"/>
    </row>
    <row r="3310" spans="1:9" ht="16.149999999999999" customHeight="1">
      <c r="A3310"/>
      <c r="B3310" s="228"/>
      <c r="C3310" s="225"/>
      <c r="D3310" s="226"/>
      <c r="E3310" s="226"/>
      <c r="F3310" s="223"/>
      <c r="G3310"/>
      <c r="H3310" s="3"/>
      <c r="I3310" s="54"/>
    </row>
    <row r="3311" spans="1:9" ht="16.149999999999999" customHeight="1">
      <c r="A3311"/>
      <c r="B3311" s="230"/>
      <c r="C3311" s="225"/>
      <c r="D3311" s="225"/>
      <c r="E3311" s="226"/>
      <c r="F3311" s="223"/>
      <c r="G3311"/>
      <c r="H3311" s="3"/>
      <c r="I3311" s="54"/>
    </row>
    <row r="3312" spans="1:9" ht="16.149999999999999" customHeight="1">
      <c r="A3312"/>
      <c r="B3312" s="455"/>
      <c r="C3312" s="225"/>
      <c r="D3312" s="231"/>
      <c r="E3312" s="231"/>
      <c r="F3312" s="456"/>
      <c r="G3312"/>
      <c r="H3312" s="7"/>
      <c r="I3312" s="54"/>
    </row>
    <row r="3313" spans="1:9" ht="16.149999999999999" customHeight="1">
      <c r="A3313"/>
      <c r="B3313" s="457"/>
      <c r="C3313" s="458"/>
      <c r="D3313" s="459"/>
      <c r="E3313" s="458"/>
      <c r="F3313" s="460"/>
      <c r="G3313"/>
      <c r="H3313" s="7"/>
      <c r="I3313" s="54"/>
    </row>
    <row r="3314" spans="1:9" ht="16.149999999999999" customHeight="1">
      <c r="A3314"/>
      <c r="B3314" s="259"/>
      <c r="C3314" s="221"/>
      <c r="D3314" s="260"/>
      <c r="E3314" s="222"/>
      <c r="F3314" s="223"/>
      <c r="G3314"/>
      <c r="H3314" s="7"/>
      <c r="I3314" s="54"/>
    </row>
    <row r="3315" spans="1:9" ht="16.149999999999999" customHeight="1" thickBot="1">
      <c r="A3315"/>
      <c r="B3315" s="230"/>
      <c r="C3315" s="225"/>
      <c r="D3315" s="261"/>
      <c r="E3315" s="225"/>
      <c r="F3315" s="223"/>
      <c r="G3315"/>
      <c r="H3315" s="7"/>
      <c r="I3315" s="54"/>
    </row>
    <row r="3316" spans="1:9" ht="16.149999999999999" customHeight="1" thickBot="1">
      <c r="A3316"/>
      <c r="B3316" s="216" t="s">
        <v>242</v>
      </c>
      <c r="C3316" s="217"/>
      <c r="D3316" s="218"/>
      <c r="E3316" s="217"/>
      <c r="F3316" s="219">
        <f>SUM(F3317:F3319)</f>
        <v>0</v>
      </c>
      <c r="G3316"/>
      <c r="H3316" s="7"/>
      <c r="I3316" s="54"/>
    </row>
    <row r="3317" spans="1:9" ht="16.149999999999999" customHeight="1">
      <c r="A3317"/>
      <c r="B3317" s="220"/>
      <c r="C3317" s="221"/>
      <c r="D3317" s="233"/>
      <c r="E3317" s="221"/>
      <c r="F3317" s="223"/>
      <c r="G3317"/>
      <c r="H3317" s="187"/>
      <c r="I3317" s="54"/>
    </row>
    <row r="3318" spans="1:9" ht="16.149999999999999" customHeight="1">
      <c r="A3318"/>
      <c r="B3318" s="224"/>
      <c r="C3318" s="225"/>
      <c r="D3318" s="229"/>
      <c r="E3318" s="225"/>
      <c r="F3318" s="227"/>
      <c r="G3318"/>
      <c r="H3318" s="188"/>
      <c r="I3318" s="54"/>
    </row>
    <row r="3319" spans="1:9" ht="16.149999999999999" customHeight="1" thickBot="1">
      <c r="A3319"/>
      <c r="B3319" s="234"/>
      <c r="C3319" s="231"/>
      <c r="D3319" s="232"/>
      <c r="E3319" s="231"/>
      <c r="F3319" s="235"/>
      <c r="G3319"/>
      <c r="H3319" s="189"/>
      <c r="I3319" s="54"/>
    </row>
    <row r="3320" spans="1:9" ht="16.149999999999999" customHeight="1" thickTop="1" thickBot="1">
      <c r="A3320"/>
      <c r="B3320"/>
      <c r="C3320" s="236"/>
      <c r="D3320" s="237"/>
      <c r="E3320" s="238" t="s">
        <v>243</v>
      </c>
      <c r="F3320" s="239">
        <f>SUM(F3293,F3313,F3316)</f>
        <v>0</v>
      </c>
      <c r="G3320"/>
      <c r="H3320" s="189"/>
      <c r="I3320" s="54"/>
    </row>
    <row r="3321" spans="1:9" ht="16.149999999999999" customHeight="1" thickTop="1" thickBot="1">
      <c r="A3321"/>
      <c r="B3321"/>
      <c r="C3321" s="240"/>
      <c r="D3321" s="241"/>
      <c r="E3321" s="242" t="s">
        <v>244</v>
      </c>
      <c r="F3321" s="239">
        <f>1.518999999</f>
        <v>1.518999999</v>
      </c>
      <c r="G3321"/>
      <c r="H3321" s="189"/>
      <c r="I3321" s="54"/>
    </row>
    <row r="3322" spans="1:9" ht="16.149999999999999" customHeight="1" thickTop="1" thickBot="1">
      <c r="A3322"/>
      <c r="B3322"/>
      <c r="C3322" s="243"/>
      <c r="D3322" s="244"/>
      <c r="E3322" s="245" t="s">
        <v>245</v>
      </c>
      <c r="F3322" s="461">
        <f>+F3321*F3320</f>
        <v>0</v>
      </c>
      <c r="G3322"/>
      <c r="H3322" s="7"/>
      <c r="I3322" s="54"/>
    </row>
    <row r="3323" spans="1:9" ht="28.5" customHeight="1">
      <c r="A3323"/>
      <c r="B3323" s="57"/>
      <c r="C3323" s="57"/>
      <c r="D3323" s="57"/>
      <c r="E3323" s="57"/>
      <c r="F3323" s="57"/>
      <c r="G3323"/>
      <c r="H3323" s="7"/>
      <c r="I3323" s="54"/>
    </row>
    <row r="3324" spans="1:9" ht="16.149999999999999" customHeight="1">
      <c r="A3324"/>
      <c r="B3324" s="194" t="s">
        <v>1260</v>
      </c>
      <c r="C3324" s="193"/>
      <c r="D3324" s="193"/>
      <c r="E3324" s="195" t="str">
        <f>$B$3</f>
        <v xml:space="preserve">ESCUELA Nº </v>
      </c>
      <c r="F3324" s="193"/>
      <c r="G3324"/>
      <c r="H3324" s="7"/>
      <c r="I3324" s="54"/>
    </row>
    <row r="3325" spans="1:9" ht="16.149999999999999" customHeight="1">
      <c r="A3325"/>
      <c r="B3325" s="195"/>
      <c r="C3325" s="193"/>
      <c r="D3325" s="193"/>
      <c r="E3325" s="195" t="str">
        <f>$B$4</f>
        <v>ENI Nº 62 ENRIQUE MOSCONI</v>
      </c>
      <c r="F3325" s="193"/>
      <c r="G3325"/>
      <c r="H3325" s="7"/>
      <c r="I3325" s="54"/>
    </row>
    <row r="3326" spans="1:9" ht="16.149999999999999" customHeight="1">
      <c r="A3326"/>
      <c r="B3326" s="195"/>
      <c r="C3326" s="193"/>
      <c r="D3326" s="193"/>
      <c r="E3326" s="249" t="str">
        <f>$B$5</f>
        <v>RIVADAVIA - SAN JUAN</v>
      </c>
      <c r="F3326" s="193"/>
      <c r="G3326"/>
      <c r="H3326" s="7"/>
      <c r="I3326" s="54"/>
    </row>
    <row r="3327" spans="1:9" ht="16.149999999999999" customHeight="1">
      <c r="A3327"/>
      <c r="B3327" s="196"/>
      <c r="C3327" s="196"/>
      <c r="D3327" s="197"/>
      <c r="E3327" s="198" t="s">
        <v>231</v>
      </c>
      <c r="F3327" s="196"/>
      <c r="G3327"/>
      <c r="H3327" s="7"/>
      <c r="I3327" s="54"/>
    </row>
    <row r="3328" spans="1:9" ht="16.149999999999999" customHeight="1">
      <c r="A3328"/>
      <c r="B3328" s="199" t="s">
        <v>246</v>
      </c>
      <c r="C3328" s="193"/>
      <c r="D3328" s="199"/>
      <c r="E3328" s="199"/>
      <c r="F3328" s="199"/>
      <c r="G3328"/>
      <c r="H3328" s="7"/>
      <c r="I3328" s="54"/>
    </row>
    <row r="3329" spans="1:9" ht="16.149999999999999" customHeight="1">
      <c r="A3329"/>
      <c r="B3329"/>
      <c r="C3329" s="200"/>
      <c r="D3329" s="101"/>
      <c r="E3329" s="200"/>
      <c r="F3329" s="200"/>
      <c r="G3329"/>
      <c r="H3329" s="189"/>
      <c r="I3329" s="54"/>
    </row>
    <row r="3330" spans="1:9" ht="16.149999999999999" customHeight="1" thickBot="1">
      <c r="A3330"/>
      <c r="B3330"/>
      <c r="C3330" s="200"/>
      <c r="D3330" s="101"/>
      <c r="E3330" s="200"/>
      <c r="F3330" s="200"/>
      <c r="G3330"/>
      <c r="H3330" s="188"/>
      <c r="I3330" s="54"/>
    </row>
    <row r="3331" spans="1:9" ht="16.149999999999999" customHeight="1">
      <c r="A3331"/>
      <c r="B3331" s="201" t="s">
        <v>232</v>
      </c>
      <c r="C3331" s="202" t="s">
        <v>268</v>
      </c>
      <c r="D3331" s="203" t="s">
        <v>457</v>
      </c>
      <c r="E3331" s="204"/>
      <c r="F3331" s="205"/>
      <c r="G3331"/>
      <c r="H3331" s="189"/>
      <c r="I3331" s="54"/>
    </row>
    <row r="3332" spans="1:9" ht="16.149999999999999" customHeight="1">
      <c r="A3332"/>
      <c r="B3332" s="206" t="s">
        <v>233</v>
      </c>
      <c r="C3332" s="207" t="s">
        <v>983</v>
      </c>
      <c r="D3332" s="1120" t="s">
        <v>1268</v>
      </c>
      <c r="E3332" s="209"/>
      <c r="F3332" s="210"/>
      <c r="G3332"/>
      <c r="H3332" s="189"/>
      <c r="I3332" s="54"/>
    </row>
    <row r="3333" spans="1:9" ht="16.149999999999999" customHeight="1" thickBot="1">
      <c r="A3333"/>
      <c r="B3333" s="206" t="s">
        <v>234</v>
      </c>
      <c r="C3333" s="211" t="s">
        <v>4</v>
      </c>
      <c r="D3333" s="212"/>
      <c r="E3333" s="209"/>
      <c r="F3333" s="210"/>
      <c r="G3333"/>
      <c r="H3333" s="190"/>
      <c r="I3333" s="54"/>
    </row>
    <row r="3334" spans="1:9" ht="16.149999999999999" customHeight="1" thickBot="1">
      <c r="A3334"/>
      <c r="B3334" s="213" t="s">
        <v>235</v>
      </c>
      <c r="C3334" s="214" t="s">
        <v>236</v>
      </c>
      <c r="D3334" s="214" t="s">
        <v>237</v>
      </c>
      <c r="E3334" s="214" t="s">
        <v>238</v>
      </c>
      <c r="F3334" s="215" t="s">
        <v>239</v>
      </c>
      <c r="G3334"/>
      <c r="H3334" s="189"/>
      <c r="I3334" s="54"/>
    </row>
    <row r="3335" spans="1:9" ht="16.149999999999999" customHeight="1" thickBot="1">
      <c r="A3335"/>
      <c r="B3335" s="216" t="s">
        <v>318</v>
      </c>
      <c r="C3335" s="217"/>
      <c r="D3335" s="218"/>
      <c r="E3335" s="217"/>
      <c r="F3335" s="219">
        <f>SUM(F3336:F3348)</f>
        <v>0</v>
      </c>
      <c r="G3335"/>
      <c r="H3335" s="191"/>
      <c r="I3335" s="54"/>
    </row>
    <row r="3336" spans="1:9" ht="16.149999999999999" customHeight="1">
      <c r="A3336"/>
      <c r="B3336" s="454"/>
      <c r="C3336" s="1136"/>
      <c r="D3336" s="222"/>
      <c r="E3336" s="222"/>
      <c r="F3336" s="223"/>
      <c r="G3336"/>
      <c r="H3336" s="191"/>
      <c r="I3336" s="54"/>
    </row>
    <row r="3337" spans="1:9" ht="16.149999999999999" customHeight="1">
      <c r="A3337"/>
      <c r="B3337" s="454"/>
      <c r="C3337" s="225"/>
      <c r="D3337" s="222"/>
      <c r="E3337" s="222"/>
      <c r="F3337" s="223"/>
      <c r="G3337"/>
      <c r="H3337" s="189"/>
      <c r="I3337" s="54"/>
    </row>
    <row r="3338" spans="1:9" ht="16.149999999999999" customHeight="1">
      <c r="A3338"/>
      <c r="B3338" s="454"/>
      <c r="C3338" s="225"/>
      <c r="D3338" s="222"/>
      <c r="E3338" s="222"/>
      <c r="F3338" s="223"/>
      <c r="G3338"/>
      <c r="H3338" s="189"/>
      <c r="I3338" s="54"/>
    </row>
    <row r="3339" spans="1:9" ht="16.149999999999999" customHeight="1">
      <c r="A3339" s="54"/>
      <c r="B3339" s="454"/>
      <c r="C3339" s="221"/>
      <c r="D3339" s="222"/>
      <c r="E3339" s="222"/>
      <c r="F3339" s="223"/>
      <c r="G3339"/>
      <c r="H3339" s="189"/>
      <c r="I3339" s="54"/>
    </row>
    <row r="3340" spans="1:9" ht="16.149999999999999" customHeight="1">
      <c r="A3340" s="57"/>
      <c r="B3340" s="454"/>
      <c r="C3340" s="221"/>
      <c r="D3340" s="222"/>
      <c r="E3340" s="222"/>
      <c r="F3340" s="223"/>
      <c r="G3340"/>
      <c r="H3340" s="54"/>
      <c r="I3340" s="54"/>
    </row>
    <row r="3341" spans="1:9" ht="16.149999999999999" customHeight="1">
      <c r="A3341" s="193"/>
      <c r="B3341" s="454"/>
      <c r="C3341" s="221"/>
      <c r="D3341" s="222"/>
      <c r="E3341" s="222"/>
      <c r="F3341" s="223"/>
      <c r="G3341"/>
      <c r="H3341" s="54"/>
      <c r="I3341" s="54"/>
    </row>
    <row r="3342" spans="1:9" ht="16.149999999999999" customHeight="1">
      <c r="A3342" s="193"/>
      <c r="B3342" s="454"/>
      <c r="C3342" s="221"/>
      <c r="D3342" s="222"/>
      <c r="E3342" s="222"/>
      <c r="F3342" s="223"/>
      <c r="G3342"/>
      <c r="H3342" s="54"/>
      <c r="I3342" s="54"/>
    </row>
    <row r="3343" spans="1:9" ht="16.149999999999999" customHeight="1">
      <c r="A3343" s="193"/>
      <c r="B3343" s="454"/>
      <c r="C3343" s="221"/>
      <c r="D3343" s="222"/>
      <c r="E3343" s="222"/>
      <c r="F3343" s="223"/>
      <c r="G3343"/>
      <c r="H3343" s="54"/>
      <c r="I3343" s="54"/>
    </row>
    <row r="3344" spans="1:9" ht="16.149999999999999" customHeight="1">
      <c r="A3344" s="196"/>
      <c r="B3344" s="220"/>
      <c r="C3344" s="221"/>
      <c r="D3344" s="222"/>
      <c r="E3344" s="222"/>
      <c r="F3344" s="223"/>
      <c r="G3344"/>
      <c r="H3344" s="54"/>
      <c r="I3344" s="54"/>
    </row>
    <row r="3345" spans="1:9" ht="16.149999999999999" customHeight="1">
      <c r="A3345" s="193"/>
      <c r="B3345" s="224"/>
      <c r="C3345" s="221"/>
      <c r="D3345" s="222"/>
      <c r="E3345" s="222"/>
      <c r="F3345" s="223"/>
      <c r="G3345"/>
      <c r="H3345" s="54"/>
      <c r="I3345" s="54"/>
    </row>
    <row r="3346" spans="1:9" ht="16.149999999999999" customHeight="1">
      <c r="A3346"/>
      <c r="B3346" s="228"/>
      <c r="C3346" s="225"/>
      <c r="D3346" s="226"/>
      <c r="E3346" s="226"/>
      <c r="F3346" s="223"/>
      <c r="G3346"/>
      <c r="H3346" s="54"/>
      <c r="I3346" s="54"/>
    </row>
    <row r="3347" spans="1:9" ht="16.149999999999999" customHeight="1">
      <c r="A3347"/>
      <c r="B3347" s="230"/>
      <c r="C3347" s="225"/>
      <c r="D3347" s="225"/>
      <c r="E3347" s="225"/>
      <c r="F3347" s="223"/>
      <c r="G3347"/>
      <c r="H3347" s="54"/>
      <c r="I3347" s="54"/>
    </row>
    <row r="3348" spans="1:9" ht="16.149999999999999" customHeight="1">
      <c r="A3348"/>
      <c r="B3348" s="455"/>
      <c r="C3348" s="231"/>
      <c r="D3348" s="231"/>
      <c r="E3348" s="231"/>
      <c r="F3348" s="456"/>
      <c r="G3348" s="54"/>
      <c r="H3348" s="54"/>
      <c r="I3348" s="54"/>
    </row>
    <row r="3349" spans="1:9" ht="16.149999999999999" customHeight="1">
      <c r="A3349"/>
      <c r="B3349" s="457"/>
      <c r="C3349" s="458"/>
      <c r="D3349" s="459"/>
      <c r="E3349" s="458"/>
      <c r="F3349" s="460"/>
      <c r="G3349" s="57"/>
      <c r="H3349" s="58"/>
      <c r="I3349" s="54"/>
    </row>
    <row r="3350" spans="1:9" ht="16.149999999999999" customHeight="1">
      <c r="A3350"/>
      <c r="B3350" s="259"/>
      <c r="C3350" s="221"/>
      <c r="D3350" s="260"/>
      <c r="E3350" s="222"/>
      <c r="F3350" s="223"/>
      <c r="G3350" s="193"/>
      <c r="I3350" s="54"/>
    </row>
    <row r="3351" spans="1:9" ht="16.149999999999999" customHeight="1" thickBot="1">
      <c r="A3351"/>
      <c r="B3351" s="230"/>
      <c r="C3351" s="225"/>
      <c r="D3351" s="261"/>
      <c r="E3351" s="225"/>
      <c r="F3351" s="223"/>
      <c r="G3351" s="193"/>
      <c r="H3351" s="58"/>
      <c r="I3351" s="54"/>
    </row>
    <row r="3352" spans="1:9" ht="16.149999999999999" customHeight="1" thickBot="1">
      <c r="A3352"/>
      <c r="B3352" s="216" t="s">
        <v>242</v>
      </c>
      <c r="C3352" s="217"/>
      <c r="D3352" s="218"/>
      <c r="E3352" s="217"/>
      <c r="F3352" s="219">
        <f>SUM(F3353:F3355)</f>
        <v>0</v>
      </c>
      <c r="G3352" s="193"/>
      <c r="H3352" s="58"/>
      <c r="I3352" s="54"/>
    </row>
    <row r="3353" spans="1:9" ht="16.149999999999999" customHeight="1">
      <c r="A3353"/>
      <c r="B3353" s="220"/>
      <c r="C3353" s="221"/>
      <c r="D3353" s="233"/>
      <c r="E3353" s="221"/>
      <c r="F3353" s="223"/>
      <c r="G3353" s="196"/>
      <c r="H3353" s="263"/>
      <c r="I3353" s="54"/>
    </row>
    <row r="3354" spans="1:9" ht="16.149999999999999" customHeight="1">
      <c r="A3354"/>
      <c r="B3354" s="224"/>
      <c r="C3354" s="225"/>
      <c r="D3354" s="229"/>
      <c r="E3354" s="225"/>
      <c r="F3354" s="227"/>
      <c r="G3354" s="199"/>
      <c r="H3354" s="3"/>
      <c r="I3354" s="54"/>
    </row>
    <row r="3355" spans="1:9" ht="16.149999999999999" customHeight="1" thickBot="1">
      <c r="A3355"/>
      <c r="B3355" s="234"/>
      <c r="C3355" s="231"/>
      <c r="D3355" s="232"/>
      <c r="E3355" s="231"/>
      <c r="F3355" s="235"/>
      <c r="G3355"/>
      <c r="H3355" s="3"/>
      <c r="I3355" s="54"/>
    </row>
    <row r="3356" spans="1:9" ht="16.149999999999999" customHeight="1" thickTop="1" thickBot="1">
      <c r="A3356"/>
      <c r="B3356"/>
      <c r="C3356" s="236"/>
      <c r="D3356" s="237"/>
      <c r="E3356" s="238" t="s">
        <v>243</v>
      </c>
      <c r="F3356" s="239">
        <f>SUM(F3335,F3349,F3352)</f>
        <v>0</v>
      </c>
      <c r="G3356"/>
      <c r="H3356" s="3"/>
      <c r="I3356" s="54"/>
    </row>
    <row r="3357" spans="1:9" ht="16.149999999999999" customHeight="1" thickTop="1" thickBot="1">
      <c r="A3357"/>
      <c r="B3357"/>
      <c r="C3357" s="240"/>
      <c r="D3357" s="241"/>
      <c r="E3357" s="242" t="s">
        <v>244</v>
      </c>
      <c r="F3357" s="239">
        <f>1.518999999</f>
        <v>1.518999999</v>
      </c>
      <c r="G3357"/>
      <c r="H3357" s="7"/>
      <c r="I3357" s="54"/>
    </row>
    <row r="3358" spans="1:9" ht="16.149999999999999" customHeight="1" thickTop="1" thickBot="1">
      <c r="A3358"/>
      <c r="B3358"/>
      <c r="C3358" s="243"/>
      <c r="D3358" s="244"/>
      <c r="E3358" s="245" t="s">
        <v>245</v>
      </c>
      <c r="F3358" s="461">
        <f>+F3357*F3356</f>
        <v>0</v>
      </c>
      <c r="G3358"/>
      <c r="H3358" s="7"/>
      <c r="I3358" s="54"/>
    </row>
    <row r="3359" spans="1:9" ht="16.149999999999999" customHeight="1">
      <c r="A3359"/>
      <c r="B3359" s="57"/>
      <c r="C3359" s="57"/>
      <c r="D3359" s="57"/>
      <c r="E3359" s="57"/>
      <c r="F3359" s="57"/>
      <c r="G3359"/>
      <c r="H3359" s="7"/>
      <c r="I3359" s="54"/>
    </row>
    <row r="3360" spans="1:9" ht="16.149999999999999" customHeight="1">
      <c r="A3360"/>
      <c r="B3360" s="194" t="s">
        <v>1260</v>
      </c>
      <c r="C3360" s="193"/>
      <c r="D3360" s="193"/>
      <c r="E3360" s="195" t="str">
        <f>$B$3</f>
        <v xml:space="preserve">ESCUELA Nº </v>
      </c>
      <c r="F3360" s="193"/>
      <c r="G3360"/>
      <c r="H3360" s="7"/>
      <c r="I3360" s="54"/>
    </row>
    <row r="3361" spans="1:9" ht="16.149999999999999" customHeight="1">
      <c r="A3361"/>
      <c r="B3361" s="195"/>
      <c r="C3361" s="193"/>
      <c r="D3361" s="193"/>
      <c r="E3361" s="195" t="str">
        <f>$B$4</f>
        <v>ENI Nº 62 ENRIQUE MOSCONI</v>
      </c>
      <c r="F3361" s="193"/>
      <c r="G3361"/>
      <c r="H3361" s="7"/>
      <c r="I3361" s="54"/>
    </row>
    <row r="3362" spans="1:9" ht="16.149999999999999" customHeight="1">
      <c r="A3362"/>
      <c r="B3362" s="195"/>
      <c r="C3362" s="193"/>
      <c r="D3362" s="193"/>
      <c r="E3362" s="249" t="str">
        <f>$B$5</f>
        <v>RIVADAVIA - SAN JUAN</v>
      </c>
      <c r="F3362" s="193"/>
      <c r="G3362"/>
      <c r="H3362" s="187"/>
      <c r="I3362" s="54"/>
    </row>
    <row r="3363" spans="1:9" ht="16.149999999999999" customHeight="1">
      <c r="A3363"/>
      <c r="B3363" s="196"/>
      <c r="C3363" s="196"/>
      <c r="D3363" s="197"/>
      <c r="E3363" s="198" t="s">
        <v>231</v>
      </c>
      <c r="F3363" s="196"/>
      <c r="G3363"/>
      <c r="H3363" s="188"/>
      <c r="I3363" s="54"/>
    </row>
    <row r="3364" spans="1:9" ht="16.149999999999999" customHeight="1">
      <c r="A3364"/>
      <c r="B3364" s="199" t="s">
        <v>246</v>
      </c>
      <c r="C3364" s="193"/>
      <c r="D3364" s="199"/>
      <c r="E3364" s="199"/>
      <c r="F3364" s="199"/>
      <c r="G3364"/>
      <c r="H3364" s="189"/>
      <c r="I3364" s="54"/>
    </row>
    <row r="3365" spans="1:9" ht="16.149999999999999" customHeight="1">
      <c r="A3365"/>
      <c r="B3365"/>
      <c r="C3365" s="200"/>
      <c r="D3365" s="101"/>
      <c r="E3365" s="200"/>
      <c r="F3365" s="200"/>
      <c r="G3365"/>
      <c r="H3365" s="189"/>
      <c r="I3365" s="54"/>
    </row>
    <row r="3366" spans="1:9" ht="16.149999999999999" customHeight="1" thickBot="1">
      <c r="A3366"/>
      <c r="B3366"/>
      <c r="C3366" s="200"/>
      <c r="D3366" s="101"/>
      <c r="E3366" s="200"/>
      <c r="F3366" s="200"/>
      <c r="G3366"/>
      <c r="H3366" s="189"/>
      <c r="I3366" s="54"/>
    </row>
    <row r="3367" spans="1:9" ht="33" customHeight="1">
      <c r="A3367"/>
      <c r="B3367" s="201" t="s">
        <v>232</v>
      </c>
      <c r="C3367" s="202" t="s">
        <v>268</v>
      </c>
      <c r="D3367" s="203" t="s">
        <v>457</v>
      </c>
      <c r="E3367" s="204"/>
      <c r="F3367" s="205"/>
      <c r="G3367"/>
      <c r="H3367" s="7"/>
      <c r="I3367" s="54"/>
    </row>
    <row r="3368" spans="1:9" ht="16.149999999999999" customHeight="1">
      <c r="A3368"/>
      <c r="B3368" s="206" t="s">
        <v>233</v>
      </c>
      <c r="C3368" s="207" t="s">
        <v>1008</v>
      </c>
      <c r="D3368" s="1120" t="s">
        <v>1269</v>
      </c>
      <c r="E3368" s="209"/>
      <c r="F3368" s="210"/>
      <c r="G3368"/>
      <c r="H3368" s="7"/>
      <c r="I3368" s="54"/>
    </row>
    <row r="3369" spans="1:9" ht="16.149999999999999" customHeight="1" thickBot="1">
      <c r="A3369"/>
      <c r="B3369" s="206" t="s">
        <v>234</v>
      </c>
      <c r="C3369" s="211" t="s">
        <v>4</v>
      </c>
      <c r="D3369" s="212"/>
      <c r="E3369" s="209"/>
      <c r="F3369" s="210"/>
      <c r="G3369"/>
      <c r="H3369" s="7"/>
      <c r="I3369" s="54"/>
    </row>
    <row r="3370" spans="1:9" ht="16.149999999999999" customHeight="1" thickBot="1">
      <c r="A3370"/>
      <c r="B3370" s="213" t="s">
        <v>235</v>
      </c>
      <c r="C3370" s="214" t="s">
        <v>236</v>
      </c>
      <c r="D3370" s="214" t="s">
        <v>237</v>
      </c>
      <c r="E3370" s="214" t="s">
        <v>238</v>
      </c>
      <c r="F3370" s="215" t="s">
        <v>239</v>
      </c>
      <c r="G3370"/>
      <c r="H3370" s="7"/>
      <c r="I3370" s="54"/>
    </row>
    <row r="3371" spans="1:9" ht="16.149999999999999" customHeight="1" thickBot="1">
      <c r="A3371"/>
      <c r="B3371" s="216" t="s">
        <v>318</v>
      </c>
      <c r="C3371" s="217"/>
      <c r="D3371" s="218"/>
      <c r="E3371" s="217"/>
      <c r="F3371" s="219">
        <f>SUM(F3372:F3384)</f>
        <v>0</v>
      </c>
      <c r="G3371"/>
      <c r="H3371" s="7"/>
      <c r="I3371" s="54"/>
    </row>
    <row r="3372" spans="1:9" ht="16.149999999999999" customHeight="1">
      <c r="A3372"/>
      <c r="B3372" s="454"/>
      <c r="C3372" s="1136"/>
      <c r="D3372" s="222"/>
      <c r="E3372" s="222"/>
      <c r="F3372" s="223"/>
      <c r="G3372"/>
      <c r="H3372" s="7"/>
      <c r="I3372" s="54"/>
    </row>
    <row r="3373" spans="1:9" ht="16.149999999999999" customHeight="1">
      <c r="A3373"/>
      <c r="B3373" s="454"/>
      <c r="C3373" s="221"/>
      <c r="D3373" s="222"/>
      <c r="E3373" s="222"/>
      <c r="F3373" s="223"/>
      <c r="G3373"/>
      <c r="H3373" s="7"/>
      <c r="I3373" s="54"/>
    </row>
    <row r="3374" spans="1:9" ht="16.149999999999999" customHeight="1">
      <c r="A3374"/>
      <c r="B3374" s="454"/>
      <c r="C3374" s="221"/>
      <c r="D3374" s="222"/>
      <c r="E3374" s="222"/>
      <c r="F3374" s="223"/>
      <c r="G3374"/>
      <c r="H3374" s="189"/>
      <c r="I3374" s="54"/>
    </row>
    <row r="3375" spans="1:9" ht="16.149999999999999" customHeight="1">
      <c r="A3375"/>
      <c r="B3375" s="454"/>
      <c r="C3375" s="221"/>
      <c r="D3375" s="222"/>
      <c r="E3375" s="222"/>
      <c r="F3375" s="223"/>
      <c r="G3375"/>
      <c r="H3375" s="188"/>
      <c r="I3375" s="54"/>
    </row>
    <row r="3376" spans="1:9" ht="16.149999999999999" customHeight="1">
      <c r="A3376"/>
      <c r="B3376" s="454"/>
      <c r="C3376" s="221"/>
      <c r="D3376" s="222"/>
      <c r="E3376" s="222"/>
      <c r="F3376" s="223"/>
      <c r="G3376"/>
      <c r="H3376" s="189"/>
      <c r="I3376" s="54"/>
    </row>
    <row r="3377" spans="1:9" ht="16.149999999999999" customHeight="1">
      <c r="A3377"/>
      <c r="B3377" s="454"/>
      <c r="C3377" s="221"/>
      <c r="D3377" s="222"/>
      <c r="E3377" s="222"/>
      <c r="F3377" s="223"/>
      <c r="G3377"/>
      <c r="H3377" s="189"/>
      <c r="I3377" s="54"/>
    </row>
    <row r="3378" spans="1:9" ht="16.149999999999999" customHeight="1">
      <c r="A3378"/>
      <c r="B3378" s="454"/>
      <c r="C3378" s="221"/>
      <c r="D3378" s="222"/>
      <c r="E3378" s="222"/>
      <c r="F3378" s="223"/>
      <c r="G3378"/>
      <c r="H3378" s="190"/>
      <c r="I3378" s="54"/>
    </row>
    <row r="3379" spans="1:9" ht="16.149999999999999" customHeight="1">
      <c r="A3379"/>
      <c r="B3379" s="454"/>
      <c r="C3379" s="221"/>
      <c r="D3379" s="222"/>
      <c r="E3379" s="222"/>
      <c r="F3379" s="223"/>
      <c r="G3379"/>
      <c r="H3379" s="189"/>
      <c r="I3379" s="54"/>
    </row>
    <row r="3380" spans="1:9" ht="16.149999999999999" customHeight="1">
      <c r="A3380"/>
      <c r="B3380" s="220"/>
      <c r="C3380" s="221"/>
      <c r="D3380" s="222"/>
      <c r="E3380" s="222"/>
      <c r="F3380" s="223"/>
      <c r="G3380"/>
      <c r="H3380" s="191"/>
      <c r="I3380" s="54"/>
    </row>
    <row r="3381" spans="1:9" ht="16.149999999999999" customHeight="1">
      <c r="A3381"/>
      <c r="B3381" s="224"/>
      <c r="C3381" s="221"/>
      <c r="D3381" s="222"/>
      <c r="E3381" s="222"/>
      <c r="F3381" s="223"/>
      <c r="G3381"/>
      <c r="H3381" s="191"/>
      <c r="I3381" s="54"/>
    </row>
    <row r="3382" spans="1:9" ht="16.149999999999999" customHeight="1">
      <c r="A3382"/>
      <c r="B3382" s="228"/>
      <c r="C3382" s="225"/>
      <c r="D3382" s="226"/>
      <c r="E3382" s="226"/>
      <c r="F3382" s="223"/>
      <c r="G3382"/>
      <c r="H3382" s="189"/>
      <c r="I3382" s="54"/>
    </row>
    <row r="3383" spans="1:9" ht="16.149999999999999" customHeight="1">
      <c r="A3383"/>
      <c r="B3383" s="230"/>
      <c r="C3383" s="225"/>
      <c r="D3383" s="225"/>
      <c r="E3383" s="225"/>
      <c r="F3383" s="223"/>
      <c r="G3383"/>
      <c r="H3383" s="189"/>
      <c r="I3383" s="54"/>
    </row>
    <row r="3384" spans="1:9" ht="16.149999999999999" customHeight="1">
      <c r="A3384" s="54"/>
      <c r="B3384" s="455"/>
      <c r="C3384" s="231"/>
      <c r="D3384" s="231"/>
      <c r="E3384" s="231"/>
      <c r="F3384" s="456"/>
      <c r="G3384"/>
      <c r="H3384" s="189"/>
      <c r="I3384" s="54"/>
    </row>
    <row r="3385" spans="1:9" ht="16.149999999999999" customHeight="1">
      <c r="A3385" s="57"/>
      <c r="B3385" s="457"/>
      <c r="C3385" s="458"/>
      <c r="D3385" s="459"/>
      <c r="E3385" s="458"/>
      <c r="F3385" s="460"/>
      <c r="G3385"/>
      <c r="H3385" s="54"/>
      <c r="I3385" s="54"/>
    </row>
    <row r="3386" spans="1:9" ht="16.149999999999999" customHeight="1">
      <c r="A3386" s="193"/>
      <c r="B3386" s="259"/>
      <c r="C3386" s="221"/>
      <c r="D3386" s="260"/>
      <c r="E3386" s="222"/>
      <c r="F3386" s="223"/>
      <c r="G3386"/>
      <c r="H3386" s="54"/>
      <c r="I3386" s="54"/>
    </row>
    <row r="3387" spans="1:9" ht="16.149999999999999" customHeight="1" thickBot="1">
      <c r="A3387" s="193"/>
      <c r="B3387" s="230"/>
      <c r="C3387" s="225"/>
      <c r="D3387" s="261"/>
      <c r="E3387" s="225"/>
      <c r="F3387" s="223"/>
      <c r="G3387"/>
      <c r="H3387" s="54"/>
      <c r="I3387" s="54"/>
    </row>
    <row r="3388" spans="1:9" ht="16.149999999999999" customHeight="1" thickBot="1">
      <c r="A3388" s="193"/>
      <c r="B3388" s="216" t="s">
        <v>242</v>
      </c>
      <c r="C3388" s="217"/>
      <c r="D3388" s="218"/>
      <c r="E3388" s="217"/>
      <c r="F3388" s="219">
        <f>SUM(F3389:F3391)</f>
        <v>0</v>
      </c>
      <c r="G3388"/>
      <c r="H3388" s="54"/>
      <c r="I3388" s="54"/>
    </row>
    <row r="3389" spans="1:9" ht="16.149999999999999" customHeight="1">
      <c r="A3389" s="196"/>
      <c r="B3389" s="220"/>
      <c r="C3389" s="221"/>
      <c r="D3389" s="233"/>
      <c r="E3389" s="221"/>
      <c r="F3389" s="223"/>
      <c r="G3389"/>
      <c r="H3389" s="54"/>
      <c r="I3389" s="54"/>
    </row>
    <row r="3390" spans="1:9" ht="16.149999999999999" customHeight="1">
      <c r="A3390" s="193"/>
      <c r="B3390" s="224"/>
      <c r="C3390" s="225"/>
      <c r="D3390" s="229"/>
      <c r="E3390" s="225"/>
      <c r="F3390" s="227"/>
      <c r="G3390"/>
      <c r="H3390" s="54"/>
      <c r="I3390" s="54"/>
    </row>
    <row r="3391" spans="1:9" ht="16.149999999999999" customHeight="1" thickBot="1">
      <c r="A3391"/>
      <c r="B3391" s="234"/>
      <c r="C3391" s="231"/>
      <c r="D3391" s="232"/>
      <c r="E3391" s="231"/>
      <c r="F3391" s="235"/>
      <c r="G3391"/>
      <c r="H3391" s="54"/>
      <c r="I3391" s="54"/>
    </row>
    <row r="3392" spans="1:9" ht="16.149999999999999" customHeight="1" thickTop="1" thickBot="1">
      <c r="A3392"/>
      <c r="B3392"/>
      <c r="C3392" s="236"/>
      <c r="D3392" s="237"/>
      <c r="E3392" s="238" t="s">
        <v>243</v>
      </c>
      <c r="F3392" s="239">
        <f>SUM(F3371,F3385,F3388)</f>
        <v>0</v>
      </c>
      <c r="G3392" s="57"/>
      <c r="I3392" s="54"/>
    </row>
    <row r="3393" spans="1:9" ht="16.149999999999999" customHeight="1" thickTop="1" thickBot="1">
      <c r="A3393"/>
      <c r="B3393"/>
      <c r="C3393" s="240"/>
      <c r="D3393" s="241"/>
      <c r="E3393" s="242" t="s">
        <v>244</v>
      </c>
      <c r="F3393" s="239">
        <f>1.518999999</f>
        <v>1.518999999</v>
      </c>
      <c r="G3393" s="193"/>
      <c r="I3393" s="54"/>
    </row>
    <row r="3394" spans="1:9" ht="16.149999999999999" customHeight="1" thickTop="1" thickBot="1">
      <c r="A3394"/>
      <c r="B3394"/>
      <c r="C3394" s="243"/>
      <c r="D3394" s="244"/>
      <c r="E3394" s="245" t="s">
        <v>245</v>
      </c>
      <c r="F3394" s="461">
        <f>+F3393*F3392</f>
        <v>0</v>
      </c>
      <c r="G3394" s="193"/>
      <c r="I3394" s="54"/>
    </row>
    <row r="3395" spans="1:9" ht="16.149999999999999" customHeight="1">
      <c r="A3395"/>
      <c r="B3395" s="57"/>
      <c r="C3395" s="57"/>
      <c r="D3395" s="57"/>
      <c r="E3395" s="57"/>
      <c r="F3395" s="57"/>
      <c r="G3395" s="193"/>
      <c r="I3395" s="54"/>
    </row>
    <row r="3396" spans="1:9" ht="16.149999999999999" hidden="1" customHeight="1">
      <c r="A3396"/>
      <c r="B3396" s="194" t="s">
        <v>228</v>
      </c>
      <c r="C3396" s="193"/>
      <c r="D3396" s="193"/>
      <c r="E3396" s="195" t="str">
        <f>$B$3</f>
        <v xml:space="preserve">ESCUELA Nº </v>
      </c>
      <c r="F3396" s="193"/>
      <c r="G3396" s="196"/>
      <c r="H3396" s="263"/>
      <c r="I3396" s="54"/>
    </row>
    <row r="3397" spans="1:9" ht="16.149999999999999" hidden="1" customHeight="1">
      <c r="A3397"/>
      <c r="B3397" s="195" t="s">
        <v>229</v>
      </c>
      <c r="C3397" s="193"/>
      <c r="D3397" s="193"/>
      <c r="E3397" s="195" t="str">
        <f>$B$4</f>
        <v>ENI Nº 62 ENRIQUE MOSCONI</v>
      </c>
      <c r="F3397" s="193"/>
      <c r="G3397" s="199"/>
      <c r="H3397" s="3"/>
      <c r="I3397" s="54"/>
    </row>
    <row r="3398" spans="1:9" ht="16.149999999999999" hidden="1" customHeight="1">
      <c r="A3398"/>
      <c r="B3398" s="195" t="s">
        <v>230</v>
      </c>
      <c r="C3398" s="193"/>
      <c r="D3398" s="193"/>
      <c r="E3398" s="249" t="str">
        <f>$B$5</f>
        <v>RIVADAVIA - SAN JUAN</v>
      </c>
      <c r="F3398" s="193"/>
      <c r="G3398"/>
      <c r="H3398" s="3"/>
      <c r="I3398" s="54"/>
    </row>
    <row r="3399" spans="1:9" ht="16.149999999999999" hidden="1" customHeight="1">
      <c r="A3399"/>
      <c r="B3399" s="196"/>
      <c r="C3399" s="196"/>
      <c r="D3399" s="197"/>
      <c r="E3399" s="198" t="s">
        <v>231</v>
      </c>
      <c r="F3399" s="196"/>
      <c r="G3399"/>
      <c r="H3399" s="3"/>
      <c r="I3399" s="54"/>
    </row>
    <row r="3400" spans="1:9" ht="16.149999999999999" hidden="1" customHeight="1">
      <c r="A3400"/>
      <c r="B3400" s="199" t="s">
        <v>246</v>
      </c>
      <c r="C3400" s="193"/>
      <c r="D3400" s="199"/>
      <c r="E3400" s="199"/>
      <c r="F3400" s="199"/>
      <c r="G3400"/>
      <c r="H3400" s="7"/>
      <c r="I3400" s="54"/>
    </row>
    <row r="3401" spans="1:9" ht="16.149999999999999" hidden="1" customHeight="1">
      <c r="A3401"/>
      <c r="B3401"/>
      <c r="C3401" s="200"/>
      <c r="D3401" s="101"/>
      <c r="E3401" s="200"/>
      <c r="F3401" s="200"/>
      <c r="G3401"/>
      <c r="H3401" s="7"/>
      <c r="I3401" s="54"/>
    </row>
    <row r="3402" spans="1:9" ht="16.149999999999999" hidden="1" customHeight="1">
      <c r="A3402"/>
      <c r="B3402"/>
      <c r="C3402" s="200"/>
      <c r="D3402" s="101"/>
      <c r="E3402" s="200"/>
      <c r="F3402" s="200"/>
      <c r="G3402"/>
      <c r="H3402" s="7"/>
      <c r="I3402" s="54"/>
    </row>
    <row r="3403" spans="1:9" ht="16.149999999999999" hidden="1" customHeight="1">
      <c r="A3403"/>
      <c r="B3403" s="201" t="s">
        <v>232</v>
      </c>
      <c r="C3403" s="202" t="s">
        <v>269</v>
      </c>
      <c r="D3403" s="203" t="s">
        <v>458</v>
      </c>
      <c r="E3403" s="204"/>
      <c r="F3403" s="205"/>
      <c r="G3403"/>
      <c r="H3403" s="7"/>
      <c r="I3403" s="54"/>
    </row>
    <row r="3404" spans="1:9" ht="16.149999999999999" hidden="1" customHeight="1">
      <c r="A3404"/>
      <c r="B3404" s="206" t="s">
        <v>233</v>
      </c>
      <c r="C3404" s="207" t="s">
        <v>18</v>
      </c>
      <c r="D3404" s="1120" t="s">
        <v>314</v>
      </c>
      <c r="E3404" s="209"/>
      <c r="F3404" s="210"/>
      <c r="G3404"/>
      <c r="H3404" s="7"/>
      <c r="I3404" s="54"/>
    </row>
    <row r="3405" spans="1:9" ht="16.149999999999999" hidden="1" customHeight="1">
      <c r="A3405"/>
      <c r="B3405" s="206" t="s">
        <v>234</v>
      </c>
      <c r="C3405" s="211" t="s">
        <v>4</v>
      </c>
      <c r="D3405" s="212"/>
      <c r="E3405" s="209"/>
      <c r="F3405" s="210"/>
      <c r="G3405"/>
      <c r="H3405" s="187"/>
      <c r="I3405" s="54"/>
    </row>
    <row r="3406" spans="1:9" ht="16.149999999999999" hidden="1" customHeight="1">
      <c r="A3406"/>
      <c r="B3406" s="213" t="s">
        <v>235</v>
      </c>
      <c r="C3406" s="214" t="s">
        <v>236</v>
      </c>
      <c r="D3406" s="214" t="s">
        <v>237</v>
      </c>
      <c r="E3406" s="214" t="s">
        <v>238</v>
      </c>
      <c r="F3406" s="215" t="s">
        <v>239</v>
      </c>
      <c r="G3406"/>
      <c r="H3406" s="188"/>
      <c r="I3406" s="54"/>
    </row>
    <row r="3407" spans="1:9" ht="16.149999999999999" hidden="1" customHeight="1">
      <c r="A3407"/>
      <c r="B3407" s="216" t="s">
        <v>318</v>
      </c>
      <c r="C3407" s="217"/>
      <c r="D3407" s="218"/>
      <c r="E3407" s="217"/>
      <c r="F3407" s="219" t="e">
        <f>SUM(F3408:F3420)</f>
        <v>#REF!</v>
      </c>
      <c r="G3407"/>
      <c r="H3407" s="189"/>
      <c r="I3407" s="54"/>
    </row>
    <row r="3408" spans="1:9" ht="16.149999999999999" hidden="1" customHeight="1">
      <c r="A3408"/>
      <c r="B3408" s="276" t="s">
        <v>314</v>
      </c>
      <c r="C3408" s="211" t="s">
        <v>4</v>
      </c>
      <c r="D3408" s="222" t="e">
        <f>#REF!*0.4802</f>
        <v>#REF!</v>
      </c>
      <c r="E3408" s="222">
        <v>1</v>
      </c>
      <c r="F3408" s="223" t="e">
        <f>D3408*E3408</f>
        <v>#REF!</v>
      </c>
      <c r="G3408"/>
      <c r="H3408" s="189"/>
      <c r="I3408" s="54"/>
    </row>
    <row r="3409" spans="1:9" ht="16.149999999999999" hidden="1" customHeight="1">
      <c r="A3409"/>
      <c r="B3409" s="454"/>
      <c r="C3409" s="4"/>
      <c r="D3409" s="222"/>
      <c r="E3409" s="222"/>
      <c r="F3409" s="223">
        <f>D3409*E3409</f>
        <v>0</v>
      </c>
      <c r="G3409"/>
      <c r="H3409" s="189"/>
      <c r="I3409" s="54"/>
    </row>
    <row r="3410" spans="1:9" ht="16.149999999999999" hidden="1" customHeight="1">
      <c r="A3410"/>
      <c r="B3410" s="454"/>
      <c r="C3410" s="4"/>
      <c r="D3410" s="222"/>
      <c r="E3410" s="222"/>
      <c r="F3410" s="223">
        <f>D3410*E3410</f>
        <v>0</v>
      </c>
      <c r="G3410"/>
      <c r="H3410" s="189"/>
      <c r="I3410" s="54"/>
    </row>
    <row r="3411" spans="1:9" ht="16.149999999999999" hidden="1" customHeight="1">
      <c r="A3411"/>
      <c r="B3411" s="454"/>
      <c r="C3411" s="4"/>
      <c r="D3411" s="222"/>
      <c r="E3411" s="222"/>
      <c r="F3411" s="223">
        <f>D3411*E3411</f>
        <v>0</v>
      </c>
      <c r="G3411"/>
      <c r="H3411" s="189"/>
      <c r="I3411" s="54"/>
    </row>
    <row r="3412" spans="1:9" ht="33" hidden="1" customHeight="1">
      <c r="A3412"/>
      <c r="B3412" s="454"/>
      <c r="C3412" s="4"/>
      <c r="D3412" s="222"/>
      <c r="E3412" s="222"/>
      <c r="F3412" s="223">
        <f>D3412*E3412</f>
        <v>0</v>
      </c>
      <c r="G3412"/>
      <c r="H3412" s="189"/>
      <c r="I3412" s="54"/>
    </row>
    <row r="3413" spans="1:9" ht="16.149999999999999" hidden="1" customHeight="1">
      <c r="A3413"/>
      <c r="B3413" s="220"/>
      <c r="C3413" s="221"/>
      <c r="D3413" s="222"/>
      <c r="E3413" s="222"/>
      <c r="F3413" s="223"/>
      <c r="G3413"/>
      <c r="H3413" s="189"/>
      <c r="I3413" s="54"/>
    </row>
    <row r="3414" spans="1:9" ht="16.149999999999999" hidden="1" customHeight="1">
      <c r="A3414"/>
      <c r="B3414" s="220"/>
      <c r="C3414" s="221"/>
      <c r="D3414" s="222"/>
      <c r="E3414" s="222"/>
      <c r="F3414" s="223"/>
      <c r="G3414"/>
      <c r="H3414" s="189"/>
      <c r="I3414" s="54"/>
    </row>
    <row r="3415" spans="1:9" ht="16.149999999999999" hidden="1" customHeight="1">
      <c r="A3415"/>
      <c r="B3415" s="220"/>
      <c r="C3415" s="221"/>
      <c r="D3415" s="222"/>
      <c r="E3415" s="222"/>
      <c r="F3415" s="223"/>
      <c r="G3415"/>
      <c r="H3415" s="189"/>
      <c r="I3415" s="54"/>
    </row>
    <row r="3416" spans="1:9" ht="16.149999999999999" hidden="1" customHeight="1">
      <c r="A3416"/>
      <c r="B3416" s="220"/>
      <c r="C3416" s="221"/>
      <c r="D3416" s="222"/>
      <c r="E3416" s="222"/>
      <c r="F3416" s="223"/>
      <c r="G3416"/>
      <c r="H3416" s="7"/>
      <c r="I3416" s="54"/>
    </row>
    <row r="3417" spans="1:9" ht="16.149999999999999" hidden="1" customHeight="1">
      <c r="A3417"/>
      <c r="B3417" s="220"/>
      <c r="C3417" s="221"/>
      <c r="D3417" s="222"/>
      <c r="E3417" s="222"/>
      <c r="F3417" s="223"/>
      <c r="G3417"/>
      <c r="H3417" s="189"/>
      <c r="I3417" s="54"/>
    </row>
    <row r="3418" spans="1:9" ht="16.149999999999999" hidden="1" customHeight="1">
      <c r="A3418"/>
      <c r="B3418" s="224"/>
      <c r="C3418" s="225"/>
      <c r="D3418" s="226"/>
      <c r="E3418" s="226"/>
      <c r="F3418" s="223"/>
      <c r="G3418"/>
      <c r="H3418" s="188"/>
      <c r="I3418" s="54"/>
    </row>
    <row r="3419" spans="1:9" ht="16.149999999999999" hidden="1" customHeight="1">
      <c r="A3419"/>
      <c r="B3419" s="228"/>
      <c r="C3419" s="225"/>
      <c r="D3419" s="225"/>
      <c r="E3419" s="225"/>
      <c r="F3419" s="223"/>
      <c r="G3419"/>
      <c r="H3419" s="189"/>
      <c r="I3419" s="54"/>
    </row>
    <row r="3420" spans="1:9" ht="16.149999999999999" hidden="1" customHeight="1">
      <c r="A3420"/>
      <c r="B3420" s="230"/>
      <c r="C3420" s="231"/>
      <c r="D3420" s="231"/>
      <c r="E3420" s="231"/>
      <c r="F3420" s="456"/>
      <c r="G3420"/>
      <c r="H3420" s="189"/>
      <c r="I3420" s="54"/>
    </row>
    <row r="3421" spans="1:9" ht="16.149999999999999" hidden="1" customHeight="1">
      <c r="A3421"/>
      <c r="B3421" s="455"/>
      <c r="C3421" s="458"/>
      <c r="D3421" s="459"/>
      <c r="E3421" s="458"/>
      <c r="F3421" s="460"/>
      <c r="G3421"/>
      <c r="H3421" s="190"/>
      <c r="I3421" s="54"/>
    </row>
    <row r="3422" spans="1:9" ht="16.149999999999999" hidden="1" customHeight="1">
      <c r="A3422"/>
      <c r="B3422" s="457"/>
      <c r="C3422" s="221"/>
      <c r="D3422" s="260"/>
      <c r="E3422" s="222"/>
      <c r="F3422" s="223"/>
      <c r="G3422"/>
      <c r="H3422" s="189"/>
      <c r="I3422" s="54"/>
    </row>
    <row r="3423" spans="1:9" ht="16.149999999999999" hidden="1" customHeight="1">
      <c r="A3423"/>
      <c r="B3423" s="259"/>
      <c r="C3423" s="225"/>
      <c r="D3423" s="261"/>
      <c r="E3423" s="225"/>
      <c r="F3423" s="223"/>
      <c r="G3423"/>
      <c r="H3423" s="191"/>
      <c r="I3423" s="54"/>
    </row>
    <row r="3424" spans="1:9" ht="16.149999999999999" hidden="1" customHeight="1">
      <c r="A3424"/>
      <c r="B3424" s="230"/>
      <c r="C3424" s="231"/>
      <c r="D3424" s="231"/>
      <c r="E3424" s="231"/>
      <c r="F3424" s="223"/>
      <c r="G3424"/>
      <c r="H3424" s="191"/>
      <c r="I3424" s="54"/>
    </row>
    <row r="3425" spans="1:9" ht="16.149999999999999" hidden="1" customHeight="1">
      <c r="A3425"/>
      <c r="B3425" s="216" t="s">
        <v>242</v>
      </c>
      <c r="C3425" s="217"/>
      <c r="D3425" s="218"/>
      <c r="E3425" s="217"/>
      <c r="F3425" s="219">
        <f>SUM(F3426:F3428)</f>
        <v>0</v>
      </c>
      <c r="G3425"/>
      <c r="H3425" s="191"/>
      <c r="I3425" s="54"/>
    </row>
    <row r="3426" spans="1:9" ht="16.149999999999999" hidden="1" customHeight="1">
      <c r="A3426"/>
      <c r="B3426" s="220"/>
      <c r="C3426" s="221"/>
      <c r="D3426" s="233"/>
      <c r="E3426" s="221"/>
      <c r="F3426" s="223"/>
      <c r="G3426"/>
      <c r="H3426" s="188"/>
      <c r="I3426" s="54"/>
    </row>
    <row r="3427" spans="1:9" ht="16.149999999999999" hidden="1" customHeight="1">
      <c r="A3427"/>
      <c r="B3427" s="224"/>
      <c r="C3427" s="225"/>
      <c r="D3427" s="229"/>
      <c r="E3427" s="225"/>
      <c r="F3427" s="227"/>
      <c r="G3427"/>
      <c r="H3427" s="189"/>
      <c r="I3427" s="54"/>
    </row>
    <row r="3428" spans="1:9" ht="16.149999999999999" hidden="1" customHeight="1">
      <c r="A3428" s="57"/>
      <c r="B3428" s="234"/>
      <c r="C3428" s="231"/>
      <c r="D3428" s="232"/>
      <c r="E3428" s="231"/>
      <c r="F3428" s="235"/>
      <c r="G3428"/>
      <c r="H3428" s="192"/>
      <c r="I3428" s="54"/>
    </row>
    <row r="3429" spans="1:9" ht="16.149999999999999" hidden="1" customHeight="1">
      <c r="A3429" s="193"/>
      <c r="B3429"/>
      <c r="C3429" s="236"/>
      <c r="D3429" s="237"/>
      <c r="E3429" s="238" t="s">
        <v>243</v>
      </c>
      <c r="F3429" s="239" t="e">
        <f>SUM(F3407,F3421,F3425)</f>
        <v>#REF!</v>
      </c>
      <c r="G3429"/>
      <c r="H3429" s="54"/>
      <c r="I3429" s="54"/>
    </row>
    <row r="3430" spans="1:9" ht="16.149999999999999" hidden="1" customHeight="1">
      <c r="A3430" s="193"/>
      <c r="B3430"/>
      <c r="C3430" s="240"/>
      <c r="D3430" s="241"/>
      <c r="E3430" s="242" t="s">
        <v>244</v>
      </c>
      <c r="F3430" s="239">
        <f>1.518999999</f>
        <v>1.518999999</v>
      </c>
      <c r="G3430" s="51"/>
      <c r="I3430" s="54"/>
    </row>
    <row r="3431" spans="1:9" ht="16.149999999999999" hidden="1" customHeight="1">
      <c r="A3431" s="193"/>
      <c r="B3431"/>
      <c r="C3431" s="243"/>
      <c r="D3431" s="244"/>
      <c r="E3431" s="245" t="s">
        <v>245</v>
      </c>
      <c r="F3431" s="461" t="e">
        <f>+F3430*F3429</f>
        <v>#REF!</v>
      </c>
      <c r="G3431"/>
      <c r="H3431" s="54"/>
      <c r="I3431" s="54"/>
    </row>
    <row r="3432" spans="1:9" ht="16.149999999999999" hidden="1" customHeight="1">
      <c r="A3432" s="196"/>
      <c r="B3432"/>
      <c r="C3432" s="200"/>
      <c r="D3432" s="208"/>
      <c r="E3432" s="246"/>
      <c r="F3432" s="247"/>
      <c r="G3432"/>
      <c r="H3432" s="54"/>
      <c r="I3432" s="54"/>
    </row>
    <row r="3433" spans="1:9" ht="16.149999999999999" hidden="1" customHeight="1">
      <c r="A3433" s="193"/>
      <c r="B3433"/>
      <c r="C3433" s="200"/>
      <c r="D3433" s="208"/>
      <c r="E3433" s="246"/>
      <c r="F3433" s="247"/>
      <c r="G3433"/>
      <c r="H3433" s="54"/>
      <c r="I3433" s="54"/>
    </row>
    <row r="3434" spans="1:9" ht="16.149999999999999" hidden="1" customHeight="1">
      <c r="A3434"/>
      <c r="B3434"/>
      <c r="C3434" s="200"/>
      <c r="D3434" s="208"/>
      <c r="E3434" s="246"/>
      <c r="F3434" s="247"/>
      <c r="G3434"/>
      <c r="H3434" s="54"/>
      <c r="I3434" s="54"/>
    </row>
    <row r="3435" spans="1:9" ht="16.149999999999999" hidden="1" customHeight="1">
      <c r="A3435"/>
      <c r="B3435"/>
      <c r="C3435" s="200"/>
      <c r="D3435" s="208"/>
      <c r="E3435" s="246"/>
      <c r="F3435" s="247"/>
      <c r="G3435"/>
      <c r="H3435" s="54"/>
      <c r="I3435" s="54"/>
    </row>
    <row r="3436" spans="1:9" ht="16.149999999999999" hidden="1" customHeight="1">
      <c r="A3436"/>
      <c r="B3436"/>
      <c r="C3436" s="200"/>
      <c r="D3436" s="208"/>
      <c r="E3436" s="246"/>
      <c r="F3436" s="247"/>
      <c r="G3436"/>
      <c r="H3436" s="54"/>
      <c r="I3436" s="54"/>
    </row>
    <row r="3437" spans="1:9" ht="16.149999999999999" hidden="1" customHeight="1">
      <c r="A3437"/>
      <c r="B3437"/>
      <c r="C3437" s="200"/>
      <c r="D3437" s="208"/>
      <c r="E3437" s="246"/>
      <c r="F3437" s="247"/>
      <c r="G3437" s="57"/>
      <c r="I3437" s="54"/>
    </row>
    <row r="3438" spans="1:9" ht="16.149999999999999" hidden="1" customHeight="1">
      <c r="A3438"/>
      <c r="B3438" s="57"/>
      <c r="C3438" s="57"/>
      <c r="D3438" s="57"/>
      <c r="E3438" s="57"/>
      <c r="F3438" s="57"/>
      <c r="G3438" s="193"/>
      <c r="I3438" s="54"/>
    </row>
    <row r="3439" spans="1:9" ht="16.149999999999999" hidden="1" customHeight="1">
      <c r="A3439"/>
      <c r="B3439" s="194" t="s">
        <v>228</v>
      </c>
      <c r="C3439" s="193"/>
      <c r="D3439" s="193"/>
      <c r="E3439" s="195" t="str">
        <f>$B$3</f>
        <v xml:space="preserve">ESCUELA Nº </v>
      </c>
      <c r="F3439" s="193"/>
      <c r="G3439" s="193"/>
      <c r="I3439" s="54"/>
    </row>
    <row r="3440" spans="1:9" ht="16.149999999999999" hidden="1" customHeight="1">
      <c r="A3440"/>
      <c r="B3440" s="195" t="s">
        <v>229</v>
      </c>
      <c r="C3440" s="193"/>
      <c r="D3440" s="193"/>
      <c r="E3440" s="195" t="str">
        <f>$B$4</f>
        <v>ENI Nº 62 ENRIQUE MOSCONI</v>
      </c>
      <c r="F3440" s="193"/>
      <c r="G3440" s="193"/>
      <c r="I3440" s="54"/>
    </row>
    <row r="3441" spans="1:9" ht="16.149999999999999" hidden="1" customHeight="1">
      <c r="A3441"/>
      <c r="B3441" s="195" t="s">
        <v>230</v>
      </c>
      <c r="C3441" s="193"/>
      <c r="D3441" s="193"/>
      <c r="E3441" s="249" t="str">
        <f>$B$5</f>
        <v>RIVADAVIA - SAN JUAN</v>
      </c>
      <c r="F3441" s="193"/>
      <c r="G3441" s="196"/>
      <c r="H3441" s="263"/>
      <c r="I3441" s="54"/>
    </row>
    <row r="3442" spans="1:9" ht="16.149999999999999" hidden="1" customHeight="1">
      <c r="A3442"/>
      <c r="B3442" s="196"/>
      <c r="C3442" s="196"/>
      <c r="D3442" s="197"/>
      <c r="E3442" s="198" t="s">
        <v>231</v>
      </c>
      <c r="F3442" s="196"/>
      <c r="G3442" s="199"/>
      <c r="H3442" s="3"/>
      <c r="I3442" s="54"/>
    </row>
    <row r="3443" spans="1:9" ht="16.149999999999999" hidden="1" customHeight="1">
      <c r="A3443"/>
      <c r="B3443" s="199" t="s">
        <v>246</v>
      </c>
      <c r="C3443" s="193"/>
      <c r="D3443" s="199"/>
      <c r="E3443" s="199"/>
      <c r="F3443" s="199"/>
      <c r="G3443"/>
      <c r="H3443" s="3"/>
      <c r="I3443" s="54"/>
    </row>
    <row r="3444" spans="1:9" ht="16.149999999999999" hidden="1" customHeight="1">
      <c r="A3444"/>
      <c r="B3444"/>
      <c r="C3444" s="200"/>
      <c r="D3444" s="101"/>
      <c r="E3444" s="200"/>
      <c r="F3444" s="200"/>
      <c r="G3444"/>
      <c r="H3444" s="3"/>
      <c r="I3444" s="54"/>
    </row>
    <row r="3445" spans="1:9" ht="16.149999999999999" hidden="1" customHeight="1">
      <c r="A3445"/>
      <c r="B3445"/>
      <c r="C3445" s="200"/>
      <c r="D3445" s="101"/>
      <c r="E3445" s="200"/>
      <c r="F3445" s="200"/>
      <c r="G3445"/>
      <c r="H3445" s="7"/>
      <c r="I3445" s="54"/>
    </row>
    <row r="3446" spans="1:9" ht="16.149999999999999" hidden="1" customHeight="1">
      <c r="A3446"/>
      <c r="B3446" s="201" t="s">
        <v>232</v>
      </c>
      <c r="C3446" s="202" t="s">
        <v>269</v>
      </c>
      <c r="D3446" s="203" t="s">
        <v>458</v>
      </c>
      <c r="E3446" s="204"/>
      <c r="F3446" s="205"/>
      <c r="G3446"/>
      <c r="H3446" s="7"/>
      <c r="I3446" s="54"/>
    </row>
    <row r="3447" spans="1:9" ht="16.149999999999999" hidden="1" customHeight="1">
      <c r="A3447"/>
      <c r="B3447" s="206" t="s">
        <v>233</v>
      </c>
      <c r="C3447" s="207" t="s">
        <v>20</v>
      </c>
      <c r="D3447" s="454" t="s">
        <v>315</v>
      </c>
      <c r="E3447" s="209"/>
      <c r="F3447" s="210"/>
      <c r="G3447"/>
      <c r="H3447" s="7"/>
      <c r="I3447" s="54"/>
    </row>
    <row r="3448" spans="1:9" ht="16.149999999999999" hidden="1" customHeight="1">
      <c r="A3448"/>
      <c r="B3448" s="206" t="s">
        <v>234</v>
      </c>
      <c r="C3448" s="211" t="s">
        <v>4</v>
      </c>
      <c r="D3448" s="212"/>
      <c r="E3448" s="209"/>
      <c r="F3448" s="210"/>
      <c r="G3448"/>
      <c r="H3448" s="7"/>
      <c r="I3448" s="54"/>
    </row>
    <row r="3449" spans="1:9" ht="16.149999999999999" hidden="1" customHeight="1">
      <c r="A3449"/>
      <c r="B3449" s="213" t="s">
        <v>235</v>
      </c>
      <c r="C3449" s="214" t="s">
        <v>236</v>
      </c>
      <c r="D3449" s="214" t="s">
        <v>237</v>
      </c>
      <c r="E3449" s="214" t="s">
        <v>238</v>
      </c>
      <c r="F3449" s="215" t="s">
        <v>239</v>
      </c>
      <c r="G3449"/>
      <c r="H3449" s="7"/>
      <c r="I3449" s="54"/>
    </row>
    <row r="3450" spans="1:9" ht="16.149999999999999" hidden="1" customHeight="1">
      <c r="A3450"/>
      <c r="B3450" s="216" t="s">
        <v>318</v>
      </c>
      <c r="C3450" s="217"/>
      <c r="D3450" s="218"/>
      <c r="E3450" s="217"/>
      <c r="F3450" s="219" t="e">
        <f>SUM(F3451:F3463)</f>
        <v>#REF!</v>
      </c>
      <c r="G3450"/>
      <c r="H3450" s="187"/>
      <c r="I3450" s="54"/>
    </row>
    <row r="3451" spans="1:9" ht="16.149999999999999" hidden="1" customHeight="1">
      <c r="A3451"/>
      <c r="B3451" s="454" t="s">
        <v>315</v>
      </c>
      <c r="C3451" s="211" t="s">
        <v>4</v>
      </c>
      <c r="D3451" s="222" t="e">
        <f>#REF!*0.1203</f>
        <v>#REF!</v>
      </c>
      <c r="E3451" s="222">
        <v>1</v>
      </c>
      <c r="F3451" s="223" t="e">
        <f>D3451*E3451</f>
        <v>#REF!</v>
      </c>
      <c r="G3451"/>
      <c r="H3451" s="188"/>
      <c r="I3451" s="54"/>
    </row>
    <row r="3452" spans="1:9" ht="16.149999999999999" hidden="1" customHeight="1">
      <c r="A3452"/>
      <c r="B3452" s="454"/>
      <c r="C3452" s="4"/>
      <c r="D3452" s="222"/>
      <c r="E3452" s="222"/>
      <c r="F3452" s="223">
        <f>D3452*E3452</f>
        <v>0</v>
      </c>
      <c r="G3452"/>
      <c r="H3452" s="189"/>
      <c r="I3452" s="54"/>
    </row>
    <row r="3453" spans="1:9" ht="16.149999999999999" hidden="1" customHeight="1">
      <c r="A3453"/>
      <c r="B3453" s="454"/>
      <c r="C3453" s="4"/>
      <c r="D3453" s="222"/>
      <c r="E3453" s="222"/>
      <c r="F3453" s="223">
        <f>D3453*E3453</f>
        <v>0</v>
      </c>
      <c r="G3453"/>
      <c r="H3453" s="189"/>
      <c r="I3453" s="54"/>
    </row>
    <row r="3454" spans="1:9" ht="16.149999999999999" hidden="1" customHeight="1">
      <c r="A3454"/>
      <c r="B3454" s="454"/>
      <c r="C3454" s="4"/>
      <c r="D3454" s="222"/>
      <c r="E3454" s="222"/>
      <c r="F3454" s="223">
        <f>D3454*E3454</f>
        <v>0</v>
      </c>
      <c r="G3454"/>
      <c r="H3454" s="189"/>
      <c r="I3454" s="54"/>
    </row>
    <row r="3455" spans="1:9" ht="16.149999999999999" hidden="1" customHeight="1">
      <c r="A3455"/>
      <c r="B3455" s="454"/>
      <c r="C3455" s="4"/>
      <c r="D3455" s="222"/>
      <c r="E3455" s="222"/>
      <c r="F3455" s="223">
        <f>D3455*E3455</f>
        <v>0</v>
      </c>
      <c r="G3455"/>
      <c r="H3455" s="189"/>
      <c r="I3455" s="54"/>
    </row>
    <row r="3456" spans="1:9" ht="16.149999999999999" hidden="1" customHeight="1">
      <c r="A3456"/>
      <c r="B3456" s="220"/>
      <c r="C3456" s="221"/>
      <c r="D3456" s="222"/>
      <c r="E3456" s="222"/>
      <c r="F3456" s="223"/>
      <c r="G3456"/>
      <c r="H3456" s="189"/>
      <c r="I3456" s="54"/>
    </row>
    <row r="3457" spans="1:9" ht="30" hidden="1" customHeight="1">
      <c r="A3457"/>
      <c r="B3457" s="220"/>
      <c r="C3457" s="221"/>
      <c r="D3457" s="222"/>
      <c r="E3457" s="222"/>
      <c r="F3457" s="223"/>
      <c r="G3457"/>
      <c r="H3457" s="189"/>
      <c r="I3457" s="54"/>
    </row>
    <row r="3458" spans="1:9" ht="16.149999999999999" hidden="1" customHeight="1">
      <c r="A3458"/>
      <c r="B3458" s="220"/>
      <c r="C3458" s="221"/>
      <c r="D3458" s="222"/>
      <c r="E3458" s="222"/>
      <c r="F3458" s="223"/>
      <c r="G3458"/>
      <c r="H3458" s="189"/>
      <c r="I3458" s="54"/>
    </row>
    <row r="3459" spans="1:9" ht="16.149999999999999" hidden="1" customHeight="1">
      <c r="A3459"/>
      <c r="B3459" s="220"/>
      <c r="C3459" s="221"/>
      <c r="D3459" s="222"/>
      <c r="E3459" s="222"/>
      <c r="F3459" s="223"/>
      <c r="G3459"/>
      <c r="H3459" s="189"/>
      <c r="I3459" s="54"/>
    </row>
    <row r="3460" spans="1:9" ht="16.149999999999999" hidden="1" customHeight="1">
      <c r="A3460"/>
      <c r="B3460" s="220"/>
      <c r="C3460" s="221"/>
      <c r="D3460" s="222"/>
      <c r="E3460" s="222"/>
      <c r="F3460" s="223"/>
      <c r="G3460"/>
      <c r="H3460" s="189"/>
      <c r="I3460" s="54"/>
    </row>
    <row r="3461" spans="1:9" ht="16.149999999999999" hidden="1" customHeight="1">
      <c r="A3461"/>
      <c r="B3461" s="224"/>
      <c r="C3461" s="225"/>
      <c r="D3461" s="226"/>
      <c r="E3461" s="226"/>
      <c r="F3461" s="223"/>
      <c r="G3461"/>
      <c r="H3461" s="7"/>
      <c r="I3461" s="54"/>
    </row>
    <row r="3462" spans="1:9" ht="16.149999999999999" hidden="1" customHeight="1">
      <c r="A3462"/>
      <c r="B3462" s="228"/>
      <c r="C3462" s="225"/>
      <c r="D3462" s="225"/>
      <c r="E3462" s="225"/>
      <c r="F3462" s="223"/>
      <c r="G3462"/>
      <c r="H3462" s="189"/>
      <c r="I3462" s="54"/>
    </row>
    <row r="3463" spans="1:9" ht="16.149999999999999" hidden="1" customHeight="1">
      <c r="A3463"/>
      <c r="B3463" s="230"/>
      <c r="C3463" s="231"/>
      <c r="D3463" s="231"/>
      <c r="E3463" s="231"/>
      <c r="F3463" s="456"/>
      <c r="G3463"/>
      <c r="H3463" s="188"/>
      <c r="I3463" s="54"/>
    </row>
    <row r="3464" spans="1:9" ht="16.149999999999999" hidden="1" customHeight="1">
      <c r="A3464"/>
      <c r="B3464" s="455"/>
      <c r="C3464" s="458"/>
      <c r="D3464" s="459"/>
      <c r="E3464" s="458"/>
      <c r="F3464" s="460"/>
      <c r="G3464"/>
      <c r="H3464" s="189"/>
      <c r="I3464" s="54"/>
    </row>
    <row r="3465" spans="1:9" ht="16.149999999999999" hidden="1" customHeight="1">
      <c r="A3465"/>
      <c r="B3465" s="457"/>
      <c r="C3465" s="221"/>
      <c r="D3465" s="260"/>
      <c r="E3465" s="222"/>
      <c r="F3465" s="223"/>
      <c r="G3465"/>
      <c r="H3465" s="189"/>
      <c r="I3465" s="54"/>
    </row>
    <row r="3466" spans="1:9" ht="16.149999999999999" hidden="1" customHeight="1">
      <c r="A3466" s="51"/>
      <c r="B3466" s="259"/>
      <c r="C3466" s="225"/>
      <c r="D3466" s="261"/>
      <c r="E3466" s="225"/>
      <c r="F3466" s="223"/>
      <c r="G3466"/>
      <c r="H3466" s="190"/>
      <c r="I3466" s="54"/>
    </row>
    <row r="3467" spans="1:9" ht="16.149999999999999" hidden="1" customHeight="1">
      <c r="A3467"/>
      <c r="B3467" s="230"/>
      <c r="C3467" s="231"/>
      <c r="D3467" s="231"/>
      <c r="E3467" s="231"/>
      <c r="F3467" s="223"/>
      <c r="G3467"/>
      <c r="H3467" s="189"/>
      <c r="I3467" s="54"/>
    </row>
    <row r="3468" spans="1:9" ht="16.149999999999999" hidden="1" customHeight="1">
      <c r="A3468"/>
      <c r="B3468" s="216" t="s">
        <v>242</v>
      </c>
      <c r="C3468" s="217"/>
      <c r="D3468" s="218"/>
      <c r="E3468" s="217"/>
      <c r="F3468" s="219">
        <f>SUM(F3469:F3471)</f>
        <v>0</v>
      </c>
      <c r="G3468"/>
      <c r="H3468" s="191"/>
      <c r="I3468" s="54"/>
    </row>
    <row r="3469" spans="1:9" ht="16.149999999999999" hidden="1" customHeight="1">
      <c r="A3469"/>
      <c r="B3469" s="220"/>
      <c r="C3469" s="221"/>
      <c r="D3469" s="233"/>
      <c r="E3469" s="221"/>
      <c r="F3469" s="223"/>
      <c r="G3469"/>
      <c r="H3469" s="191"/>
      <c r="I3469" s="54"/>
    </row>
    <row r="3470" spans="1:9" ht="16.149999999999999" hidden="1" customHeight="1">
      <c r="A3470"/>
      <c r="B3470" s="224"/>
      <c r="C3470" s="225"/>
      <c r="D3470" s="229"/>
      <c r="E3470" s="225"/>
      <c r="F3470" s="227"/>
      <c r="G3470"/>
      <c r="H3470" s="191"/>
      <c r="I3470" s="54"/>
    </row>
    <row r="3471" spans="1:9" ht="16.149999999999999" hidden="1" customHeight="1">
      <c r="A3471"/>
      <c r="B3471" s="234"/>
      <c r="C3471" s="231"/>
      <c r="D3471" s="232"/>
      <c r="E3471" s="231"/>
      <c r="F3471" s="235"/>
      <c r="G3471"/>
      <c r="H3471" s="188"/>
      <c r="I3471" s="54"/>
    </row>
    <row r="3472" spans="1:9" ht="16.149999999999999" hidden="1" customHeight="1">
      <c r="A3472"/>
      <c r="B3472"/>
      <c r="C3472" s="236"/>
      <c r="D3472" s="237"/>
      <c r="E3472" s="238" t="s">
        <v>243</v>
      </c>
      <c r="F3472" s="239" t="e">
        <f>SUM(F3450,F3464,F3468)</f>
        <v>#REF!</v>
      </c>
      <c r="G3472"/>
      <c r="H3472" s="189"/>
      <c r="I3472" s="54"/>
    </row>
    <row r="3473" spans="1:9" ht="16.149999999999999" hidden="1" customHeight="1">
      <c r="A3473" s="57"/>
      <c r="B3473"/>
      <c r="C3473" s="240"/>
      <c r="D3473" s="241"/>
      <c r="E3473" s="242" t="s">
        <v>244</v>
      </c>
      <c r="F3473" s="239">
        <f>1.518999999</f>
        <v>1.518999999</v>
      </c>
      <c r="G3473"/>
      <c r="H3473" s="192"/>
      <c r="I3473" s="54"/>
    </row>
    <row r="3474" spans="1:9" ht="16.149999999999999" hidden="1" customHeight="1">
      <c r="A3474" s="193"/>
      <c r="B3474"/>
      <c r="C3474" s="243"/>
      <c r="D3474" s="244"/>
      <c r="E3474" s="245" t="s">
        <v>245</v>
      </c>
      <c r="F3474" s="461" t="e">
        <f>+F3473*F3472</f>
        <v>#REF!</v>
      </c>
      <c r="G3474"/>
      <c r="H3474" s="54"/>
      <c r="I3474" s="54"/>
    </row>
    <row r="3475" spans="1:9" ht="16.149999999999999" hidden="1" customHeight="1">
      <c r="A3475" s="193"/>
      <c r="B3475"/>
      <c r="C3475" s="200"/>
      <c r="D3475" s="208"/>
      <c r="E3475" s="246"/>
      <c r="F3475" s="247"/>
      <c r="G3475"/>
      <c r="H3475" s="54"/>
      <c r="I3475" s="54"/>
    </row>
    <row r="3476" spans="1:9" ht="16.149999999999999" hidden="1" customHeight="1">
      <c r="A3476" s="193"/>
      <c r="B3476"/>
      <c r="C3476" s="200"/>
      <c r="D3476" s="208"/>
      <c r="E3476" s="246"/>
      <c r="F3476" s="247"/>
      <c r="G3476"/>
      <c r="H3476" s="54"/>
      <c r="I3476" s="54"/>
    </row>
    <row r="3477" spans="1:9" ht="16.149999999999999" hidden="1" customHeight="1">
      <c r="A3477" s="196"/>
      <c r="B3477"/>
      <c r="C3477" s="200"/>
      <c r="D3477" s="208"/>
      <c r="E3477" s="246"/>
      <c r="F3477" s="247"/>
      <c r="G3477"/>
      <c r="H3477" s="54"/>
      <c r="I3477" s="54"/>
    </row>
    <row r="3478" spans="1:9" ht="16.149999999999999" hidden="1" customHeight="1">
      <c r="A3478" s="193"/>
      <c r="B3478"/>
      <c r="C3478" s="200"/>
      <c r="D3478" s="208"/>
      <c r="E3478" s="246"/>
      <c r="F3478" s="247"/>
      <c r="G3478"/>
      <c r="H3478" s="54"/>
      <c r="I3478" s="54"/>
    </row>
    <row r="3479" spans="1:9" ht="16.149999999999999" hidden="1" customHeight="1">
      <c r="A3479"/>
      <c r="B3479"/>
      <c r="C3479" s="200"/>
      <c r="D3479" s="208"/>
      <c r="E3479" s="246"/>
      <c r="F3479" s="247"/>
      <c r="G3479"/>
      <c r="H3479" s="54"/>
      <c r="I3479" s="54"/>
    </row>
    <row r="3480" spans="1:9" ht="16.149999999999999" hidden="1" customHeight="1">
      <c r="A3480"/>
      <c r="B3480" s="57"/>
      <c r="C3480" s="57"/>
      <c r="D3480" s="57"/>
      <c r="E3480" s="57"/>
      <c r="F3480" s="57"/>
      <c r="G3480"/>
      <c r="H3480" s="54"/>
      <c r="I3480" s="54"/>
    </row>
    <row r="3481" spans="1:9" ht="16.149999999999999" hidden="1" customHeight="1">
      <c r="A3481"/>
      <c r="B3481" s="194" t="s">
        <v>228</v>
      </c>
      <c r="C3481" s="193"/>
      <c r="D3481" s="193"/>
      <c r="E3481" s="195" t="str">
        <f>$B$3</f>
        <v xml:space="preserve">ESCUELA Nº </v>
      </c>
      <c r="F3481" s="193"/>
      <c r="G3481"/>
      <c r="H3481" s="54"/>
      <c r="I3481" s="54"/>
    </row>
    <row r="3482" spans="1:9" ht="16.149999999999999" hidden="1" customHeight="1">
      <c r="A3482"/>
      <c r="B3482" s="195" t="s">
        <v>229</v>
      </c>
      <c r="C3482" s="193"/>
      <c r="D3482" s="193"/>
      <c r="E3482" s="195" t="str">
        <f>$B$4</f>
        <v>ENI Nº 62 ENRIQUE MOSCONI</v>
      </c>
      <c r="F3482" s="193"/>
      <c r="G3482" s="57"/>
      <c r="I3482" s="54"/>
    </row>
    <row r="3483" spans="1:9" ht="16.149999999999999" hidden="1" customHeight="1">
      <c r="A3483"/>
      <c r="B3483" s="195" t="s">
        <v>230</v>
      </c>
      <c r="C3483" s="193"/>
      <c r="D3483" s="193"/>
      <c r="E3483" s="249" t="str">
        <f>$B$5</f>
        <v>RIVADAVIA - SAN JUAN</v>
      </c>
      <c r="F3483" s="193"/>
      <c r="G3483" s="193"/>
      <c r="I3483" s="54"/>
    </row>
    <row r="3484" spans="1:9" ht="16.149999999999999" hidden="1" customHeight="1">
      <c r="A3484"/>
      <c r="B3484" s="196"/>
      <c r="C3484" s="196"/>
      <c r="D3484" s="197"/>
      <c r="E3484" s="198" t="s">
        <v>231</v>
      </c>
      <c r="F3484" s="196"/>
      <c r="G3484" s="193"/>
      <c r="I3484" s="54"/>
    </row>
    <row r="3485" spans="1:9" ht="16.149999999999999" hidden="1" customHeight="1">
      <c r="A3485"/>
      <c r="B3485" s="199" t="s">
        <v>246</v>
      </c>
      <c r="C3485" s="193"/>
      <c r="D3485" s="199"/>
      <c r="E3485" s="199"/>
      <c r="F3485" s="199"/>
      <c r="G3485" s="193"/>
      <c r="I3485" s="54"/>
    </row>
    <row r="3486" spans="1:9" ht="16.149999999999999" hidden="1" customHeight="1">
      <c r="A3486"/>
      <c r="B3486"/>
      <c r="C3486" s="200"/>
      <c r="D3486" s="101"/>
      <c r="E3486" s="200"/>
      <c r="F3486" s="200"/>
      <c r="G3486" s="196"/>
      <c r="H3486" s="263"/>
      <c r="I3486" s="54"/>
    </row>
    <row r="3487" spans="1:9" ht="16.149999999999999" hidden="1" customHeight="1">
      <c r="A3487"/>
      <c r="B3487"/>
      <c r="C3487" s="200"/>
      <c r="D3487" s="101"/>
      <c r="E3487" s="200"/>
      <c r="F3487" s="200"/>
      <c r="G3487" s="199"/>
      <c r="H3487" s="3"/>
      <c r="I3487" s="54"/>
    </row>
    <row r="3488" spans="1:9" ht="16.149999999999999" hidden="1" customHeight="1">
      <c r="A3488"/>
      <c r="B3488" s="201" t="s">
        <v>232</v>
      </c>
      <c r="C3488" s="202" t="s">
        <v>269</v>
      </c>
      <c r="D3488" s="203" t="s">
        <v>458</v>
      </c>
      <c r="E3488" s="204"/>
      <c r="F3488" s="205"/>
      <c r="G3488"/>
      <c r="H3488" s="3"/>
      <c r="I3488" s="54"/>
    </row>
    <row r="3489" spans="1:9" ht="16.149999999999999" hidden="1" customHeight="1">
      <c r="A3489"/>
      <c r="B3489" s="206" t="s">
        <v>233</v>
      </c>
      <c r="C3489" s="207" t="s">
        <v>21</v>
      </c>
      <c r="D3489" s="1120" t="s">
        <v>316</v>
      </c>
      <c r="E3489" s="209"/>
      <c r="F3489" s="210"/>
      <c r="G3489"/>
      <c r="H3489" s="3"/>
      <c r="I3489" s="54"/>
    </row>
    <row r="3490" spans="1:9" ht="16.149999999999999" hidden="1" customHeight="1">
      <c r="A3490"/>
      <c r="B3490" s="206" t="s">
        <v>234</v>
      </c>
      <c r="C3490" s="211" t="s">
        <v>4</v>
      </c>
      <c r="D3490" s="212"/>
      <c r="E3490" s="209"/>
      <c r="F3490" s="210"/>
      <c r="G3490"/>
      <c r="H3490" s="7"/>
      <c r="I3490" s="54"/>
    </row>
    <row r="3491" spans="1:9" ht="16.149999999999999" hidden="1" customHeight="1">
      <c r="A3491"/>
      <c r="B3491" s="213" t="s">
        <v>235</v>
      </c>
      <c r="C3491" s="214" t="s">
        <v>236</v>
      </c>
      <c r="D3491" s="214" t="s">
        <v>237</v>
      </c>
      <c r="E3491" s="214" t="s">
        <v>238</v>
      </c>
      <c r="F3491" s="215" t="s">
        <v>239</v>
      </c>
      <c r="G3491"/>
      <c r="H3491" s="7"/>
      <c r="I3491" s="54"/>
    </row>
    <row r="3492" spans="1:9" ht="16.149999999999999" hidden="1" customHeight="1">
      <c r="A3492"/>
      <c r="B3492" s="216" t="s">
        <v>318</v>
      </c>
      <c r="C3492" s="217"/>
      <c r="D3492" s="218"/>
      <c r="E3492" s="217"/>
      <c r="F3492" s="219" t="e">
        <f>SUM(F3493:F3505)</f>
        <v>#REF!</v>
      </c>
      <c r="G3492"/>
      <c r="H3492" s="7"/>
      <c r="I3492" s="54"/>
    </row>
    <row r="3493" spans="1:9" ht="16.149999999999999" hidden="1" customHeight="1">
      <c r="A3493"/>
      <c r="B3493" s="454" t="s">
        <v>316</v>
      </c>
      <c r="C3493" s="211" t="s">
        <v>4</v>
      </c>
      <c r="D3493" s="222" t="e">
        <f>#REF!*0.103</f>
        <v>#REF!</v>
      </c>
      <c r="E3493" s="222">
        <v>1</v>
      </c>
      <c r="F3493" s="223" t="e">
        <f>D3493*E3493</f>
        <v>#REF!</v>
      </c>
      <c r="G3493"/>
      <c r="H3493" s="7"/>
      <c r="I3493" s="54"/>
    </row>
    <row r="3494" spans="1:9" ht="30" hidden="1" customHeight="1">
      <c r="A3494"/>
      <c r="B3494" s="454"/>
      <c r="C3494" s="4"/>
      <c r="D3494" s="222"/>
      <c r="E3494" s="222"/>
      <c r="F3494" s="223">
        <f>D3494*E3494</f>
        <v>0</v>
      </c>
      <c r="G3494"/>
      <c r="H3494" s="7"/>
      <c r="I3494" s="54"/>
    </row>
    <row r="3495" spans="1:9" ht="16.149999999999999" hidden="1" customHeight="1">
      <c r="A3495"/>
      <c r="B3495" s="454"/>
      <c r="C3495" s="4"/>
      <c r="D3495" s="222"/>
      <c r="E3495" s="222"/>
      <c r="F3495" s="223">
        <f>D3495*E3495</f>
        <v>0</v>
      </c>
      <c r="G3495"/>
      <c r="H3495" s="187"/>
      <c r="I3495" s="54"/>
    </row>
    <row r="3496" spans="1:9" ht="16.149999999999999" hidden="1" customHeight="1">
      <c r="A3496"/>
      <c r="B3496" s="454"/>
      <c r="C3496" s="4"/>
      <c r="D3496" s="222"/>
      <c r="E3496" s="222"/>
      <c r="F3496" s="223">
        <f>D3496*E3496</f>
        <v>0</v>
      </c>
      <c r="G3496"/>
      <c r="H3496" s="188"/>
      <c r="I3496" s="54"/>
    </row>
    <row r="3497" spans="1:9" ht="16.149999999999999" hidden="1" customHeight="1">
      <c r="A3497"/>
      <c r="B3497" s="454"/>
      <c r="C3497" s="4"/>
      <c r="D3497" s="222"/>
      <c r="E3497" s="222"/>
      <c r="F3497" s="223">
        <f>D3497*E3497</f>
        <v>0</v>
      </c>
      <c r="G3497"/>
      <c r="H3497" s="189"/>
      <c r="I3497" s="54"/>
    </row>
    <row r="3498" spans="1:9" ht="16.149999999999999" hidden="1" customHeight="1">
      <c r="A3498"/>
      <c r="B3498" s="220"/>
      <c r="C3498" s="221"/>
      <c r="D3498" s="222"/>
      <c r="E3498" s="222"/>
      <c r="F3498" s="223"/>
      <c r="G3498"/>
      <c r="H3498" s="189"/>
      <c r="I3498" s="54"/>
    </row>
    <row r="3499" spans="1:9" ht="16.149999999999999" hidden="1" customHeight="1">
      <c r="A3499"/>
      <c r="B3499" s="220"/>
      <c r="C3499" s="221"/>
      <c r="D3499" s="222"/>
      <c r="E3499" s="222"/>
      <c r="F3499" s="223"/>
      <c r="G3499"/>
      <c r="H3499" s="189"/>
      <c r="I3499" s="54"/>
    </row>
    <row r="3500" spans="1:9" ht="16.149999999999999" hidden="1" customHeight="1">
      <c r="A3500"/>
      <c r="B3500" s="220"/>
      <c r="C3500" s="221"/>
      <c r="D3500" s="222"/>
      <c r="E3500" s="222"/>
      <c r="F3500" s="223"/>
      <c r="G3500"/>
      <c r="H3500" s="189"/>
      <c r="I3500" s="54"/>
    </row>
    <row r="3501" spans="1:9" ht="16.149999999999999" hidden="1" customHeight="1">
      <c r="A3501"/>
      <c r="B3501" s="220"/>
      <c r="C3501" s="221"/>
      <c r="D3501" s="222"/>
      <c r="E3501" s="222"/>
      <c r="F3501" s="223"/>
      <c r="G3501"/>
      <c r="H3501" s="189"/>
      <c r="I3501" s="54"/>
    </row>
    <row r="3502" spans="1:9" ht="16.149999999999999" hidden="1" customHeight="1">
      <c r="A3502"/>
      <c r="B3502" s="220"/>
      <c r="C3502" s="221"/>
      <c r="D3502" s="222"/>
      <c r="E3502" s="222"/>
      <c r="F3502" s="223"/>
      <c r="G3502"/>
      <c r="H3502" s="189"/>
      <c r="I3502" s="54"/>
    </row>
    <row r="3503" spans="1:9" ht="16.149999999999999" hidden="1" customHeight="1">
      <c r="A3503"/>
      <c r="B3503" s="224"/>
      <c r="C3503" s="225"/>
      <c r="D3503" s="226"/>
      <c r="E3503" s="226"/>
      <c r="F3503" s="223"/>
      <c r="G3503"/>
      <c r="H3503" s="189"/>
      <c r="I3503" s="54"/>
    </row>
    <row r="3504" spans="1:9" ht="16.149999999999999" hidden="1" customHeight="1">
      <c r="A3504"/>
      <c r="B3504" s="228"/>
      <c r="C3504" s="225"/>
      <c r="D3504" s="225"/>
      <c r="E3504" s="225"/>
      <c r="F3504" s="223"/>
      <c r="G3504"/>
      <c r="H3504" s="189"/>
      <c r="I3504" s="54"/>
    </row>
    <row r="3505" spans="1:9" ht="16.149999999999999" hidden="1" customHeight="1">
      <c r="A3505"/>
      <c r="B3505" s="230"/>
      <c r="C3505" s="231"/>
      <c r="D3505" s="231"/>
      <c r="E3505" s="231"/>
      <c r="F3505" s="456"/>
      <c r="G3505"/>
      <c r="H3505" s="189"/>
      <c r="I3505" s="54"/>
    </row>
    <row r="3506" spans="1:9" ht="16.149999999999999" hidden="1" customHeight="1">
      <c r="A3506"/>
      <c r="B3506" s="455"/>
      <c r="C3506" s="458"/>
      <c r="D3506" s="459"/>
      <c r="E3506" s="458"/>
      <c r="F3506" s="460"/>
      <c r="G3506"/>
      <c r="H3506" s="7"/>
      <c r="I3506" s="54"/>
    </row>
    <row r="3507" spans="1:9" ht="16.149999999999999" hidden="1" customHeight="1">
      <c r="A3507"/>
      <c r="B3507" s="457"/>
      <c r="C3507" s="221"/>
      <c r="D3507" s="260"/>
      <c r="E3507" s="222"/>
      <c r="F3507" s="223"/>
      <c r="G3507"/>
      <c r="H3507" s="189"/>
      <c r="I3507" s="54"/>
    </row>
    <row r="3508" spans="1:9" ht="16.149999999999999" hidden="1" customHeight="1">
      <c r="A3508"/>
      <c r="B3508" s="259"/>
      <c r="C3508" s="225"/>
      <c r="D3508" s="261"/>
      <c r="E3508" s="225"/>
      <c r="F3508" s="223"/>
      <c r="G3508"/>
      <c r="H3508" s="188"/>
      <c r="I3508" s="54"/>
    </row>
    <row r="3509" spans="1:9" ht="16.149999999999999" hidden="1" customHeight="1">
      <c r="A3509"/>
      <c r="B3509" s="230"/>
      <c r="C3509" s="231"/>
      <c r="D3509" s="231"/>
      <c r="E3509" s="231"/>
      <c r="F3509" s="223"/>
      <c r="G3509"/>
      <c r="H3509" s="189"/>
      <c r="I3509" s="54"/>
    </row>
    <row r="3510" spans="1:9" ht="16.149999999999999" hidden="1" customHeight="1">
      <c r="A3510"/>
      <c r="B3510" s="216" t="s">
        <v>242</v>
      </c>
      <c r="C3510" s="217"/>
      <c r="D3510" s="218"/>
      <c r="E3510" s="217"/>
      <c r="F3510" s="219">
        <f>SUM(F3511:F3513)</f>
        <v>0</v>
      </c>
      <c r="G3510"/>
      <c r="H3510" s="189"/>
      <c r="I3510" s="54"/>
    </row>
    <row r="3511" spans="1:9" ht="16.149999999999999" hidden="1" customHeight="1">
      <c r="A3511"/>
      <c r="B3511" s="220"/>
      <c r="C3511" s="221"/>
      <c r="D3511" s="233"/>
      <c r="E3511" s="221"/>
      <c r="F3511" s="223"/>
      <c r="G3511"/>
      <c r="H3511" s="190"/>
      <c r="I3511" s="54"/>
    </row>
    <row r="3512" spans="1:9" ht="16.149999999999999" hidden="1" customHeight="1">
      <c r="A3512"/>
      <c r="B3512" s="224"/>
      <c r="C3512" s="225"/>
      <c r="D3512" s="229"/>
      <c r="E3512" s="225"/>
      <c r="F3512" s="227"/>
      <c r="G3512"/>
      <c r="H3512" s="189"/>
      <c r="I3512" s="54"/>
    </row>
    <row r="3513" spans="1:9" ht="16.149999999999999" hidden="1" customHeight="1">
      <c r="A3513"/>
      <c r="B3513" s="234"/>
      <c r="C3513" s="231"/>
      <c r="D3513" s="232"/>
      <c r="E3513" s="231"/>
      <c r="F3513" s="235"/>
      <c r="G3513"/>
      <c r="H3513" s="191"/>
      <c r="I3513" s="54"/>
    </row>
    <row r="3514" spans="1:9" ht="16.149999999999999" hidden="1" customHeight="1">
      <c r="A3514"/>
      <c r="B3514"/>
      <c r="C3514" s="236"/>
      <c r="D3514" s="237"/>
      <c r="E3514" s="238" t="s">
        <v>243</v>
      </c>
      <c r="F3514" s="239" t="e">
        <f>SUM(F3492,F3506,F3510)</f>
        <v>#REF!</v>
      </c>
      <c r="G3514"/>
      <c r="H3514" s="191"/>
      <c r="I3514" s="54"/>
    </row>
    <row r="3515" spans="1:9" ht="16.149999999999999" hidden="1" customHeight="1">
      <c r="A3515"/>
      <c r="B3515"/>
      <c r="C3515" s="240"/>
      <c r="D3515" s="241"/>
      <c r="E3515" s="242" t="s">
        <v>244</v>
      </c>
      <c r="F3515" s="239">
        <f>1.518999999</f>
        <v>1.518999999</v>
      </c>
      <c r="G3515"/>
      <c r="H3515" s="191"/>
      <c r="I3515" s="54"/>
    </row>
    <row r="3516" spans="1:9" ht="16.149999999999999" hidden="1" customHeight="1">
      <c r="A3516"/>
      <c r="B3516"/>
      <c r="C3516" s="243"/>
      <c r="D3516" s="244"/>
      <c r="E3516" s="245" t="s">
        <v>245</v>
      </c>
      <c r="F3516" s="461" t="e">
        <f>+F3515*F3514</f>
        <v>#REF!</v>
      </c>
      <c r="G3516"/>
      <c r="H3516" s="188"/>
      <c r="I3516" s="54"/>
    </row>
    <row r="3517" spans="1:9" ht="16.149999999999999" hidden="1" customHeight="1">
      <c r="A3517"/>
      <c r="B3517"/>
      <c r="C3517" s="200"/>
      <c r="D3517" s="208"/>
      <c r="E3517" s="246"/>
      <c r="F3517" s="247"/>
      <c r="G3517"/>
      <c r="H3517" s="189"/>
      <c r="I3517" s="54"/>
    </row>
    <row r="3518" spans="1:9" ht="16.149999999999999" hidden="1" customHeight="1">
      <c r="A3518" s="57"/>
      <c r="B3518"/>
      <c r="C3518" s="200"/>
      <c r="D3518" s="208"/>
      <c r="E3518" s="246"/>
      <c r="F3518" s="247"/>
      <c r="G3518"/>
      <c r="H3518" s="192"/>
      <c r="I3518" s="54"/>
    </row>
    <row r="3519" spans="1:9" ht="16.149999999999999" hidden="1" customHeight="1">
      <c r="A3519" s="193"/>
      <c r="B3519"/>
      <c r="C3519" s="200"/>
      <c r="D3519" s="208"/>
      <c r="E3519" s="246"/>
      <c r="F3519" s="247"/>
      <c r="G3519"/>
      <c r="H3519" s="54"/>
      <c r="I3519" s="54"/>
    </row>
    <row r="3520" spans="1:9" ht="16.149999999999999" hidden="1" customHeight="1">
      <c r="A3520" s="193"/>
      <c r="B3520"/>
      <c r="C3520" s="200"/>
      <c r="D3520" s="208"/>
      <c r="E3520" s="246"/>
      <c r="F3520" s="247"/>
      <c r="G3520" s="193"/>
      <c r="I3520" s="54"/>
    </row>
    <row r="3521" spans="1:9" ht="16.149999999999999" hidden="1" customHeight="1">
      <c r="A3521" s="193"/>
      <c r="B3521"/>
      <c r="C3521" s="200"/>
      <c r="D3521" s="208"/>
      <c r="E3521" s="246"/>
      <c r="F3521" s="247"/>
      <c r="G3521" s="193"/>
      <c r="I3521" s="54"/>
    </row>
    <row r="3522" spans="1:9" ht="16.149999999999999" hidden="1" customHeight="1">
      <c r="A3522" s="196"/>
      <c r="B3522"/>
      <c r="C3522" s="200"/>
      <c r="D3522" s="208"/>
      <c r="E3522" s="246"/>
      <c r="F3522" s="247"/>
      <c r="G3522" s="193"/>
      <c r="I3522" s="54"/>
    </row>
    <row r="3523" spans="1:9" ht="16.149999999999999" hidden="1" customHeight="1">
      <c r="A3523" s="193"/>
      <c r="B3523" s="57"/>
      <c r="C3523" s="57"/>
      <c r="D3523" s="57"/>
      <c r="E3523" s="57"/>
      <c r="F3523" s="57"/>
      <c r="G3523" s="196"/>
      <c r="H3523" s="263"/>
      <c r="I3523" s="54"/>
    </row>
    <row r="3524" spans="1:9" ht="16.149999999999999" hidden="1" customHeight="1">
      <c r="A3524"/>
      <c r="B3524" s="194" t="s">
        <v>228</v>
      </c>
      <c r="C3524" s="193"/>
      <c r="D3524" s="193"/>
      <c r="E3524" s="195" t="str">
        <f>$B$3</f>
        <v xml:space="preserve">ESCUELA Nº </v>
      </c>
      <c r="F3524" s="193"/>
      <c r="G3524" s="199"/>
      <c r="H3524" s="3"/>
      <c r="I3524" s="54"/>
    </row>
    <row r="3525" spans="1:9" ht="16.149999999999999" hidden="1" customHeight="1">
      <c r="A3525"/>
      <c r="B3525" s="195" t="s">
        <v>229</v>
      </c>
      <c r="C3525" s="193"/>
      <c r="D3525" s="193"/>
      <c r="E3525" s="195" t="str">
        <f>$B$4</f>
        <v>ENI Nº 62 ENRIQUE MOSCONI</v>
      </c>
      <c r="F3525" s="193"/>
      <c r="G3525"/>
      <c r="H3525" s="3"/>
      <c r="I3525" s="54"/>
    </row>
    <row r="3526" spans="1:9" ht="16.149999999999999" hidden="1" customHeight="1">
      <c r="A3526"/>
      <c r="B3526" s="195" t="s">
        <v>230</v>
      </c>
      <c r="C3526" s="193"/>
      <c r="D3526" s="193"/>
      <c r="E3526" s="249" t="str">
        <f>$B$5</f>
        <v>RIVADAVIA - SAN JUAN</v>
      </c>
      <c r="F3526" s="193"/>
      <c r="G3526"/>
      <c r="H3526" s="3"/>
      <c r="I3526" s="54"/>
    </row>
    <row r="3527" spans="1:9" ht="16.149999999999999" hidden="1" customHeight="1">
      <c r="A3527"/>
      <c r="B3527" s="196"/>
      <c r="C3527" s="196"/>
      <c r="D3527" s="197"/>
      <c r="E3527" s="198" t="s">
        <v>231</v>
      </c>
      <c r="F3527" s="196"/>
      <c r="G3527"/>
      <c r="H3527" s="7"/>
      <c r="I3527" s="54"/>
    </row>
    <row r="3528" spans="1:9" ht="16.149999999999999" hidden="1" customHeight="1">
      <c r="A3528"/>
      <c r="B3528" s="199" t="s">
        <v>246</v>
      </c>
      <c r="C3528" s="193"/>
      <c r="D3528" s="199"/>
      <c r="E3528" s="199"/>
      <c r="F3528" s="199"/>
      <c r="G3528"/>
      <c r="H3528" s="7"/>
      <c r="I3528" s="54"/>
    </row>
    <row r="3529" spans="1:9" ht="16.149999999999999" hidden="1" customHeight="1">
      <c r="A3529"/>
      <c r="B3529"/>
      <c r="C3529" s="200"/>
      <c r="D3529" s="101"/>
      <c r="E3529" s="200"/>
      <c r="F3529" s="200"/>
      <c r="G3529"/>
      <c r="H3529" s="7"/>
      <c r="I3529" s="54"/>
    </row>
    <row r="3530" spans="1:9" ht="16.149999999999999" hidden="1" customHeight="1">
      <c r="A3530"/>
      <c r="B3530"/>
      <c r="C3530" s="200"/>
      <c r="D3530" s="101"/>
      <c r="E3530" s="200"/>
      <c r="F3530" s="200"/>
      <c r="G3530"/>
      <c r="H3530" s="7"/>
      <c r="I3530" s="54"/>
    </row>
    <row r="3531" spans="1:9" ht="16.149999999999999" hidden="1" customHeight="1">
      <c r="A3531"/>
      <c r="B3531" s="201" t="s">
        <v>232</v>
      </c>
      <c r="C3531" s="202" t="s">
        <v>269</v>
      </c>
      <c r="D3531" s="203" t="s">
        <v>458</v>
      </c>
      <c r="E3531" s="204"/>
      <c r="F3531" s="205"/>
      <c r="G3531"/>
      <c r="H3531" s="7"/>
      <c r="I3531" s="54"/>
    </row>
    <row r="3532" spans="1:9" ht="16.149999999999999" hidden="1" customHeight="1">
      <c r="A3532"/>
      <c r="B3532" s="206" t="s">
        <v>233</v>
      </c>
      <c r="C3532" s="207" t="s">
        <v>29</v>
      </c>
      <c r="D3532" s="1120" t="s">
        <v>313</v>
      </c>
      <c r="E3532" s="209"/>
      <c r="F3532" s="210"/>
      <c r="G3532"/>
      <c r="H3532" s="187"/>
      <c r="I3532" s="54"/>
    </row>
    <row r="3533" spans="1:9" ht="16.149999999999999" hidden="1" customHeight="1">
      <c r="A3533"/>
      <c r="B3533" s="206" t="s">
        <v>234</v>
      </c>
      <c r="C3533" s="211" t="s">
        <v>4</v>
      </c>
      <c r="D3533" s="212"/>
      <c r="E3533" s="209"/>
      <c r="F3533" s="210"/>
      <c r="G3533"/>
      <c r="H3533" s="188"/>
      <c r="I3533" s="54"/>
    </row>
    <row r="3534" spans="1:9" ht="30" hidden="1" customHeight="1">
      <c r="A3534"/>
      <c r="B3534" s="213" t="s">
        <v>235</v>
      </c>
      <c r="C3534" s="214" t="s">
        <v>236</v>
      </c>
      <c r="D3534" s="214" t="s">
        <v>237</v>
      </c>
      <c r="E3534" s="214" t="s">
        <v>238</v>
      </c>
      <c r="F3534" s="215" t="s">
        <v>239</v>
      </c>
      <c r="G3534"/>
      <c r="H3534" s="189"/>
      <c r="I3534" s="54"/>
    </row>
    <row r="3535" spans="1:9" ht="16.149999999999999" hidden="1" customHeight="1">
      <c r="A3535"/>
      <c r="B3535" s="216" t="s">
        <v>318</v>
      </c>
      <c r="C3535" s="217"/>
      <c r="D3535" s="218"/>
      <c r="E3535" s="217"/>
      <c r="F3535" s="219" t="e">
        <f>SUM(F3536:F3548)</f>
        <v>#REF!</v>
      </c>
      <c r="G3535"/>
      <c r="H3535" s="189"/>
      <c r="I3535" s="54"/>
    </row>
    <row r="3536" spans="1:9" ht="16.149999999999999" hidden="1" customHeight="1">
      <c r="A3536"/>
      <c r="B3536" s="454" t="s">
        <v>313</v>
      </c>
      <c r="C3536" s="211" t="s">
        <v>4</v>
      </c>
      <c r="D3536" s="222" t="e">
        <f>#REF!*0.0502</f>
        <v>#REF!</v>
      </c>
      <c r="E3536" s="222">
        <v>1</v>
      </c>
      <c r="F3536" s="223" t="e">
        <f>D3536*E3536</f>
        <v>#REF!</v>
      </c>
      <c r="G3536"/>
      <c r="H3536" s="189"/>
      <c r="I3536" s="54"/>
    </row>
    <row r="3537" spans="1:9" ht="16.149999999999999" hidden="1" customHeight="1">
      <c r="A3537"/>
      <c r="B3537" s="454"/>
      <c r="C3537" s="4"/>
      <c r="D3537" s="222"/>
      <c r="E3537" s="222"/>
      <c r="F3537" s="223">
        <f>D3537*E3537</f>
        <v>0</v>
      </c>
      <c r="G3537"/>
      <c r="H3537" s="189"/>
      <c r="I3537" s="54"/>
    </row>
    <row r="3538" spans="1:9" ht="16.149999999999999" hidden="1" customHeight="1">
      <c r="A3538"/>
      <c r="B3538" s="454"/>
      <c r="C3538" s="4"/>
      <c r="D3538" s="222"/>
      <c r="E3538" s="222"/>
      <c r="F3538" s="223">
        <f>D3538*E3538</f>
        <v>0</v>
      </c>
      <c r="G3538"/>
      <c r="H3538" s="189"/>
      <c r="I3538" s="54"/>
    </row>
    <row r="3539" spans="1:9" ht="16.149999999999999" hidden="1" customHeight="1">
      <c r="A3539"/>
      <c r="B3539" s="454"/>
      <c r="C3539" s="4"/>
      <c r="D3539" s="222"/>
      <c r="E3539" s="222"/>
      <c r="F3539" s="223">
        <f>D3539*E3539</f>
        <v>0</v>
      </c>
      <c r="G3539"/>
      <c r="H3539" s="189"/>
      <c r="I3539" s="54"/>
    </row>
    <row r="3540" spans="1:9" ht="30" hidden="1" customHeight="1">
      <c r="A3540"/>
      <c r="B3540" s="454"/>
      <c r="C3540" s="4"/>
      <c r="D3540" s="222"/>
      <c r="E3540" s="222"/>
      <c r="F3540" s="223">
        <f>D3540*E3540</f>
        <v>0</v>
      </c>
      <c r="G3540"/>
      <c r="H3540" s="189"/>
      <c r="I3540" s="54"/>
    </row>
    <row r="3541" spans="1:9" ht="16.149999999999999" hidden="1" customHeight="1">
      <c r="A3541"/>
      <c r="B3541" s="220"/>
      <c r="C3541" s="221"/>
      <c r="D3541" s="222"/>
      <c r="E3541" s="222"/>
      <c r="F3541" s="223"/>
      <c r="G3541"/>
      <c r="H3541" s="189"/>
      <c r="I3541" s="54"/>
    </row>
    <row r="3542" spans="1:9" ht="16.149999999999999" hidden="1" customHeight="1">
      <c r="A3542"/>
      <c r="B3542" s="220"/>
      <c r="C3542" s="221"/>
      <c r="D3542" s="222"/>
      <c r="E3542" s="222"/>
      <c r="F3542" s="223"/>
      <c r="G3542"/>
      <c r="H3542" s="189"/>
      <c r="I3542" s="54"/>
    </row>
    <row r="3543" spans="1:9" ht="16.149999999999999" hidden="1" customHeight="1">
      <c r="A3543"/>
      <c r="B3543" s="220"/>
      <c r="C3543" s="221"/>
      <c r="D3543" s="222"/>
      <c r="E3543" s="222"/>
      <c r="F3543" s="223"/>
      <c r="G3543"/>
      <c r="H3543" s="7"/>
      <c r="I3543" s="54"/>
    </row>
    <row r="3544" spans="1:9" ht="16.149999999999999" hidden="1" customHeight="1">
      <c r="A3544"/>
      <c r="B3544" s="220"/>
      <c r="C3544" s="221"/>
      <c r="D3544" s="222"/>
      <c r="E3544" s="222"/>
      <c r="F3544" s="223"/>
      <c r="G3544"/>
      <c r="H3544" s="189"/>
      <c r="I3544" s="54"/>
    </row>
    <row r="3545" spans="1:9" ht="16.149999999999999" hidden="1" customHeight="1">
      <c r="A3545"/>
      <c r="B3545" s="220"/>
      <c r="C3545" s="221"/>
      <c r="D3545" s="222"/>
      <c r="E3545" s="222"/>
      <c r="F3545" s="223"/>
      <c r="G3545"/>
      <c r="H3545" s="188"/>
      <c r="I3545" s="54"/>
    </row>
    <row r="3546" spans="1:9" ht="16.149999999999999" hidden="1" customHeight="1">
      <c r="A3546"/>
      <c r="B3546" s="224"/>
      <c r="C3546" s="225"/>
      <c r="D3546" s="226"/>
      <c r="E3546" s="226"/>
      <c r="F3546" s="223"/>
      <c r="G3546"/>
      <c r="H3546" s="1086"/>
      <c r="I3546" s="54"/>
    </row>
    <row r="3547" spans="1:9" ht="16.149999999999999" hidden="1" customHeight="1">
      <c r="A3547"/>
      <c r="B3547" s="228"/>
      <c r="C3547" s="225"/>
      <c r="D3547" s="225"/>
      <c r="E3547" s="225"/>
      <c r="F3547" s="223"/>
      <c r="G3547"/>
      <c r="H3547" s="1086"/>
      <c r="I3547" s="54"/>
    </row>
    <row r="3548" spans="1:9" ht="16.149999999999999" hidden="1" customHeight="1">
      <c r="A3548"/>
      <c r="B3548" s="230"/>
      <c r="C3548" s="231"/>
      <c r="D3548" s="231"/>
      <c r="E3548" s="231"/>
      <c r="F3548" s="456"/>
      <c r="G3548"/>
      <c r="H3548" s="190"/>
      <c r="I3548" s="54"/>
    </row>
    <row r="3549" spans="1:9" ht="16.149999999999999" hidden="1" customHeight="1">
      <c r="A3549"/>
      <c r="B3549" s="455"/>
      <c r="C3549" s="458"/>
      <c r="D3549" s="459"/>
      <c r="E3549" s="458"/>
      <c r="F3549" s="460"/>
      <c r="G3549"/>
      <c r="H3549" s="189"/>
      <c r="I3549" s="54"/>
    </row>
    <row r="3550" spans="1:9" ht="16.149999999999999" hidden="1" customHeight="1">
      <c r="A3550"/>
      <c r="B3550" s="457"/>
      <c r="C3550" s="221"/>
      <c r="D3550" s="260"/>
      <c r="E3550" s="222"/>
      <c r="F3550" s="223"/>
      <c r="G3550"/>
      <c r="H3550" s="191"/>
      <c r="I3550" s="54"/>
    </row>
    <row r="3551" spans="1:9" ht="16.149999999999999" hidden="1" customHeight="1">
      <c r="A3551"/>
      <c r="B3551" s="259"/>
      <c r="C3551" s="225"/>
      <c r="D3551" s="261"/>
      <c r="E3551" s="225"/>
      <c r="F3551" s="223"/>
      <c r="G3551"/>
      <c r="H3551" s="189"/>
      <c r="I3551" s="54"/>
    </row>
    <row r="3552" spans="1:9" ht="16.149999999999999" hidden="1" customHeight="1">
      <c r="A3552"/>
      <c r="B3552" s="230"/>
      <c r="C3552" s="231"/>
      <c r="D3552" s="231"/>
      <c r="E3552" s="231"/>
      <c r="F3552" s="223"/>
      <c r="G3552"/>
      <c r="H3552" s="191"/>
      <c r="I3552" s="54"/>
    </row>
    <row r="3553" spans="1:9" ht="16.149999999999999" hidden="1" customHeight="1">
      <c r="A3553"/>
      <c r="B3553" s="216" t="s">
        <v>242</v>
      </c>
      <c r="C3553" s="217"/>
      <c r="D3553" s="218"/>
      <c r="E3553" s="217"/>
      <c r="F3553" s="219">
        <f>SUM(F3554:F3556)</f>
        <v>0</v>
      </c>
      <c r="G3553"/>
      <c r="H3553" s="188"/>
      <c r="I3553" s="54"/>
    </row>
    <row r="3554" spans="1:9" ht="16.149999999999999" hidden="1" customHeight="1">
      <c r="A3554"/>
      <c r="B3554" s="220"/>
      <c r="C3554" s="221"/>
      <c r="D3554" s="233"/>
      <c r="E3554" s="221"/>
      <c r="F3554" s="223"/>
      <c r="G3554"/>
      <c r="H3554" s="189"/>
      <c r="I3554" s="54"/>
    </row>
    <row r="3555" spans="1:9" ht="16.149999999999999" hidden="1" customHeight="1">
      <c r="A3555"/>
      <c r="B3555" s="224"/>
      <c r="C3555" s="225"/>
      <c r="D3555" s="229"/>
      <c r="E3555" s="225"/>
      <c r="F3555" s="227"/>
      <c r="G3555"/>
      <c r="H3555" s="192"/>
      <c r="I3555" s="54"/>
    </row>
    <row r="3556" spans="1:9" ht="16.149999999999999" hidden="1" customHeight="1">
      <c r="A3556" s="193"/>
      <c r="B3556" s="234"/>
      <c r="C3556" s="231"/>
      <c r="D3556" s="232"/>
      <c r="E3556" s="231"/>
      <c r="F3556" s="235"/>
      <c r="G3556"/>
      <c r="H3556" s="54"/>
      <c r="I3556" s="54"/>
    </row>
    <row r="3557" spans="1:9" ht="16.149999999999999" hidden="1" customHeight="1">
      <c r="A3557" s="193"/>
      <c r="B3557"/>
      <c r="C3557" s="236"/>
      <c r="D3557" s="237"/>
      <c r="E3557" s="238" t="s">
        <v>243</v>
      </c>
      <c r="F3557" s="239" t="e">
        <f>SUM(F3535,F3549,F3553)</f>
        <v>#REF!</v>
      </c>
      <c r="G3557"/>
      <c r="H3557" s="54"/>
      <c r="I3557" s="54"/>
    </row>
    <row r="3558" spans="1:9" ht="16.149999999999999" hidden="1" customHeight="1">
      <c r="A3558" s="193"/>
      <c r="B3558"/>
      <c r="C3558" s="240"/>
      <c r="D3558" s="241"/>
      <c r="E3558" s="242" t="s">
        <v>244</v>
      </c>
      <c r="F3558" s="239">
        <f>1.518999999</f>
        <v>1.518999999</v>
      </c>
      <c r="I3558" s="54"/>
    </row>
    <row r="3559" spans="1:9" ht="16.149999999999999" hidden="1" customHeight="1">
      <c r="A3559" s="196"/>
      <c r="B3559"/>
      <c r="C3559" s="243"/>
      <c r="D3559" s="244"/>
      <c r="E3559" s="245" t="s">
        <v>245</v>
      </c>
      <c r="F3559" s="461" t="e">
        <f>+F3558*F3557</f>
        <v>#REF!</v>
      </c>
      <c r="I3559" s="54"/>
    </row>
    <row r="3560" spans="1:9" ht="16.149999999999999" hidden="1" customHeight="1">
      <c r="A3560" s="193"/>
      <c r="B3560"/>
      <c r="C3560" s="200"/>
      <c r="D3560" s="208"/>
      <c r="E3560" s="246"/>
      <c r="F3560" s="247"/>
      <c r="G3560" s="57"/>
      <c r="H3560" s="58"/>
      <c r="I3560" s="54"/>
    </row>
    <row r="3561" spans="1:9" ht="16.149999999999999" hidden="1" customHeight="1">
      <c r="A3561"/>
      <c r="B3561"/>
      <c r="C3561" s="200"/>
      <c r="D3561" s="208"/>
      <c r="E3561" s="246"/>
      <c r="F3561" s="247"/>
      <c r="G3561" s="193"/>
      <c r="H3561" s="58"/>
      <c r="I3561" s="54"/>
    </row>
    <row r="3562" spans="1:9" ht="16.149999999999999" hidden="1" customHeight="1">
      <c r="A3562"/>
      <c r="B3562"/>
      <c r="C3562" s="200"/>
      <c r="D3562" s="208"/>
      <c r="E3562" s="246"/>
      <c r="F3562" s="247"/>
      <c r="G3562" s="193"/>
      <c r="H3562" s="61"/>
      <c r="I3562" s="54"/>
    </row>
    <row r="3563" spans="1:9" ht="16.149999999999999" hidden="1" customHeight="1">
      <c r="A3563"/>
      <c r="B3563"/>
      <c r="C3563" s="200"/>
      <c r="D3563" s="208"/>
      <c r="E3563" s="246"/>
      <c r="F3563" s="247"/>
      <c r="G3563" s="193"/>
      <c r="H3563" s="60"/>
      <c r="I3563" s="54"/>
    </row>
    <row r="3564" spans="1:9" ht="16.149999999999999" hidden="1" customHeight="1">
      <c r="A3564"/>
      <c r="B3564"/>
      <c r="C3564" s="200"/>
      <c r="D3564" s="208"/>
      <c r="E3564" s="246"/>
      <c r="F3564" s="247"/>
      <c r="G3564" s="196"/>
      <c r="H3564" s="263"/>
      <c r="I3564" s="54"/>
    </row>
    <row r="3565" spans="1:9" ht="16.149999999999999" hidden="1" customHeight="1">
      <c r="A3565"/>
      <c r="B3565"/>
      <c r="C3565" s="200"/>
      <c r="D3565" s="208"/>
      <c r="E3565" s="246"/>
      <c r="F3565" s="247"/>
      <c r="G3565" s="199"/>
      <c r="H3565" s="3"/>
      <c r="I3565" s="54"/>
    </row>
    <row r="3566" spans="1:9" ht="30" hidden="1" customHeight="1">
      <c r="A3566"/>
      <c r="B3566"/>
      <c r="C3566" s="200"/>
      <c r="D3566" s="208"/>
      <c r="E3566" s="246"/>
      <c r="F3566" s="247"/>
      <c r="G3566"/>
      <c r="H3566" s="3"/>
      <c r="I3566" s="54"/>
    </row>
    <row r="3567" spans="1:9" ht="16.149999999999999" hidden="1" customHeight="1">
      <c r="A3567"/>
      <c r="B3567"/>
      <c r="C3567" s="200"/>
      <c r="D3567" s="208"/>
      <c r="E3567" s="246"/>
      <c r="F3567" s="247"/>
      <c r="G3567"/>
      <c r="H3567" s="3"/>
      <c r="I3567" s="54"/>
    </row>
    <row r="3568" spans="1:9" ht="45" hidden="1" customHeight="1">
      <c r="A3568"/>
      <c r="B3568" s="57"/>
      <c r="C3568" s="57"/>
      <c r="D3568" s="57"/>
      <c r="E3568" s="57"/>
      <c r="F3568" s="57"/>
      <c r="G3568"/>
      <c r="H3568" s="7"/>
      <c r="I3568" s="54"/>
    </row>
    <row r="3569" spans="1:9" ht="37.9" hidden="1" customHeight="1">
      <c r="A3569"/>
      <c r="B3569" s="194" t="s">
        <v>228</v>
      </c>
      <c r="C3569" s="193"/>
      <c r="D3569" s="193"/>
      <c r="E3569" s="195" t="str">
        <f>$B$3</f>
        <v xml:space="preserve">ESCUELA Nº </v>
      </c>
      <c r="F3569" s="193"/>
      <c r="G3569"/>
      <c r="H3569" s="7"/>
      <c r="I3569" s="54"/>
    </row>
    <row r="3570" spans="1:9" ht="16.149999999999999" hidden="1" customHeight="1">
      <c r="A3570"/>
      <c r="B3570" s="195" t="s">
        <v>229</v>
      </c>
      <c r="C3570" s="193"/>
      <c r="D3570" s="193"/>
      <c r="E3570" s="195" t="str">
        <f>$B$4</f>
        <v>ENI Nº 62 ENRIQUE MOSCONI</v>
      </c>
      <c r="F3570" s="193"/>
      <c r="G3570"/>
      <c r="H3570" s="7"/>
      <c r="I3570" s="54"/>
    </row>
    <row r="3571" spans="1:9" ht="16.149999999999999" hidden="1" customHeight="1">
      <c r="A3571"/>
      <c r="B3571" s="195" t="s">
        <v>230</v>
      </c>
      <c r="C3571" s="193"/>
      <c r="D3571" s="193"/>
      <c r="E3571" s="249" t="str">
        <f>$B$5</f>
        <v>RIVADAVIA - SAN JUAN</v>
      </c>
      <c r="F3571" s="193"/>
      <c r="G3571"/>
      <c r="H3571" s="7"/>
      <c r="I3571" s="54"/>
    </row>
    <row r="3572" spans="1:9" ht="30" hidden="1" customHeight="1">
      <c r="A3572"/>
      <c r="B3572" s="196"/>
      <c r="C3572" s="196"/>
      <c r="D3572" s="197"/>
      <c r="E3572" s="198" t="s">
        <v>231</v>
      </c>
      <c r="F3572" s="196"/>
      <c r="G3572"/>
      <c r="H3572" s="7"/>
      <c r="I3572" s="54"/>
    </row>
    <row r="3573" spans="1:9" ht="16.149999999999999" hidden="1" customHeight="1">
      <c r="A3573"/>
      <c r="B3573" s="199" t="s">
        <v>246</v>
      </c>
      <c r="C3573" s="193"/>
      <c r="D3573" s="199"/>
      <c r="E3573" s="199"/>
      <c r="F3573" s="199"/>
      <c r="G3573"/>
      <c r="H3573" s="187"/>
      <c r="I3573" s="54"/>
    </row>
    <row r="3574" spans="1:9" ht="16.149999999999999" hidden="1" customHeight="1">
      <c r="A3574"/>
      <c r="B3574"/>
      <c r="C3574" s="200"/>
      <c r="D3574" s="101"/>
      <c r="E3574" s="200"/>
      <c r="F3574" s="200"/>
      <c r="G3574"/>
      <c r="H3574" s="188"/>
      <c r="I3574" s="54"/>
    </row>
    <row r="3575" spans="1:9" ht="16.149999999999999" hidden="1" customHeight="1">
      <c r="A3575"/>
      <c r="B3575"/>
      <c r="C3575" s="200"/>
      <c r="D3575" s="101"/>
      <c r="E3575" s="200"/>
      <c r="F3575" s="200"/>
      <c r="G3575"/>
      <c r="H3575" s="189"/>
      <c r="I3575" s="54"/>
    </row>
    <row r="3576" spans="1:9" ht="16.149999999999999" hidden="1" customHeight="1">
      <c r="A3576"/>
      <c r="B3576" s="201" t="s">
        <v>232</v>
      </c>
      <c r="C3576" s="202" t="s">
        <v>269</v>
      </c>
      <c r="D3576" s="203" t="s">
        <v>458</v>
      </c>
      <c r="E3576" s="204"/>
      <c r="F3576" s="205"/>
      <c r="G3576"/>
      <c r="H3576" s="189"/>
      <c r="I3576" s="54"/>
    </row>
    <row r="3577" spans="1:9" ht="16.149999999999999" hidden="1" customHeight="1">
      <c r="A3577"/>
      <c r="B3577" s="206" t="s">
        <v>233</v>
      </c>
      <c r="C3577" s="207" t="s">
        <v>224</v>
      </c>
      <c r="D3577" s="1120" t="s">
        <v>501</v>
      </c>
      <c r="E3577" s="209"/>
      <c r="F3577" s="210"/>
      <c r="G3577"/>
      <c r="H3577" s="189"/>
      <c r="I3577" s="54"/>
    </row>
    <row r="3578" spans="1:9" ht="16.149999999999999" hidden="1" customHeight="1">
      <c r="A3578"/>
      <c r="B3578" s="206" t="s">
        <v>234</v>
      </c>
      <c r="C3578" s="211" t="s">
        <v>4</v>
      </c>
      <c r="D3578" s="212"/>
      <c r="E3578" s="209"/>
      <c r="F3578" s="210"/>
      <c r="G3578"/>
      <c r="H3578" s="189"/>
      <c r="I3578" s="54"/>
    </row>
    <row r="3579" spans="1:9" ht="16.149999999999999" hidden="1" customHeight="1">
      <c r="A3579"/>
      <c r="B3579" s="213" t="s">
        <v>235</v>
      </c>
      <c r="C3579" s="214" t="s">
        <v>236</v>
      </c>
      <c r="D3579" s="214" t="s">
        <v>237</v>
      </c>
      <c r="E3579" s="214" t="s">
        <v>238</v>
      </c>
      <c r="F3579" s="215" t="s">
        <v>239</v>
      </c>
      <c r="G3579"/>
      <c r="H3579" s="189"/>
      <c r="I3579" s="54"/>
    </row>
    <row r="3580" spans="1:9" ht="16.149999999999999" hidden="1" customHeight="1">
      <c r="A3580"/>
      <c r="B3580" s="216" t="s">
        <v>318</v>
      </c>
      <c r="C3580" s="217"/>
      <c r="D3580" s="218"/>
      <c r="E3580" s="217"/>
      <c r="F3580" s="219" t="e">
        <f>SUM(F3581:F3593)</f>
        <v>#REF!</v>
      </c>
      <c r="G3580"/>
      <c r="H3580" s="188"/>
      <c r="I3580" s="54"/>
    </row>
    <row r="3581" spans="1:9" ht="16.149999999999999" hidden="1" customHeight="1">
      <c r="A3581"/>
      <c r="B3581" s="454" t="s">
        <v>312</v>
      </c>
      <c r="C3581" s="211" t="s">
        <v>4</v>
      </c>
      <c r="D3581" s="222" t="e">
        <f>#REF!*0.1103</f>
        <v>#REF!</v>
      </c>
      <c r="E3581" s="222">
        <v>1</v>
      </c>
      <c r="F3581" s="223" t="e">
        <f>D3581*E3581</f>
        <v>#REF!</v>
      </c>
      <c r="G3581"/>
      <c r="H3581" s="1086"/>
      <c r="I3581" s="54"/>
    </row>
    <row r="3582" spans="1:9" ht="16.149999999999999" hidden="1" customHeight="1">
      <c r="A3582"/>
      <c r="B3582" s="454"/>
      <c r="C3582" s="4"/>
      <c r="D3582" s="222"/>
      <c r="E3582" s="222"/>
      <c r="F3582" s="223">
        <f>D3582*E3582</f>
        <v>0</v>
      </c>
      <c r="G3582"/>
      <c r="H3582" s="1086"/>
      <c r="I3582" s="54"/>
    </row>
    <row r="3583" spans="1:9" ht="16.149999999999999" hidden="1" customHeight="1">
      <c r="A3583"/>
      <c r="B3583" s="454"/>
      <c r="C3583" s="4"/>
      <c r="D3583" s="222"/>
      <c r="E3583" s="222"/>
      <c r="F3583" s="223">
        <f>D3583*E3583</f>
        <v>0</v>
      </c>
      <c r="G3583"/>
      <c r="H3583" s="190"/>
      <c r="I3583" s="54"/>
    </row>
    <row r="3584" spans="1:9" ht="16.149999999999999" hidden="1" customHeight="1">
      <c r="A3584"/>
      <c r="B3584" s="454"/>
      <c r="C3584" s="4"/>
      <c r="D3584" s="222"/>
      <c r="E3584" s="222"/>
      <c r="F3584" s="223">
        <f>D3584*E3584</f>
        <v>0</v>
      </c>
      <c r="G3584"/>
      <c r="H3584" s="190"/>
      <c r="I3584" s="54"/>
    </row>
    <row r="3585" spans="1:9" ht="16.149999999999999" hidden="1" customHeight="1">
      <c r="A3585"/>
      <c r="B3585" s="454"/>
      <c r="C3585" s="4"/>
      <c r="D3585" s="222"/>
      <c r="E3585" s="222"/>
      <c r="F3585" s="223">
        <f>D3585*E3585</f>
        <v>0</v>
      </c>
      <c r="G3585"/>
      <c r="H3585" s="189"/>
      <c r="I3585" s="54"/>
    </row>
    <row r="3586" spans="1:9" ht="16.149999999999999" hidden="1" customHeight="1">
      <c r="A3586"/>
      <c r="B3586" s="220"/>
      <c r="C3586" s="221"/>
      <c r="D3586" s="222"/>
      <c r="E3586" s="222"/>
      <c r="F3586" s="223"/>
      <c r="G3586"/>
      <c r="H3586" s="191"/>
      <c r="I3586" s="54"/>
    </row>
    <row r="3587" spans="1:9" ht="16.149999999999999" hidden="1" customHeight="1">
      <c r="A3587"/>
      <c r="B3587" s="220"/>
      <c r="C3587" s="221"/>
      <c r="D3587" s="222"/>
      <c r="E3587" s="222"/>
      <c r="F3587" s="223"/>
      <c r="G3587"/>
      <c r="H3587" s="191"/>
      <c r="I3587" s="54"/>
    </row>
    <row r="3588" spans="1:9" ht="16.149999999999999" hidden="1" customHeight="1">
      <c r="A3588"/>
      <c r="B3588" s="220"/>
      <c r="C3588" s="221"/>
      <c r="D3588" s="222"/>
      <c r="E3588" s="222"/>
      <c r="F3588" s="223"/>
      <c r="G3588"/>
      <c r="H3588" s="189"/>
      <c r="I3588" s="54"/>
    </row>
    <row r="3589" spans="1:9" ht="16.149999999999999" hidden="1" customHeight="1">
      <c r="A3589"/>
      <c r="B3589" s="220"/>
      <c r="C3589" s="221"/>
      <c r="D3589" s="222"/>
      <c r="E3589" s="222"/>
      <c r="F3589" s="223"/>
      <c r="G3589"/>
      <c r="H3589" s="189"/>
      <c r="I3589" s="54"/>
    </row>
    <row r="3590" spans="1:9" ht="16.149999999999999" hidden="1" customHeight="1">
      <c r="A3590"/>
      <c r="B3590" s="220"/>
      <c r="C3590" s="221"/>
      <c r="D3590" s="222"/>
      <c r="E3590" s="222"/>
      <c r="F3590" s="223"/>
      <c r="G3590"/>
      <c r="H3590" s="189"/>
      <c r="I3590" s="54"/>
    </row>
    <row r="3591" spans="1:9" ht="16.149999999999999" hidden="1" customHeight="1">
      <c r="A3591"/>
      <c r="B3591" s="224"/>
      <c r="C3591" s="225"/>
      <c r="D3591" s="226"/>
      <c r="E3591" s="226"/>
      <c r="F3591" s="223"/>
      <c r="G3591"/>
      <c r="H3591" s="54"/>
      <c r="I3591" s="54"/>
    </row>
    <row r="3592" spans="1:9" ht="16.149999999999999" hidden="1" customHeight="1">
      <c r="A3592"/>
      <c r="B3592" s="228"/>
      <c r="C3592" s="225"/>
      <c r="D3592" s="225"/>
      <c r="E3592" s="225"/>
      <c r="F3592" s="223"/>
      <c r="G3592" s="57"/>
      <c r="H3592" s="58"/>
      <c r="I3592" s="54"/>
    </row>
    <row r="3593" spans="1:9" ht="16.149999999999999" hidden="1" customHeight="1">
      <c r="A3593"/>
      <c r="B3593" s="230"/>
      <c r="C3593" s="231"/>
      <c r="D3593" s="231"/>
      <c r="E3593" s="231"/>
      <c r="F3593" s="456"/>
      <c r="G3593" s="193"/>
      <c r="H3593" s="58"/>
      <c r="I3593" s="54"/>
    </row>
    <row r="3594" spans="1:9" ht="16.149999999999999" hidden="1" customHeight="1">
      <c r="B3594" s="455"/>
      <c r="C3594" s="458"/>
      <c r="D3594" s="459"/>
      <c r="E3594" s="458"/>
      <c r="F3594" s="460"/>
      <c r="G3594" s="193"/>
      <c r="H3594" s="61"/>
      <c r="I3594" s="54"/>
    </row>
    <row r="3595" spans="1:9" ht="16.149999999999999" hidden="1" customHeight="1">
      <c r="B3595" s="457"/>
      <c r="C3595" s="221"/>
      <c r="D3595" s="260"/>
      <c r="E3595" s="222"/>
      <c r="F3595" s="223"/>
      <c r="G3595" s="193"/>
      <c r="H3595" s="60"/>
      <c r="I3595" s="54"/>
    </row>
    <row r="3596" spans="1:9" ht="16.149999999999999" hidden="1" customHeight="1">
      <c r="A3596" s="57"/>
      <c r="B3596" s="259"/>
      <c r="C3596" s="225"/>
      <c r="D3596" s="261"/>
      <c r="E3596" s="225"/>
      <c r="F3596" s="223"/>
      <c r="G3596" s="196"/>
      <c r="H3596" s="263"/>
      <c r="I3596" s="54"/>
    </row>
    <row r="3597" spans="1:9" ht="16.149999999999999" hidden="1" customHeight="1">
      <c r="A3597" s="193"/>
      <c r="B3597" s="230"/>
      <c r="C3597" s="231"/>
      <c r="D3597" s="231"/>
      <c r="E3597" s="231"/>
      <c r="F3597" s="223"/>
      <c r="G3597" s="199"/>
      <c r="H3597" s="3"/>
      <c r="I3597" s="54"/>
    </row>
    <row r="3598" spans="1:9" ht="30" hidden="1" customHeight="1">
      <c r="A3598" s="193"/>
      <c r="B3598" s="216" t="s">
        <v>242</v>
      </c>
      <c r="C3598" s="217"/>
      <c r="D3598" s="218"/>
      <c r="E3598" s="217"/>
      <c r="F3598" s="219">
        <f>SUM(F3599:F3601)</f>
        <v>0</v>
      </c>
      <c r="G3598"/>
      <c r="H3598" s="3"/>
      <c r="I3598" s="54"/>
    </row>
    <row r="3599" spans="1:9" ht="16.149999999999999" hidden="1" customHeight="1">
      <c r="A3599" s="193"/>
      <c r="B3599" s="220"/>
      <c r="C3599" s="221"/>
      <c r="D3599" s="233"/>
      <c r="E3599" s="221"/>
      <c r="F3599" s="223"/>
      <c r="G3599"/>
      <c r="H3599" s="3"/>
      <c r="I3599" s="54"/>
    </row>
    <row r="3600" spans="1:9" ht="18.600000000000001" hidden="1" customHeight="1">
      <c r="A3600" s="196"/>
      <c r="B3600" s="224"/>
      <c r="C3600" s="225"/>
      <c r="D3600" s="229"/>
      <c r="E3600" s="225"/>
      <c r="F3600" s="227"/>
      <c r="G3600"/>
      <c r="H3600" s="7"/>
      <c r="I3600" s="54"/>
    </row>
    <row r="3601" spans="1:9" ht="37.9" hidden="1" customHeight="1">
      <c r="A3601" s="193"/>
      <c r="B3601" s="234"/>
      <c r="C3601" s="231"/>
      <c r="D3601" s="232"/>
      <c r="E3601" s="231"/>
      <c r="F3601" s="235"/>
      <c r="G3601"/>
      <c r="H3601" s="7"/>
      <c r="I3601" s="54"/>
    </row>
    <row r="3602" spans="1:9" ht="16.149999999999999" hidden="1" customHeight="1">
      <c r="A3602"/>
      <c r="B3602"/>
      <c r="C3602" s="236"/>
      <c r="D3602" s="237"/>
      <c r="E3602" s="238" t="s">
        <v>243</v>
      </c>
      <c r="F3602" s="239" t="e">
        <f>SUM(F3580,F3594,F3598)</f>
        <v>#REF!</v>
      </c>
      <c r="G3602"/>
      <c r="H3602" s="7"/>
      <c r="I3602" s="54"/>
    </row>
    <row r="3603" spans="1:9" ht="16.149999999999999" hidden="1" customHeight="1">
      <c r="A3603"/>
      <c r="B3603"/>
      <c r="C3603" s="240"/>
      <c r="D3603" s="241"/>
      <c r="E3603" s="242" t="s">
        <v>244</v>
      </c>
      <c r="F3603" s="239">
        <f>1.518999999</f>
        <v>1.518999999</v>
      </c>
      <c r="G3603"/>
      <c r="H3603" s="7"/>
      <c r="I3603" s="54"/>
    </row>
    <row r="3604" spans="1:9" ht="30" hidden="1" customHeight="1">
      <c r="A3604"/>
      <c r="B3604"/>
      <c r="C3604" s="243"/>
      <c r="D3604" s="244"/>
      <c r="E3604" s="245" t="s">
        <v>245</v>
      </c>
      <c r="F3604" s="461" t="e">
        <f>+F3603*F3602</f>
        <v>#REF!</v>
      </c>
      <c r="G3604"/>
      <c r="H3604" s="7"/>
      <c r="I3604" s="54"/>
    </row>
    <row r="3605" spans="1:9" ht="16.149999999999999" hidden="1" customHeight="1">
      <c r="A3605"/>
      <c r="B3605"/>
      <c r="C3605" s="200"/>
      <c r="D3605" s="208"/>
      <c r="E3605" s="246"/>
      <c r="F3605" s="247"/>
      <c r="G3605"/>
      <c r="H3605" s="187"/>
      <c r="I3605" s="54"/>
    </row>
    <row r="3606" spans="1:9" ht="16.149999999999999" hidden="1" customHeight="1">
      <c r="A3606"/>
      <c r="B3606"/>
      <c r="C3606" s="200"/>
      <c r="D3606" s="208"/>
      <c r="E3606" s="246"/>
      <c r="F3606" s="247"/>
      <c r="G3606"/>
      <c r="H3606" s="188"/>
      <c r="I3606" s="54"/>
    </row>
    <row r="3607" spans="1:9" ht="16.149999999999999" hidden="1" customHeight="1">
      <c r="A3607"/>
      <c r="B3607"/>
      <c r="C3607" s="200"/>
      <c r="D3607" s="208"/>
      <c r="E3607" s="246"/>
      <c r="F3607" s="247"/>
      <c r="G3607"/>
      <c r="H3607" s="189"/>
      <c r="I3607" s="54"/>
    </row>
    <row r="3608" spans="1:9" ht="16.149999999999999" hidden="1" customHeight="1">
      <c r="A3608"/>
      <c r="B3608"/>
      <c r="C3608" s="200"/>
      <c r="D3608" s="208"/>
      <c r="E3608" s="246"/>
      <c r="F3608" s="247"/>
      <c r="G3608"/>
      <c r="H3608" s="189"/>
      <c r="I3608" s="54"/>
    </row>
    <row r="3609" spans="1:9" ht="16.149999999999999" hidden="1" customHeight="1">
      <c r="A3609"/>
      <c r="B3609"/>
      <c r="C3609" s="200"/>
      <c r="D3609" s="208"/>
      <c r="E3609" s="246"/>
      <c r="F3609" s="247"/>
      <c r="G3609"/>
      <c r="H3609" s="189"/>
      <c r="I3609" s="54"/>
    </row>
    <row r="3610" spans="1:9" ht="16.149999999999999" hidden="1" customHeight="1">
      <c r="A3610"/>
      <c r="B3610"/>
      <c r="C3610" s="200"/>
      <c r="D3610" s="208"/>
      <c r="E3610" s="246"/>
      <c r="F3610" s="247"/>
      <c r="G3610"/>
      <c r="H3610" s="189"/>
      <c r="I3610" s="54"/>
    </row>
    <row r="3611" spans="1:9" ht="16.149999999999999" hidden="1" customHeight="1">
      <c r="A3611"/>
      <c r="B3611"/>
      <c r="C3611" s="200"/>
      <c r="D3611" s="208"/>
      <c r="E3611" s="246"/>
      <c r="F3611" s="247"/>
      <c r="G3611"/>
      <c r="H3611" s="189"/>
      <c r="I3611" s="54"/>
    </row>
    <row r="3612" spans="1:9" ht="16.149999999999999" hidden="1" customHeight="1">
      <c r="A3612"/>
      <c r="B3612" s="57"/>
      <c r="C3612" s="57"/>
      <c r="D3612" s="57"/>
      <c r="E3612" s="57"/>
      <c r="F3612" s="57"/>
      <c r="G3612"/>
      <c r="H3612" s="188"/>
      <c r="I3612" s="54"/>
    </row>
    <row r="3613" spans="1:9" ht="16.149999999999999" hidden="1" customHeight="1">
      <c r="A3613"/>
      <c r="B3613" s="194" t="s">
        <v>228</v>
      </c>
      <c r="C3613" s="193"/>
      <c r="D3613" s="193"/>
      <c r="E3613" s="195" t="str">
        <f>$B$3</f>
        <v xml:space="preserve">ESCUELA Nº </v>
      </c>
      <c r="F3613" s="193"/>
      <c r="G3613"/>
      <c r="H3613" s="1086"/>
      <c r="I3613" s="54"/>
    </row>
    <row r="3614" spans="1:9" ht="16.149999999999999" hidden="1" customHeight="1">
      <c r="A3614"/>
      <c r="B3614" s="195" t="s">
        <v>229</v>
      </c>
      <c r="C3614" s="193"/>
      <c r="D3614" s="193"/>
      <c r="E3614" s="195" t="str">
        <f>$B$4</f>
        <v>ENI Nº 62 ENRIQUE MOSCONI</v>
      </c>
      <c r="F3614" s="193"/>
      <c r="G3614"/>
      <c r="H3614" s="1086"/>
      <c r="I3614" s="54"/>
    </row>
    <row r="3615" spans="1:9" ht="16.149999999999999" hidden="1" customHeight="1">
      <c r="A3615"/>
      <c r="B3615" s="195" t="s">
        <v>230</v>
      </c>
      <c r="C3615" s="193"/>
      <c r="D3615" s="193"/>
      <c r="E3615" s="249" t="str">
        <f>$B$5</f>
        <v>RIVADAVIA - SAN JUAN</v>
      </c>
      <c r="F3615" s="193"/>
      <c r="G3615"/>
      <c r="H3615" s="190"/>
      <c r="I3615" s="54"/>
    </row>
    <row r="3616" spans="1:9" ht="16.149999999999999" hidden="1" customHeight="1">
      <c r="A3616"/>
      <c r="B3616" s="196"/>
      <c r="C3616" s="196"/>
      <c r="D3616" s="197"/>
      <c r="E3616" s="198" t="s">
        <v>231</v>
      </c>
      <c r="F3616" s="196"/>
      <c r="G3616"/>
      <c r="H3616" s="190"/>
      <c r="I3616" s="54"/>
    </row>
    <row r="3617" spans="1:9" ht="16.149999999999999" hidden="1" customHeight="1">
      <c r="A3617"/>
      <c r="B3617" s="199" t="s">
        <v>246</v>
      </c>
      <c r="C3617" s="193"/>
      <c r="D3617" s="199"/>
      <c r="E3617" s="199"/>
      <c r="F3617" s="199"/>
      <c r="G3617"/>
      <c r="H3617" s="189"/>
      <c r="I3617" s="54"/>
    </row>
    <row r="3618" spans="1:9" ht="16.149999999999999" hidden="1" customHeight="1">
      <c r="A3618"/>
      <c r="B3618"/>
      <c r="C3618" s="200"/>
      <c r="D3618" s="101"/>
      <c r="E3618" s="200"/>
      <c r="F3618" s="200"/>
      <c r="G3618"/>
      <c r="H3618" s="191"/>
      <c r="I3618" s="54"/>
    </row>
    <row r="3619" spans="1:9" ht="16.149999999999999" hidden="1" customHeight="1">
      <c r="A3619"/>
      <c r="B3619"/>
      <c r="C3619" s="200"/>
      <c r="D3619" s="101"/>
      <c r="E3619" s="200"/>
      <c r="F3619" s="200"/>
      <c r="G3619"/>
      <c r="H3619" s="191"/>
      <c r="I3619" s="54"/>
    </row>
    <row r="3620" spans="1:9" ht="16.149999999999999" hidden="1" customHeight="1">
      <c r="A3620"/>
      <c r="B3620" s="201" t="s">
        <v>232</v>
      </c>
      <c r="C3620" s="202" t="s">
        <v>459</v>
      </c>
      <c r="D3620" s="203" t="s">
        <v>460</v>
      </c>
      <c r="E3620" s="204"/>
      <c r="F3620" s="205"/>
      <c r="G3620"/>
      <c r="H3620" s="189"/>
      <c r="I3620" s="54"/>
    </row>
    <row r="3621" spans="1:9" ht="16.149999999999999" hidden="1" customHeight="1">
      <c r="A3621"/>
      <c r="B3621" s="206" t="s">
        <v>233</v>
      </c>
      <c r="C3621" s="207" t="s">
        <v>396</v>
      </c>
      <c r="D3621" s="265" t="s">
        <v>382</v>
      </c>
      <c r="E3621" s="209"/>
      <c r="F3621" s="210"/>
      <c r="G3621"/>
      <c r="H3621" s="189"/>
      <c r="I3621" s="54"/>
    </row>
    <row r="3622" spans="1:9" ht="16.149999999999999" hidden="1" customHeight="1">
      <c r="A3622"/>
      <c r="B3622" s="206" t="s">
        <v>234</v>
      </c>
      <c r="C3622" s="211" t="s">
        <v>4</v>
      </c>
      <c r="D3622" s="212"/>
      <c r="E3622" s="209"/>
      <c r="F3622" s="210"/>
      <c r="G3622"/>
      <c r="H3622" s="189"/>
      <c r="I3622" s="54"/>
    </row>
    <row r="3623" spans="1:9" ht="16.149999999999999" hidden="1" customHeight="1">
      <c r="A3623"/>
      <c r="B3623" s="213" t="s">
        <v>235</v>
      </c>
      <c r="C3623" s="214" t="s">
        <v>236</v>
      </c>
      <c r="D3623" s="214" t="s">
        <v>237</v>
      </c>
      <c r="E3623" s="214" t="s">
        <v>238</v>
      </c>
      <c r="F3623" s="215" t="s">
        <v>239</v>
      </c>
      <c r="G3623"/>
      <c r="H3623" s="54"/>
      <c r="I3623" s="54"/>
    </row>
    <row r="3624" spans="1:9" ht="16.149999999999999" hidden="1" customHeight="1">
      <c r="A3624"/>
      <c r="B3624" s="216" t="s">
        <v>240</v>
      </c>
      <c r="C3624" s="217"/>
      <c r="D3624" s="218"/>
      <c r="E3624" s="217"/>
      <c r="F3624" s="219">
        <f>SUM(F3625:F3637)</f>
        <v>59600</v>
      </c>
      <c r="G3624" s="57"/>
      <c r="H3624" s="58"/>
      <c r="I3624" s="54"/>
    </row>
    <row r="3625" spans="1:9" ht="16.149999999999999" hidden="1" customHeight="1">
      <c r="A3625"/>
      <c r="B3625" s="276" t="s">
        <v>510</v>
      </c>
      <c r="C3625" s="4" t="s">
        <v>511</v>
      </c>
      <c r="D3625" s="222">
        <f>45000*1.2</f>
        <v>54000</v>
      </c>
      <c r="E3625" s="268">
        <v>1</v>
      </c>
      <c r="F3625" s="223">
        <f>D3625*E3625</f>
        <v>54000</v>
      </c>
      <c r="G3625" s="193"/>
      <c r="H3625" s="58"/>
      <c r="I3625" s="54"/>
    </row>
    <row r="3626" spans="1:9" ht="16.149999999999999" hidden="1" customHeight="1">
      <c r="A3626"/>
      <c r="B3626" s="276" t="s">
        <v>47</v>
      </c>
      <c r="C3626" s="4" t="s">
        <v>4</v>
      </c>
      <c r="D3626" s="222">
        <v>5600</v>
      </c>
      <c r="E3626" s="268">
        <v>1</v>
      </c>
      <c r="F3626" s="223">
        <f t="shared" ref="F3626:F3637" si="12">D3626*E3626</f>
        <v>5600</v>
      </c>
      <c r="G3626" s="193"/>
      <c r="H3626" s="61"/>
      <c r="I3626" s="54"/>
    </row>
    <row r="3627" spans="1:9" ht="16.149999999999999" hidden="1" customHeight="1">
      <c r="A3627"/>
      <c r="B3627" s="220"/>
      <c r="C3627" s="4"/>
      <c r="D3627" s="222"/>
      <c r="E3627" s="268"/>
      <c r="F3627" s="223">
        <f t="shared" si="12"/>
        <v>0</v>
      </c>
      <c r="G3627" s="193"/>
      <c r="H3627" s="60"/>
      <c r="I3627" s="54"/>
    </row>
    <row r="3628" spans="1:9" ht="16.149999999999999" hidden="1" customHeight="1">
      <c r="A3628" s="57"/>
      <c r="B3628" s="220"/>
      <c r="C3628" s="4"/>
      <c r="D3628" s="222"/>
      <c r="E3628" s="268"/>
      <c r="F3628" s="223">
        <f t="shared" si="12"/>
        <v>0</v>
      </c>
      <c r="G3628" s="196"/>
      <c r="H3628" s="263"/>
      <c r="I3628" s="54"/>
    </row>
    <row r="3629" spans="1:9" ht="16.149999999999999" hidden="1" customHeight="1">
      <c r="A3629" s="193"/>
      <c r="B3629" s="220"/>
      <c r="C3629" s="4"/>
      <c r="D3629" s="222"/>
      <c r="E3629" s="268"/>
      <c r="F3629" s="223">
        <f t="shared" si="12"/>
        <v>0</v>
      </c>
      <c r="G3629" s="199"/>
      <c r="H3629" s="3"/>
      <c r="I3629" s="54"/>
    </row>
    <row r="3630" spans="1:9" ht="30" hidden="1" customHeight="1">
      <c r="A3630" s="193"/>
      <c r="B3630" s="276"/>
      <c r="C3630" s="4"/>
      <c r="D3630" s="222"/>
      <c r="E3630" s="268"/>
      <c r="F3630" s="223">
        <f t="shared" si="12"/>
        <v>0</v>
      </c>
      <c r="G3630"/>
      <c r="H3630" s="3"/>
      <c r="I3630" s="54"/>
    </row>
    <row r="3631" spans="1:9" ht="16.149999999999999" hidden="1" customHeight="1">
      <c r="A3631" s="193"/>
      <c r="B3631" s="276"/>
      <c r="C3631" s="4"/>
      <c r="D3631" s="222"/>
      <c r="E3631" s="268"/>
      <c r="F3631" s="223">
        <f t="shared" si="12"/>
        <v>0</v>
      </c>
      <c r="G3631"/>
      <c r="H3631" s="3"/>
      <c r="I3631" s="54"/>
    </row>
    <row r="3632" spans="1:9" ht="16.149999999999999" hidden="1" customHeight="1">
      <c r="A3632" s="196"/>
      <c r="B3632" s="276"/>
      <c r="C3632" s="4"/>
      <c r="D3632" s="222"/>
      <c r="E3632" s="268"/>
      <c r="F3632" s="223">
        <f t="shared" si="12"/>
        <v>0</v>
      </c>
      <c r="G3632"/>
      <c r="H3632" s="7"/>
      <c r="I3632" s="54"/>
    </row>
    <row r="3633" spans="1:9" ht="16.149999999999999" hidden="1" customHeight="1">
      <c r="A3633" s="193"/>
      <c r="B3633" s="276"/>
      <c r="C3633" s="4"/>
      <c r="D3633" s="222"/>
      <c r="E3633" s="268"/>
      <c r="F3633" s="223">
        <f t="shared" si="12"/>
        <v>0</v>
      </c>
      <c r="G3633"/>
      <c r="H3633" s="7"/>
      <c r="I3633" s="54"/>
    </row>
    <row r="3634" spans="1:9" ht="16.149999999999999" hidden="1" customHeight="1">
      <c r="A3634"/>
      <c r="B3634" s="220"/>
      <c r="C3634" s="221"/>
      <c r="D3634" s="222"/>
      <c r="E3634" s="222"/>
      <c r="F3634" s="223">
        <f t="shared" si="12"/>
        <v>0</v>
      </c>
      <c r="G3634"/>
      <c r="H3634" s="7"/>
      <c r="I3634" s="54"/>
    </row>
    <row r="3635" spans="1:9" ht="16.149999999999999" hidden="1" customHeight="1">
      <c r="A3635"/>
      <c r="B3635" s="224"/>
      <c r="C3635" s="225"/>
      <c r="D3635" s="226"/>
      <c r="E3635" s="226"/>
      <c r="F3635" s="223">
        <f t="shared" si="12"/>
        <v>0</v>
      </c>
      <c r="G3635"/>
      <c r="H3635" s="7"/>
      <c r="I3635" s="54"/>
    </row>
    <row r="3636" spans="1:9" ht="16.149999999999999" hidden="1" customHeight="1">
      <c r="A3636"/>
      <c r="B3636" s="228"/>
      <c r="C3636" s="225"/>
      <c r="D3636" s="225"/>
      <c r="E3636" s="225"/>
      <c r="F3636" s="223">
        <f t="shared" si="12"/>
        <v>0</v>
      </c>
      <c r="G3636"/>
      <c r="H3636" s="7"/>
      <c r="I3636" s="54"/>
    </row>
    <row r="3637" spans="1:9" ht="16.149999999999999" hidden="1" customHeight="1">
      <c r="A3637"/>
      <c r="B3637" s="230"/>
      <c r="C3637" s="231"/>
      <c r="D3637" s="231"/>
      <c r="E3637" s="231"/>
      <c r="F3637" s="223">
        <f t="shared" si="12"/>
        <v>0</v>
      </c>
      <c r="G3637"/>
      <c r="H3637" s="187"/>
      <c r="I3637" s="54"/>
    </row>
    <row r="3638" spans="1:9" ht="16.149999999999999" hidden="1" customHeight="1">
      <c r="A3638"/>
      <c r="B3638" s="216" t="s">
        <v>241</v>
      </c>
      <c r="C3638" s="217"/>
      <c r="D3638" s="218"/>
      <c r="E3638" s="217"/>
      <c r="F3638" s="219" t="e">
        <f>SUM(F3639:F3641)</f>
        <v>#REF!</v>
      </c>
      <c r="G3638"/>
      <c r="H3638" s="188"/>
      <c r="I3638" s="54"/>
    </row>
    <row r="3639" spans="1:9" ht="16.149999999999999" hidden="1" customHeight="1">
      <c r="A3639"/>
      <c r="B3639" s="262" t="s">
        <v>33</v>
      </c>
      <c r="C3639" s="221" t="s">
        <v>247</v>
      </c>
      <c r="D3639" s="260" t="e">
        <f>#REF!</f>
        <v>#REF!</v>
      </c>
      <c r="E3639" s="268">
        <v>500</v>
      </c>
      <c r="F3639" s="223" t="e">
        <f>D3639*E3639</f>
        <v>#REF!</v>
      </c>
      <c r="G3639"/>
      <c r="H3639" s="189"/>
      <c r="I3639" s="54"/>
    </row>
    <row r="3640" spans="1:9" ht="16.149999999999999" hidden="1" customHeight="1">
      <c r="A3640"/>
      <c r="B3640" s="259" t="s">
        <v>34</v>
      </c>
      <c r="C3640" s="225" t="s">
        <v>247</v>
      </c>
      <c r="D3640" s="261" t="e">
        <f>#REF!</f>
        <v>#REF!</v>
      </c>
      <c r="E3640" s="268">
        <v>300</v>
      </c>
      <c r="F3640" s="223" t="e">
        <f>D3640*E3640</f>
        <v>#REF!</v>
      </c>
      <c r="G3640"/>
      <c r="H3640" s="189"/>
      <c r="I3640" s="54"/>
    </row>
    <row r="3641" spans="1:9" ht="16.149999999999999" hidden="1" customHeight="1">
      <c r="A3641"/>
      <c r="B3641" s="230"/>
      <c r="C3641" s="231"/>
      <c r="D3641" s="231"/>
      <c r="E3641" s="231"/>
      <c r="F3641" s="223">
        <f>D3641*E3641</f>
        <v>0</v>
      </c>
      <c r="G3641"/>
      <c r="H3641" s="189"/>
      <c r="I3641" s="54"/>
    </row>
    <row r="3642" spans="1:9" ht="16.149999999999999" hidden="1" customHeight="1">
      <c r="A3642"/>
      <c r="B3642" s="216" t="s">
        <v>242</v>
      </c>
      <c r="C3642" s="217"/>
      <c r="D3642" s="218"/>
      <c r="E3642" s="217"/>
      <c r="F3642" s="219">
        <f>SUM(F3643:F3645)</f>
        <v>0</v>
      </c>
      <c r="G3642"/>
      <c r="H3642" s="189"/>
      <c r="I3642" s="54"/>
    </row>
    <row r="3643" spans="1:9" ht="16.149999999999999" hidden="1" customHeight="1">
      <c r="A3643"/>
      <c r="B3643" s="220"/>
      <c r="C3643" s="221"/>
      <c r="D3643" s="233"/>
      <c r="E3643" s="221"/>
      <c r="F3643" s="223"/>
      <c r="G3643"/>
      <c r="H3643" s="189"/>
      <c r="I3643" s="54"/>
    </row>
    <row r="3644" spans="1:9" ht="16.149999999999999" hidden="1" customHeight="1">
      <c r="A3644"/>
      <c r="B3644" s="224"/>
      <c r="C3644" s="225"/>
      <c r="D3644" s="229"/>
      <c r="E3644" s="225"/>
      <c r="F3644" s="227"/>
      <c r="G3644"/>
      <c r="H3644" s="188"/>
      <c r="I3644" s="54"/>
    </row>
    <row r="3645" spans="1:9" ht="16.149999999999999" hidden="1" customHeight="1">
      <c r="A3645"/>
      <c r="B3645" s="234"/>
      <c r="C3645" s="231"/>
      <c r="D3645" s="232"/>
      <c r="E3645" s="231"/>
      <c r="F3645" s="235"/>
      <c r="G3645"/>
      <c r="H3645" s="1086"/>
      <c r="I3645" s="54"/>
    </row>
    <row r="3646" spans="1:9" ht="16.149999999999999" hidden="1" customHeight="1">
      <c r="A3646"/>
      <c r="B3646"/>
      <c r="C3646" s="236"/>
      <c r="D3646" s="237"/>
      <c r="E3646" s="238" t="s">
        <v>243</v>
      </c>
      <c r="F3646" s="239" t="e">
        <f>SUM(F3624,F3638,F3642)</f>
        <v>#REF!</v>
      </c>
      <c r="G3646"/>
      <c r="H3646" s="1086"/>
      <c r="I3646" s="54"/>
    </row>
    <row r="3647" spans="1:9" ht="16.149999999999999" hidden="1" customHeight="1">
      <c r="A3647"/>
      <c r="B3647"/>
      <c r="C3647" s="240"/>
      <c r="D3647" s="241"/>
      <c r="E3647" s="242" t="s">
        <v>244</v>
      </c>
      <c r="F3647" s="239">
        <f>$H$27</f>
        <v>1.5610099999999998</v>
      </c>
      <c r="G3647"/>
      <c r="H3647" s="190"/>
      <c r="I3647" s="54"/>
    </row>
    <row r="3648" spans="1:9" ht="16.149999999999999" hidden="1" customHeight="1">
      <c r="A3648"/>
      <c r="B3648"/>
      <c r="C3648" s="243"/>
      <c r="D3648" s="244"/>
      <c r="E3648" s="245" t="s">
        <v>245</v>
      </c>
      <c r="F3648" s="461" t="e">
        <f>+F3647*F3646</f>
        <v>#REF!</v>
      </c>
      <c r="G3648"/>
      <c r="H3648" s="190"/>
      <c r="I3648" s="54"/>
    </row>
    <row r="3649" spans="1:9" ht="16.149999999999999" hidden="1" customHeight="1">
      <c r="A3649"/>
      <c r="B3649"/>
      <c r="C3649" s="200"/>
      <c r="D3649" s="208"/>
      <c r="E3649" s="246"/>
      <c r="F3649" s="247"/>
      <c r="G3649"/>
      <c r="H3649" s="189"/>
      <c r="I3649" s="54"/>
    </row>
    <row r="3650" spans="1:9" ht="16.149999999999999" hidden="1" customHeight="1">
      <c r="A3650"/>
      <c r="B3650" s="51"/>
      <c r="C3650" s="51"/>
      <c r="D3650" s="51"/>
      <c r="E3650" s="51"/>
      <c r="F3650" s="51"/>
      <c r="G3650"/>
      <c r="H3650" s="191"/>
      <c r="I3650" s="54"/>
    </row>
    <row r="3651" spans="1:9" ht="16.149999999999999" hidden="1" customHeight="1">
      <c r="A3651"/>
      <c r="B3651"/>
      <c r="C3651" s="200"/>
      <c r="D3651" s="208"/>
      <c r="E3651" s="246"/>
      <c r="F3651" s="247"/>
      <c r="G3651"/>
      <c r="H3651" s="191"/>
      <c r="I3651" s="54"/>
    </row>
    <row r="3652" spans="1:9" ht="16.149999999999999" hidden="1" customHeight="1">
      <c r="A3652"/>
      <c r="B3652"/>
      <c r="C3652" s="200"/>
      <c r="D3652" s="208"/>
      <c r="E3652" s="246"/>
      <c r="F3652" s="247"/>
      <c r="G3652"/>
      <c r="H3652" s="189"/>
      <c r="I3652" s="54"/>
    </row>
    <row r="3653" spans="1:9" ht="16.149999999999999" hidden="1" customHeight="1">
      <c r="A3653"/>
      <c r="B3653"/>
      <c r="C3653" s="200"/>
      <c r="D3653" s="208"/>
      <c r="E3653" s="246"/>
      <c r="F3653" s="247"/>
      <c r="G3653"/>
      <c r="H3653" s="189"/>
      <c r="I3653" s="54"/>
    </row>
    <row r="3654" spans="1:9" ht="16.149999999999999" hidden="1" customHeight="1">
      <c r="A3654"/>
      <c r="B3654"/>
      <c r="C3654" s="200"/>
      <c r="D3654" s="208"/>
      <c r="E3654" s="246"/>
      <c r="F3654" s="247"/>
      <c r="G3654"/>
      <c r="H3654" s="189"/>
      <c r="I3654" s="54"/>
    </row>
    <row r="3655" spans="1:9" ht="16.149999999999999" hidden="1" customHeight="1">
      <c r="A3655"/>
      <c r="B3655"/>
      <c r="C3655" s="200"/>
      <c r="D3655" s="208"/>
      <c r="E3655" s="246"/>
      <c r="F3655" s="247"/>
      <c r="G3655"/>
      <c r="H3655" s="54"/>
      <c r="I3655" s="54"/>
    </row>
    <row r="3656" spans="1:9" ht="16.149999999999999" hidden="1" customHeight="1">
      <c r="A3656"/>
      <c r="B3656"/>
      <c r="C3656" s="200"/>
      <c r="D3656" s="208"/>
      <c r="E3656" s="246"/>
      <c r="F3656" s="247"/>
      <c r="G3656" s="57"/>
      <c r="H3656" s="58"/>
      <c r="I3656" s="54"/>
    </row>
    <row r="3657" spans="1:9" ht="16.149999999999999" hidden="1" customHeight="1">
      <c r="A3657"/>
      <c r="B3657" s="57"/>
      <c r="C3657" s="57"/>
      <c r="D3657" s="57"/>
      <c r="E3657" s="57"/>
      <c r="F3657" s="57"/>
      <c r="G3657" s="193"/>
      <c r="H3657" s="58"/>
      <c r="I3657" s="54"/>
    </row>
    <row r="3658" spans="1:9" ht="16.149999999999999" hidden="1" customHeight="1">
      <c r="A3658"/>
      <c r="B3658" s="194" t="s">
        <v>228</v>
      </c>
      <c r="C3658" s="193"/>
      <c r="D3658" s="193"/>
      <c r="E3658" s="195" t="str">
        <f>$B$3</f>
        <v xml:space="preserve">ESCUELA Nº </v>
      </c>
      <c r="F3658" s="193"/>
      <c r="G3658" s="193"/>
      <c r="H3658" s="61"/>
      <c r="I3658" s="54"/>
    </row>
    <row r="3659" spans="1:9" ht="16.149999999999999" hidden="1" customHeight="1">
      <c r="A3659"/>
      <c r="B3659" s="195" t="s">
        <v>229</v>
      </c>
      <c r="C3659" s="193"/>
      <c r="D3659" s="193"/>
      <c r="E3659" s="195" t="str">
        <f>$B$4</f>
        <v>ENI Nº 62 ENRIQUE MOSCONI</v>
      </c>
      <c r="F3659" s="193"/>
      <c r="G3659" s="193"/>
      <c r="H3659" s="60"/>
      <c r="I3659" s="54"/>
    </row>
    <row r="3660" spans="1:9" ht="16.149999999999999" hidden="1" customHeight="1">
      <c r="A3660" s="57"/>
      <c r="B3660" s="195" t="s">
        <v>230</v>
      </c>
      <c r="C3660" s="193"/>
      <c r="D3660" s="193"/>
      <c r="E3660" s="249" t="str">
        <f>$B$5</f>
        <v>RIVADAVIA - SAN JUAN</v>
      </c>
      <c r="F3660" s="193"/>
      <c r="G3660" s="196"/>
      <c r="H3660" s="263"/>
      <c r="I3660" s="54"/>
    </row>
    <row r="3661" spans="1:9" ht="16.149999999999999" hidden="1" customHeight="1">
      <c r="A3661" s="193"/>
      <c r="B3661" s="196"/>
      <c r="C3661" s="196"/>
      <c r="D3661" s="197"/>
      <c r="E3661" s="198" t="s">
        <v>231</v>
      </c>
      <c r="F3661" s="196"/>
      <c r="G3661" s="199"/>
      <c r="H3661" s="3"/>
      <c r="I3661" s="54"/>
    </row>
    <row r="3662" spans="1:9" ht="16.149999999999999" hidden="1" customHeight="1">
      <c r="A3662" s="193"/>
      <c r="B3662" s="199" t="s">
        <v>246</v>
      </c>
      <c r="C3662" s="193"/>
      <c r="D3662" s="199"/>
      <c r="E3662" s="199"/>
      <c r="F3662" s="199"/>
      <c r="G3662"/>
      <c r="H3662" s="3"/>
      <c r="I3662" s="54"/>
    </row>
    <row r="3663" spans="1:9" ht="16.149999999999999" hidden="1" customHeight="1">
      <c r="A3663" s="193"/>
      <c r="B3663"/>
      <c r="C3663" s="200"/>
      <c r="D3663" s="101"/>
      <c r="E3663" s="200"/>
      <c r="F3663" s="200"/>
      <c r="G3663"/>
      <c r="H3663" s="3"/>
      <c r="I3663" s="54"/>
    </row>
    <row r="3664" spans="1:9" ht="16.149999999999999" hidden="1" customHeight="1">
      <c r="A3664" s="196"/>
      <c r="B3664"/>
      <c r="C3664" s="200"/>
      <c r="D3664" s="101"/>
      <c r="E3664" s="200"/>
      <c r="F3664" s="200"/>
      <c r="G3664"/>
      <c r="H3664" s="7"/>
      <c r="I3664" s="54"/>
    </row>
    <row r="3665" spans="1:9" ht="16.149999999999999" hidden="1" customHeight="1">
      <c r="A3665" s="193"/>
      <c r="B3665" s="201" t="s">
        <v>232</v>
      </c>
      <c r="C3665" s="202" t="s">
        <v>459</v>
      </c>
      <c r="D3665" s="203" t="s">
        <v>460</v>
      </c>
      <c r="E3665" s="204"/>
      <c r="F3665" s="205"/>
      <c r="G3665"/>
      <c r="H3665" s="7"/>
      <c r="I3665" s="54"/>
    </row>
    <row r="3666" spans="1:9" ht="16.149999999999999" hidden="1" customHeight="1">
      <c r="A3666"/>
      <c r="B3666" s="206" t="s">
        <v>233</v>
      </c>
      <c r="C3666" s="207" t="s">
        <v>397</v>
      </c>
      <c r="D3666" s="265" t="s">
        <v>383</v>
      </c>
      <c r="E3666" s="209"/>
      <c r="F3666" s="210"/>
      <c r="G3666"/>
      <c r="H3666" s="7"/>
      <c r="I3666" s="54"/>
    </row>
    <row r="3667" spans="1:9" ht="30.75" hidden="1" customHeight="1">
      <c r="A3667"/>
      <c r="B3667" s="206" t="s">
        <v>234</v>
      </c>
      <c r="C3667" s="211" t="s">
        <v>4</v>
      </c>
      <c r="D3667" s="212"/>
      <c r="E3667" s="209"/>
      <c r="F3667" s="210"/>
      <c r="G3667"/>
      <c r="H3667" s="7"/>
      <c r="I3667" s="54"/>
    </row>
    <row r="3668" spans="1:9" ht="16.149999999999999" hidden="1" customHeight="1">
      <c r="A3668"/>
      <c r="B3668" s="213" t="s">
        <v>235</v>
      </c>
      <c r="C3668" s="214" t="s">
        <v>236</v>
      </c>
      <c r="D3668" s="214" t="s">
        <v>237</v>
      </c>
      <c r="E3668" s="214" t="s">
        <v>238</v>
      </c>
      <c r="F3668" s="215" t="s">
        <v>239</v>
      </c>
      <c r="G3668"/>
      <c r="H3668" s="7"/>
      <c r="I3668" s="54"/>
    </row>
    <row r="3669" spans="1:9" ht="16.149999999999999" hidden="1" customHeight="1">
      <c r="A3669"/>
      <c r="B3669" s="216" t="s">
        <v>240</v>
      </c>
      <c r="C3669" s="217"/>
      <c r="D3669" s="218"/>
      <c r="E3669" s="217"/>
      <c r="F3669" s="219">
        <f>SUM(F3670:F3682)</f>
        <v>3397</v>
      </c>
      <c r="G3669"/>
      <c r="H3669" s="187"/>
      <c r="I3669" s="54"/>
    </row>
    <row r="3670" spans="1:9" ht="16.149999999999999" hidden="1" customHeight="1">
      <c r="A3670"/>
      <c r="B3670" s="276" t="s">
        <v>383</v>
      </c>
      <c r="C3670" s="4" t="s">
        <v>4</v>
      </c>
      <c r="D3670" s="222">
        <f>6542*0.5</f>
        <v>3271</v>
      </c>
      <c r="E3670" s="268">
        <v>1</v>
      </c>
      <c r="F3670" s="223">
        <f>D3670*E3670</f>
        <v>3271</v>
      </c>
      <c r="G3670"/>
      <c r="H3670" s="188"/>
      <c r="I3670" s="54"/>
    </row>
    <row r="3671" spans="1:9" ht="16.149999999999999" hidden="1" customHeight="1">
      <c r="A3671"/>
      <c r="B3671" s="276" t="s">
        <v>47</v>
      </c>
      <c r="C3671" s="4" t="s">
        <v>4</v>
      </c>
      <c r="D3671" s="222">
        <v>126</v>
      </c>
      <c r="E3671" s="268">
        <v>1</v>
      </c>
      <c r="F3671" s="223">
        <f t="shared" ref="F3671:F3682" si="13">D3671*E3671</f>
        <v>126</v>
      </c>
      <c r="G3671"/>
      <c r="H3671" s="189"/>
      <c r="I3671" s="54"/>
    </row>
    <row r="3672" spans="1:9" ht="16.149999999999999" hidden="1" customHeight="1">
      <c r="A3672"/>
      <c r="B3672" s="220" t="s">
        <v>502</v>
      </c>
      <c r="C3672" s="4" t="s">
        <v>4</v>
      </c>
      <c r="D3672" s="222">
        <v>0</v>
      </c>
      <c r="E3672" s="268">
        <v>1</v>
      </c>
      <c r="F3672" s="223">
        <f t="shared" si="13"/>
        <v>0</v>
      </c>
      <c r="G3672"/>
      <c r="H3672" s="189"/>
      <c r="I3672" s="54"/>
    </row>
    <row r="3673" spans="1:9" ht="16.149999999999999" hidden="1" customHeight="1">
      <c r="A3673"/>
      <c r="B3673" s="220"/>
      <c r="C3673" s="4"/>
      <c r="D3673" s="222"/>
      <c r="E3673" s="268"/>
      <c r="F3673" s="223">
        <f t="shared" si="13"/>
        <v>0</v>
      </c>
      <c r="G3673"/>
      <c r="H3673" s="189"/>
      <c r="I3673" s="54"/>
    </row>
    <row r="3674" spans="1:9" ht="16.149999999999999" hidden="1" customHeight="1">
      <c r="A3674"/>
      <c r="B3674" s="220"/>
      <c r="C3674" s="4"/>
      <c r="D3674" s="222"/>
      <c r="E3674" s="268"/>
      <c r="F3674" s="223">
        <f t="shared" si="13"/>
        <v>0</v>
      </c>
      <c r="G3674"/>
      <c r="H3674" s="7"/>
      <c r="I3674" s="54"/>
    </row>
    <row r="3675" spans="1:9" ht="16.149999999999999" hidden="1" customHeight="1">
      <c r="A3675"/>
      <c r="B3675" s="276"/>
      <c r="C3675" s="4"/>
      <c r="D3675" s="222"/>
      <c r="E3675" s="268"/>
      <c r="F3675" s="223">
        <f t="shared" si="13"/>
        <v>0</v>
      </c>
      <c r="G3675"/>
      <c r="H3675" s="7"/>
      <c r="I3675" s="54"/>
    </row>
    <row r="3676" spans="1:9" ht="16.149999999999999" hidden="1" customHeight="1">
      <c r="A3676"/>
      <c r="B3676" s="276"/>
      <c r="C3676" s="4"/>
      <c r="D3676" s="222"/>
      <c r="E3676" s="268"/>
      <c r="F3676" s="223">
        <f t="shared" si="13"/>
        <v>0</v>
      </c>
      <c r="G3676"/>
      <c r="H3676" s="7"/>
      <c r="I3676" s="54"/>
    </row>
    <row r="3677" spans="1:9" ht="16.149999999999999" hidden="1" customHeight="1">
      <c r="A3677"/>
      <c r="B3677" s="276"/>
      <c r="C3677" s="4"/>
      <c r="D3677" s="222"/>
      <c r="E3677" s="268"/>
      <c r="F3677" s="223">
        <f t="shared" si="13"/>
        <v>0</v>
      </c>
      <c r="G3677"/>
      <c r="H3677" s="7"/>
      <c r="I3677" s="54"/>
    </row>
    <row r="3678" spans="1:9" ht="16.149999999999999" hidden="1" customHeight="1">
      <c r="A3678"/>
      <c r="B3678" s="276"/>
      <c r="C3678" s="4"/>
      <c r="D3678" s="222"/>
      <c r="E3678" s="268"/>
      <c r="F3678" s="223">
        <f t="shared" si="13"/>
        <v>0</v>
      </c>
      <c r="G3678"/>
      <c r="H3678" s="7"/>
      <c r="I3678" s="54"/>
    </row>
    <row r="3679" spans="1:9" ht="16.149999999999999" hidden="1" customHeight="1">
      <c r="A3679"/>
      <c r="B3679" s="220"/>
      <c r="C3679" s="221"/>
      <c r="D3679" s="222"/>
      <c r="E3679" s="222"/>
      <c r="F3679" s="223">
        <f t="shared" si="13"/>
        <v>0</v>
      </c>
      <c r="G3679"/>
      <c r="H3679" s="7"/>
      <c r="I3679" s="54"/>
    </row>
    <row r="3680" spans="1:9" ht="16.149999999999999" hidden="1" customHeight="1">
      <c r="A3680"/>
      <c r="B3680" s="224"/>
      <c r="C3680" s="225"/>
      <c r="D3680" s="226"/>
      <c r="E3680" s="226"/>
      <c r="F3680" s="223">
        <f t="shared" si="13"/>
        <v>0</v>
      </c>
      <c r="G3680"/>
      <c r="H3680" s="7"/>
      <c r="I3680" s="54"/>
    </row>
    <row r="3681" spans="1:9" ht="16.149999999999999" hidden="1" customHeight="1">
      <c r="A3681"/>
      <c r="B3681" s="228"/>
      <c r="C3681" s="225"/>
      <c r="D3681" s="225"/>
      <c r="E3681" s="225"/>
      <c r="F3681" s="223">
        <f t="shared" si="13"/>
        <v>0</v>
      </c>
      <c r="G3681"/>
      <c r="H3681" s="189"/>
      <c r="I3681" s="54"/>
    </row>
    <row r="3682" spans="1:9" ht="16.149999999999999" hidden="1" customHeight="1">
      <c r="A3682"/>
      <c r="B3682" s="230"/>
      <c r="C3682" s="231"/>
      <c r="D3682" s="231"/>
      <c r="E3682" s="231"/>
      <c r="F3682" s="223">
        <f t="shared" si="13"/>
        <v>0</v>
      </c>
      <c r="G3682"/>
      <c r="H3682" s="188"/>
      <c r="I3682" s="54"/>
    </row>
    <row r="3683" spans="1:9" ht="16.149999999999999" hidden="1" customHeight="1">
      <c r="A3683"/>
      <c r="B3683" s="216" t="s">
        <v>241</v>
      </c>
      <c r="C3683" s="217"/>
      <c r="D3683" s="218"/>
      <c r="E3683" s="217"/>
      <c r="F3683" s="219" t="e">
        <f>SUM(F3684:F3686)</f>
        <v>#REF!</v>
      </c>
      <c r="G3683"/>
      <c r="H3683" s="189"/>
      <c r="I3683" s="54"/>
    </row>
    <row r="3684" spans="1:9" ht="16.149999999999999" hidden="1" customHeight="1">
      <c r="A3684"/>
      <c r="B3684" s="262" t="s">
        <v>33</v>
      </c>
      <c r="C3684" s="221" t="s">
        <v>247</v>
      </c>
      <c r="D3684" s="260" t="e">
        <f>#REF!</f>
        <v>#REF!</v>
      </c>
      <c r="E3684" s="268">
        <v>100</v>
      </c>
      <c r="F3684" s="223" t="e">
        <f>D3684*E3684</f>
        <v>#REF!</v>
      </c>
      <c r="G3684"/>
      <c r="H3684" s="189"/>
      <c r="I3684" s="54"/>
    </row>
    <row r="3685" spans="1:9" ht="16.149999999999999" hidden="1" customHeight="1">
      <c r="A3685"/>
      <c r="B3685" s="259" t="s">
        <v>34</v>
      </c>
      <c r="C3685" s="225" t="s">
        <v>247</v>
      </c>
      <c r="D3685" s="261" t="e">
        <f>#REF!</f>
        <v>#REF!</v>
      </c>
      <c r="E3685" s="268">
        <v>50</v>
      </c>
      <c r="F3685" s="223" t="e">
        <f>D3685*E3685</f>
        <v>#REF!</v>
      </c>
      <c r="G3685"/>
      <c r="H3685" s="190"/>
      <c r="I3685" s="54"/>
    </row>
    <row r="3686" spans="1:9" ht="16.149999999999999" hidden="1" customHeight="1">
      <c r="A3686"/>
      <c r="B3686" s="230"/>
      <c r="C3686" s="231"/>
      <c r="D3686" s="231"/>
      <c r="E3686" s="231"/>
      <c r="F3686" s="223">
        <f>D3686*E3686</f>
        <v>0</v>
      </c>
      <c r="G3686"/>
      <c r="H3686" s="189"/>
      <c r="I3686" s="54"/>
    </row>
    <row r="3687" spans="1:9" ht="16.149999999999999" hidden="1" customHeight="1">
      <c r="A3687"/>
      <c r="B3687" s="216" t="s">
        <v>242</v>
      </c>
      <c r="C3687" s="217"/>
      <c r="D3687" s="218"/>
      <c r="E3687" s="217"/>
      <c r="F3687" s="219">
        <f>SUM(F3688:F3690)</f>
        <v>0</v>
      </c>
      <c r="G3687"/>
      <c r="H3687" s="191"/>
      <c r="I3687" s="54"/>
    </row>
    <row r="3688" spans="1:9" ht="16.149999999999999" hidden="1" customHeight="1">
      <c r="A3688"/>
      <c r="B3688" s="220"/>
      <c r="C3688" s="221"/>
      <c r="D3688" s="233"/>
      <c r="E3688" s="221"/>
      <c r="F3688" s="223"/>
      <c r="G3688"/>
      <c r="H3688" s="191"/>
      <c r="I3688" s="54"/>
    </row>
    <row r="3689" spans="1:9" ht="16.149999999999999" hidden="1" customHeight="1">
      <c r="A3689"/>
      <c r="B3689" s="224"/>
      <c r="C3689" s="225"/>
      <c r="D3689" s="229"/>
      <c r="E3689" s="225"/>
      <c r="F3689" s="227"/>
      <c r="G3689"/>
      <c r="H3689" s="189"/>
      <c r="I3689" s="54"/>
    </row>
    <row r="3690" spans="1:9" ht="16.149999999999999" hidden="1" customHeight="1">
      <c r="A3690"/>
      <c r="B3690" s="234"/>
      <c r="C3690" s="231"/>
      <c r="D3690" s="232"/>
      <c r="E3690" s="231"/>
      <c r="F3690" s="235"/>
      <c r="G3690"/>
      <c r="H3690" s="189"/>
      <c r="I3690" s="54"/>
    </row>
    <row r="3691" spans="1:9" ht="16.149999999999999" hidden="1" customHeight="1">
      <c r="A3691"/>
      <c r="B3691"/>
      <c r="C3691" s="236"/>
      <c r="D3691" s="237"/>
      <c r="E3691" s="238" t="s">
        <v>243</v>
      </c>
      <c r="F3691" s="239" t="e">
        <f>SUM(F3669,F3683,F3687)</f>
        <v>#REF!</v>
      </c>
      <c r="G3691"/>
      <c r="H3691" s="189"/>
      <c r="I3691" s="54"/>
    </row>
    <row r="3692" spans="1:9" ht="16.149999999999999" hidden="1" customHeight="1">
      <c r="A3692" s="57"/>
      <c r="B3692"/>
      <c r="C3692" s="240"/>
      <c r="D3692" s="241"/>
      <c r="E3692" s="242" t="s">
        <v>244</v>
      </c>
      <c r="F3692" s="239">
        <f>$H$27</f>
        <v>1.5610099999999998</v>
      </c>
      <c r="G3692"/>
      <c r="H3692" s="54"/>
      <c r="I3692" s="54"/>
    </row>
    <row r="3693" spans="1:9" ht="16.149999999999999" hidden="1" customHeight="1">
      <c r="A3693" s="193"/>
      <c r="B3693"/>
      <c r="C3693" s="243"/>
      <c r="D3693" s="244"/>
      <c r="E3693" s="245" t="s">
        <v>245</v>
      </c>
      <c r="F3693" s="461" t="e">
        <f>+F3692*F3691</f>
        <v>#REF!</v>
      </c>
      <c r="G3693" s="57"/>
      <c r="H3693" s="58"/>
      <c r="I3693" s="54"/>
    </row>
    <row r="3694" spans="1:9" ht="16.149999999999999" hidden="1" customHeight="1">
      <c r="A3694" s="193"/>
      <c r="B3694"/>
      <c r="C3694" s="200"/>
      <c r="D3694" s="208"/>
      <c r="E3694" s="246"/>
      <c r="F3694" s="247"/>
      <c r="G3694" s="193"/>
      <c r="H3694" s="58"/>
      <c r="I3694" s="54"/>
    </row>
    <row r="3695" spans="1:9" ht="16.149999999999999" hidden="1" customHeight="1">
      <c r="A3695" s="193"/>
      <c r="B3695"/>
      <c r="C3695" s="200"/>
      <c r="D3695" s="208"/>
      <c r="E3695" s="246"/>
      <c r="F3695" s="247"/>
      <c r="G3695" s="193"/>
      <c r="H3695" s="61"/>
      <c r="I3695" s="54"/>
    </row>
    <row r="3696" spans="1:9" ht="16.149999999999999" hidden="1" customHeight="1">
      <c r="A3696" s="196"/>
      <c r="B3696"/>
      <c r="C3696" s="200"/>
      <c r="D3696" s="208"/>
      <c r="E3696" s="246"/>
      <c r="F3696" s="247"/>
      <c r="G3696" s="193"/>
      <c r="H3696" s="60"/>
      <c r="I3696" s="54"/>
    </row>
    <row r="3697" spans="1:9" ht="16.149999999999999" hidden="1" customHeight="1">
      <c r="A3697" s="193"/>
      <c r="B3697"/>
      <c r="C3697" s="200"/>
      <c r="D3697" s="208"/>
      <c r="E3697" s="246"/>
      <c r="F3697" s="247"/>
      <c r="G3697" s="196"/>
      <c r="H3697" s="263"/>
      <c r="I3697" s="54"/>
    </row>
    <row r="3698" spans="1:9" ht="16.149999999999999" hidden="1" customHeight="1">
      <c r="A3698"/>
      <c r="B3698"/>
      <c r="C3698" s="200"/>
      <c r="D3698" s="208"/>
      <c r="E3698" s="246"/>
      <c r="F3698" s="247"/>
      <c r="G3698" s="199"/>
      <c r="H3698" s="3"/>
      <c r="I3698" s="54"/>
    </row>
    <row r="3699" spans="1:9" ht="16.149999999999999" hidden="1" customHeight="1">
      <c r="A3699"/>
      <c r="B3699"/>
      <c r="C3699" s="200"/>
      <c r="D3699" s="208"/>
      <c r="E3699" s="246"/>
      <c r="F3699" s="247"/>
      <c r="G3699"/>
      <c r="H3699" s="3"/>
      <c r="I3699" s="54"/>
    </row>
    <row r="3700" spans="1:9" ht="16.149999999999999" hidden="1" customHeight="1">
      <c r="A3700"/>
      <c r="B3700"/>
      <c r="C3700" s="200"/>
      <c r="D3700" s="208"/>
      <c r="E3700" s="246"/>
      <c r="F3700" s="247"/>
      <c r="G3700"/>
      <c r="H3700" s="3"/>
      <c r="I3700" s="54"/>
    </row>
    <row r="3701" spans="1:9" ht="16.149999999999999" hidden="1" customHeight="1">
      <c r="A3701"/>
      <c r="B3701"/>
      <c r="C3701" s="200"/>
      <c r="D3701" s="208"/>
      <c r="E3701" s="246"/>
      <c r="F3701" s="247"/>
      <c r="G3701"/>
      <c r="H3701" s="7"/>
      <c r="I3701" s="54"/>
    </row>
    <row r="3702" spans="1:9" ht="16.149999999999999" hidden="1" customHeight="1">
      <c r="A3702"/>
      <c r="B3702" s="57"/>
      <c r="C3702" s="57"/>
      <c r="D3702" s="57"/>
      <c r="E3702" s="57"/>
      <c r="F3702" s="57"/>
      <c r="G3702"/>
      <c r="H3702" s="7"/>
      <c r="I3702" s="54"/>
    </row>
    <row r="3703" spans="1:9" ht="16.149999999999999" hidden="1" customHeight="1">
      <c r="A3703"/>
      <c r="B3703" s="194" t="s">
        <v>228</v>
      </c>
      <c r="C3703" s="193"/>
      <c r="D3703" s="193"/>
      <c r="E3703" s="195" t="str">
        <f>$B$3</f>
        <v xml:space="preserve">ESCUELA Nº </v>
      </c>
      <c r="F3703" s="193"/>
      <c r="G3703"/>
      <c r="H3703" s="7"/>
      <c r="I3703" s="54"/>
    </row>
    <row r="3704" spans="1:9" ht="31.5" hidden="1" customHeight="1">
      <c r="A3704"/>
      <c r="B3704" s="195" t="s">
        <v>229</v>
      </c>
      <c r="C3704" s="193"/>
      <c r="D3704" s="193"/>
      <c r="E3704" s="195" t="str">
        <f>$B$4</f>
        <v>ENI Nº 62 ENRIQUE MOSCONI</v>
      </c>
      <c r="F3704" s="193"/>
      <c r="G3704"/>
      <c r="H3704" s="7"/>
      <c r="I3704" s="54"/>
    </row>
    <row r="3705" spans="1:9" ht="16.149999999999999" hidden="1" customHeight="1">
      <c r="A3705"/>
      <c r="B3705" s="195" t="s">
        <v>230</v>
      </c>
      <c r="C3705" s="193"/>
      <c r="D3705" s="193"/>
      <c r="E3705" s="249" t="str">
        <f>$B$5</f>
        <v>RIVADAVIA - SAN JUAN</v>
      </c>
      <c r="F3705" s="193"/>
      <c r="G3705"/>
      <c r="H3705" s="7"/>
      <c r="I3705" s="54"/>
    </row>
    <row r="3706" spans="1:9" ht="28.15" hidden="1" customHeight="1">
      <c r="A3706"/>
      <c r="B3706" s="196"/>
      <c r="C3706" s="196"/>
      <c r="D3706" s="197"/>
      <c r="E3706" s="198" t="s">
        <v>231</v>
      </c>
      <c r="F3706" s="196"/>
      <c r="G3706"/>
      <c r="H3706" s="187"/>
      <c r="I3706" s="54"/>
    </row>
    <row r="3707" spans="1:9" ht="16.149999999999999" hidden="1" customHeight="1">
      <c r="A3707"/>
      <c r="B3707" s="199" t="s">
        <v>246</v>
      </c>
      <c r="C3707" s="193"/>
      <c r="D3707" s="199"/>
      <c r="E3707" s="199"/>
      <c r="F3707" s="199"/>
      <c r="G3707"/>
      <c r="H3707" s="188"/>
      <c r="I3707" s="54"/>
    </row>
    <row r="3708" spans="1:9" ht="16.149999999999999" hidden="1" customHeight="1">
      <c r="A3708"/>
      <c r="B3708"/>
      <c r="C3708" s="200"/>
      <c r="D3708" s="101"/>
      <c r="E3708" s="200"/>
      <c r="F3708" s="200"/>
      <c r="G3708"/>
      <c r="H3708" s="189"/>
      <c r="I3708" s="54"/>
    </row>
    <row r="3709" spans="1:9" ht="16.149999999999999" hidden="1" customHeight="1">
      <c r="A3709"/>
      <c r="B3709"/>
      <c r="C3709" s="200"/>
      <c r="D3709" s="101"/>
      <c r="E3709" s="200"/>
      <c r="F3709" s="200"/>
      <c r="G3709"/>
      <c r="H3709" s="189"/>
      <c r="I3709" s="54"/>
    </row>
    <row r="3710" spans="1:9" ht="16.149999999999999" hidden="1" customHeight="1">
      <c r="A3710"/>
      <c r="B3710" s="201" t="s">
        <v>232</v>
      </c>
      <c r="C3710" s="202" t="s">
        <v>461</v>
      </c>
      <c r="D3710" s="203" t="s">
        <v>462</v>
      </c>
      <c r="E3710" s="204"/>
      <c r="F3710" s="205"/>
      <c r="G3710"/>
      <c r="H3710" s="189"/>
      <c r="I3710" s="54"/>
    </row>
    <row r="3711" spans="1:9" ht="16.149999999999999" hidden="1" customHeight="1">
      <c r="A3711"/>
      <c r="B3711" s="206" t="s">
        <v>233</v>
      </c>
      <c r="C3711" s="207" t="s">
        <v>463</v>
      </c>
      <c r="D3711" s="265" t="s">
        <v>313</v>
      </c>
      <c r="E3711" s="209"/>
      <c r="F3711" s="210"/>
      <c r="G3711"/>
      <c r="H3711" s="7"/>
      <c r="I3711" s="54"/>
    </row>
    <row r="3712" spans="1:9" ht="16.149999999999999" hidden="1" customHeight="1">
      <c r="A3712"/>
      <c r="B3712" s="206" t="s">
        <v>234</v>
      </c>
      <c r="C3712" s="211" t="s">
        <v>4</v>
      </c>
      <c r="D3712" s="212"/>
      <c r="E3712" s="209"/>
      <c r="F3712" s="210"/>
      <c r="G3712"/>
      <c r="H3712" s="7"/>
      <c r="I3712" s="54"/>
    </row>
    <row r="3713" spans="1:9" ht="16.149999999999999" hidden="1" customHeight="1">
      <c r="A3713"/>
      <c r="B3713" s="213" t="s">
        <v>235</v>
      </c>
      <c r="C3713" s="214" t="s">
        <v>236</v>
      </c>
      <c r="D3713" s="214" t="s">
        <v>237</v>
      </c>
      <c r="E3713" s="214" t="s">
        <v>238</v>
      </c>
      <c r="F3713" s="215" t="s">
        <v>239</v>
      </c>
      <c r="G3713"/>
      <c r="H3713" s="7"/>
      <c r="I3713" s="54"/>
    </row>
    <row r="3714" spans="1:9" ht="16.149999999999999" hidden="1" customHeight="1">
      <c r="A3714"/>
      <c r="B3714" s="216" t="s">
        <v>240</v>
      </c>
      <c r="C3714" s="217"/>
      <c r="D3714" s="218"/>
      <c r="E3714" s="217"/>
      <c r="F3714" s="219">
        <f>SUM(F3715:F3727)</f>
        <v>1050</v>
      </c>
      <c r="G3714"/>
      <c r="H3714" s="7"/>
      <c r="I3714" s="54"/>
    </row>
    <row r="3715" spans="1:9" ht="16.149999999999999" hidden="1" customHeight="1">
      <c r="A3715"/>
      <c r="B3715" s="276" t="s">
        <v>313</v>
      </c>
      <c r="C3715" s="4" t="s">
        <v>4</v>
      </c>
      <c r="D3715" s="222">
        <v>1000</v>
      </c>
      <c r="E3715" s="268">
        <v>1</v>
      </c>
      <c r="F3715" s="223">
        <f>D3715*E3715</f>
        <v>1000</v>
      </c>
      <c r="G3715"/>
      <c r="H3715" s="7"/>
      <c r="I3715" s="54"/>
    </row>
    <row r="3716" spans="1:9" ht="16.149999999999999" hidden="1" customHeight="1">
      <c r="A3716"/>
      <c r="B3716" s="276" t="s">
        <v>47</v>
      </c>
      <c r="C3716" s="4" t="s">
        <v>4</v>
      </c>
      <c r="D3716" s="222">
        <v>50</v>
      </c>
      <c r="E3716" s="268">
        <v>1</v>
      </c>
      <c r="F3716" s="223">
        <f t="shared" ref="F3716:F3727" si="14">D3716*E3716</f>
        <v>50</v>
      </c>
      <c r="G3716"/>
      <c r="H3716" s="7"/>
      <c r="I3716" s="54"/>
    </row>
    <row r="3717" spans="1:9" ht="16.149999999999999" hidden="1" customHeight="1">
      <c r="A3717"/>
      <c r="B3717" s="220"/>
      <c r="C3717" s="4"/>
      <c r="D3717" s="222"/>
      <c r="E3717" s="268"/>
      <c r="F3717" s="223">
        <f t="shared" si="14"/>
        <v>0</v>
      </c>
      <c r="G3717"/>
      <c r="H3717" s="7"/>
      <c r="I3717" s="54"/>
    </row>
    <row r="3718" spans="1:9" ht="16.149999999999999" hidden="1" customHeight="1">
      <c r="A3718"/>
      <c r="B3718" s="220"/>
      <c r="C3718" s="4"/>
      <c r="D3718" s="222"/>
      <c r="E3718" s="268"/>
      <c r="F3718" s="223">
        <f t="shared" si="14"/>
        <v>0</v>
      </c>
      <c r="G3718"/>
      <c r="H3718" s="189"/>
      <c r="I3718" s="54"/>
    </row>
    <row r="3719" spans="1:9" ht="16.149999999999999" hidden="1" customHeight="1">
      <c r="A3719"/>
      <c r="B3719" s="220"/>
      <c r="C3719" s="4"/>
      <c r="D3719" s="222"/>
      <c r="E3719" s="268"/>
      <c r="F3719" s="223">
        <f t="shared" si="14"/>
        <v>0</v>
      </c>
      <c r="G3719"/>
      <c r="H3719" s="188"/>
      <c r="I3719" s="54"/>
    </row>
    <row r="3720" spans="1:9" ht="16.149999999999999" hidden="1" customHeight="1">
      <c r="A3720"/>
      <c r="B3720" s="276"/>
      <c r="C3720" s="4"/>
      <c r="D3720" s="222"/>
      <c r="E3720" s="268"/>
      <c r="F3720" s="223">
        <f t="shared" si="14"/>
        <v>0</v>
      </c>
      <c r="G3720"/>
      <c r="H3720" s="189"/>
      <c r="I3720" s="54"/>
    </row>
    <row r="3721" spans="1:9" ht="16.149999999999999" hidden="1" customHeight="1">
      <c r="A3721"/>
      <c r="B3721" s="276"/>
      <c r="C3721" s="4"/>
      <c r="D3721" s="222"/>
      <c r="E3721" s="268"/>
      <c r="F3721" s="223">
        <f t="shared" si="14"/>
        <v>0</v>
      </c>
      <c r="G3721"/>
      <c r="H3721" s="189"/>
      <c r="I3721" s="54"/>
    </row>
    <row r="3722" spans="1:9" ht="16.149999999999999" hidden="1" customHeight="1">
      <c r="A3722"/>
      <c r="B3722" s="276"/>
      <c r="C3722" s="4"/>
      <c r="D3722" s="222"/>
      <c r="E3722" s="268"/>
      <c r="F3722" s="223">
        <f t="shared" si="14"/>
        <v>0</v>
      </c>
      <c r="G3722"/>
      <c r="H3722" s="190"/>
      <c r="I3722" s="54"/>
    </row>
    <row r="3723" spans="1:9" ht="16.149999999999999" hidden="1" customHeight="1">
      <c r="A3723"/>
      <c r="B3723" s="276"/>
      <c r="C3723" s="4"/>
      <c r="D3723" s="222"/>
      <c r="E3723" s="268"/>
      <c r="F3723" s="223">
        <f t="shared" si="14"/>
        <v>0</v>
      </c>
      <c r="G3723"/>
      <c r="H3723" s="189"/>
      <c r="I3723" s="54"/>
    </row>
    <row r="3724" spans="1:9" ht="16.149999999999999" hidden="1" customHeight="1">
      <c r="A3724"/>
      <c r="B3724" s="220"/>
      <c r="C3724" s="221"/>
      <c r="D3724" s="222"/>
      <c r="E3724" s="222"/>
      <c r="F3724" s="223">
        <f t="shared" si="14"/>
        <v>0</v>
      </c>
      <c r="G3724"/>
      <c r="H3724" s="191"/>
      <c r="I3724" s="54"/>
    </row>
    <row r="3725" spans="1:9" ht="16.149999999999999" hidden="1" customHeight="1">
      <c r="A3725"/>
      <c r="B3725" s="224"/>
      <c r="C3725" s="225"/>
      <c r="D3725" s="226"/>
      <c r="E3725" s="226"/>
      <c r="F3725" s="223">
        <f t="shared" si="14"/>
        <v>0</v>
      </c>
      <c r="G3725"/>
      <c r="H3725" s="191"/>
      <c r="I3725" s="54"/>
    </row>
    <row r="3726" spans="1:9" ht="16.149999999999999" hidden="1" customHeight="1">
      <c r="A3726"/>
      <c r="B3726" s="228"/>
      <c r="C3726" s="225"/>
      <c r="D3726" s="225"/>
      <c r="E3726" s="225"/>
      <c r="F3726" s="223">
        <f t="shared" si="14"/>
        <v>0</v>
      </c>
      <c r="G3726"/>
      <c r="H3726" s="189"/>
      <c r="I3726" s="54"/>
    </row>
    <row r="3727" spans="1:9" ht="16.149999999999999" hidden="1" customHeight="1">
      <c r="A3727"/>
      <c r="B3727" s="230"/>
      <c r="C3727" s="231"/>
      <c r="D3727" s="231"/>
      <c r="E3727" s="231"/>
      <c r="F3727" s="223">
        <f t="shared" si="14"/>
        <v>0</v>
      </c>
      <c r="G3727"/>
      <c r="H3727" s="189"/>
      <c r="I3727" s="54"/>
    </row>
    <row r="3728" spans="1:9" ht="16.149999999999999" hidden="1" customHeight="1">
      <c r="A3728"/>
      <c r="B3728" s="216" t="s">
        <v>241</v>
      </c>
      <c r="C3728" s="217"/>
      <c r="D3728" s="218"/>
      <c r="E3728" s="217"/>
      <c r="F3728" s="219" t="e">
        <f>SUM(F3729:F3731)</f>
        <v>#REF!</v>
      </c>
      <c r="G3728"/>
      <c r="H3728" s="189"/>
      <c r="I3728" s="54"/>
    </row>
    <row r="3729" spans="1:9" ht="16.149999999999999" hidden="1" customHeight="1">
      <c r="A3729" s="57"/>
      <c r="B3729" s="262" t="s">
        <v>33</v>
      </c>
      <c r="C3729" s="221" t="s">
        <v>247</v>
      </c>
      <c r="D3729" s="260" t="e">
        <f>#REF!</f>
        <v>#REF!</v>
      </c>
      <c r="E3729" s="268">
        <v>30</v>
      </c>
      <c r="F3729" s="223" t="e">
        <f>D3729*E3729</f>
        <v>#REF!</v>
      </c>
      <c r="I3729" s="54"/>
    </row>
    <row r="3730" spans="1:9" ht="16.149999999999999" hidden="1" customHeight="1">
      <c r="A3730" s="193"/>
      <c r="B3730" s="259" t="s">
        <v>34</v>
      </c>
      <c r="C3730" s="225" t="s">
        <v>247</v>
      </c>
      <c r="D3730" s="261" t="e">
        <f>#REF!</f>
        <v>#REF!</v>
      </c>
      <c r="E3730" s="268">
        <v>30</v>
      </c>
      <c r="F3730" s="223" t="e">
        <f>D3730*E3730</f>
        <v>#REF!</v>
      </c>
      <c r="G3730" s="57"/>
      <c r="H3730" s="58"/>
      <c r="I3730" s="54"/>
    </row>
    <row r="3731" spans="1:9" ht="16.149999999999999" hidden="1" customHeight="1">
      <c r="A3731" s="193"/>
      <c r="B3731" s="230"/>
      <c r="C3731" s="231"/>
      <c r="D3731" s="231"/>
      <c r="E3731" s="231"/>
      <c r="F3731" s="223">
        <f>D3731*E3731</f>
        <v>0</v>
      </c>
      <c r="G3731" s="193"/>
      <c r="H3731" s="58"/>
      <c r="I3731" s="54"/>
    </row>
    <row r="3732" spans="1:9" ht="16.149999999999999" hidden="1" customHeight="1">
      <c r="A3732" s="193"/>
      <c r="B3732" s="216" t="s">
        <v>242</v>
      </c>
      <c r="C3732" s="217"/>
      <c r="D3732" s="218"/>
      <c r="E3732" s="217"/>
      <c r="F3732" s="219">
        <f>SUM(F3733:F3735)</f>
        <v>0</v>
      </c>
      <c r="G3732" s="193"/>
      <c r="H3732" s="61"/>
      <c r="I3732" s="54"/>
    </row>
    <row r="3733" spans="1:9" ht="16.149999999999999" hidden="1" customHeight="1">
      <c r="A3733" s="196"/>
      <c r="B3733" s="220"/>
      <c r="C3733" s="221"/>
      <c r="D3733" s="233"/>
      <c r="E3733" s="221"/>
      <c r="F3733" s="223"/>
      <c r="G3733" s="193"/>
      <c r="H3733" s="60"/>
      <c r="I3733" s="54"/>
    </row>
    <row r="3734" spans="1:9" ht="16.149999999999999" hidden="1" customHeight="1">
      <c r="A3734" s="193"/>
      <c r="B3734" s="224"/>
      <c r="C3734" s="225"/>
      <c r="D3734" s="229"/>
      <c r="E3734" s="225"/>
      <c r="F3734" s="227"/>
      <c r="G3734" s="196"/>
      <c r="H3734" s="263"/>
      <c r="I3734" s="54"/>
    </row>
    <row r="3735" spans="1:9" ht="31.5" hidden="1" customHeight="1">
      <c r="A3735"/>
      <c r="B3735" s="234"/>
      <c r="C3735" s="231"/>
      <c r="D3735" s="232"/>
      <c r="E3735" s="231"/>
      <c r="F3735" s="235"/>
      <c r="G3735" s="199"/>
      <c r="H3735" s="3"/>
      <c r="I3735" s="54"/>
    </row>
    <row r="3736" spans="1:9" ht="16.149999999999999" hidden="1" customHeight="1">
      <c r="A3736"/>
      <c r="B3736"/>
      <c r="C3736" s="236"/>
      <c r="D3736" s="237"/>
      <c r="E3736" s="238" t="s">
        <v>243</v>
      </c>
      <c r="F3736" s="239" t="e">
        <f>SUM(F3714,F3728,F3732)</f>
        <v>#REF!</v>
      </c>
      <c r="G3736"/>
      <c r="H3736" s="3"/>
      <c r="I3736" s="54"/>
    </row>
    <row r="3737" spans="1:9" ht="16.149999999999999" hidden="1" customHeight="1">
      <c r="A3737"/>
      <c r="B3737"/>
      <c r="C3737" s="240"/>
      <c r="D3737" s="241"/>
      <c r="E3737" s="242" t="s">
        <v>244</v>
      </c>
      <c r="F3737" s="239">
        <f>$H$27</f>
        <v>1.5610099999999998</v>
      </c>
      <c r="G3737"/>
      <c r="H3737" s="3"/>
      <c r="I3737" s="54"/>
    </row>
    <row r="3738" spans="1:9" ht="16.149999999999999" hidden="1" customHeight="1">
      <c r="A3738"/>
      <c r="B3738"/>
      <c r="C3738" s="243"/>
      <c r="D3738" s="244"/>
      <c r="E3738" s="245" t="s">
        <v>245</v>
      </c>
      <c r="F3738" s="461" t="e">
        <f>+F3737*F3736</f>
        <v>#REF!</v>
      </c>
      <c r="G3738"/>
      <c r="H3738" s="7"/>
      <c r="I3738" s="54"/>
    </row>
    <row r="3739" spans="1:9" ht="16.149999999999999" hidden="1" customHeight="1">
      <c r="A3739"/>
      <c r="B3739"/>
      <c r="C3739" s="200"/>
      <c r="D3739" s="208"/>
      <c r="E3739" s="246"/>
      <c r="F3739" s="247"/>
      <c r="G3739"/>
      <c r="H3739" s="7"/>
      <c r="I3739" s="54"/>
    </row>
    <row r="3740" spans="1:9" ht="16.149999999999999" customHeight="1">
      <c r="A3740"/>
      <c r="B3740" s="194" t="s">
        <v>1260</v>
      </c>
      <c r="C3740" s="193"/>
      <c r="D3740" s="193"/>
      <c r="E3740" s="195" t="str">
        <f>$B$3</f>
        <v xml:space="preserve">ESCUELA Nº </v>
      </c>
      <c r="F3740" s="193"/>
      <c r="G3740"/>
      <c r="H3740" s="7"/>
      <c r="I3740" s="54"/>
    </row>
    <row r="3741" spans="1:9" ht="16.149999999999999" customHeight="1">
      <c r="A3741"/>
      <c r="B3741" s="195"/>
      <c r="C3741" s="193"/>
      <c r="D3741" s="193"/>
      <c r="E3741" s="195" t="str">
        <f>$B$4</f>
        <v>ENI Nº 62 ENRIQUE MOSCONI</v>
      </c>
      <c r="F3741" s="193"/>
      <c r="G3741"/>
      <c r="H3741" s="7"/>
      <c r="I3741" s="54"/>
    </row>
    <row r="3742" spans="1:9" ht="16.149999999999999" customHeight="1">
      <c r="A3742"/>
      <c r="B3742" s="195"/>
      <c r="C3742" s="193"/>
      <c r="D3742" s="193"/>
      <c r="E3742" s="249" t="str">
        <f>$B$5</f>
        <v>RIVADAVIA - SAN JUAN</v>
      </c>
      <c r="F3742" s="193"/>
      <c r="G3742"/>
      <c r="H3742" s="7"/>
      <c r="I3742" s="54"/>
    </row>
    <row r="3743" spans="1:9" ht="16.149999999999999" customHeight="1">
      <c r="A3743"/>
      <c r="B3743" s="196"/>
      <c r="C3743" s="196"/>
      <c r="D3743" s="197"/>
      <c r="E3743" s="198" t="s">
        <v>231</v>
      </c>
      <c r="F3743" s="196"/>
      <c r="G3743"/>
      <c r="H3743" s="187"/>
      <c r="I3743" s="54"/>
    </row>
    <row r="3744" spans="1:9" ht="16.149999999999999" customHeight="1">
      <c r="A3744"/>
      <c r="B3744" s="199" t="s">
        <v>246</v>
      </c>
      <c r="C3744" s="193"/>
      <c r="D3744" s="199"/>
      <c r="E3744" s="199"/>
      <c r="F3744" s="199"/>
      <c r="G3744"/>
      <c r="H3744" s="189"/>
      <c r="I3744" s="54"/>
    </row>
    <row r="3745" spans="1:9" ht="16.149999999999999" customHeight="1">
      <c r="A3745"/>
      <c r="B3745"/>
      <c r="C3745" s="200"/>
      <c r="D3745" s="101"/>
      <c r="E3745" s="200"/>
      <c r="F3745" s="200"/>
      <c r="G3745"/>
      <c r="H3745" s="189"/>
      <c r="I3745" s="54"/>
    </row>
    <row r="3746" spans="1:9" ht="16.149999999999999" customHeight="1" thickBot="1">
      <c r="A3746"/>
      <c r="B3746"/>
      <c r="C3746" s="200"/>
      <c r="D3746" s="101"/>
      <c r="E3746" s="200"/>
      <c r="F3746" s="200"/>
      <c r="G3746"/>
      <c r="H3746" s="7"/>
      <c r="I3746" s="54"/>
    </row>
    <row r="3747" spans="1:9" ht="16.149999999999999" customHeight="1">
      <c r="A3747"/>
      <c r="B3747" s="201" t="s">
        <v>232</v>
      </c>
      <c r="C3747" s="927" t="s">
        <v>1241</v>
      </c>
      <c r="D3747" s="928" t="s">
        <v>1242</v>
      </c>
      <c r="E3747" s="204"/>
      <c r="F3747" s="205"/>
      <c r="G3747"/>
      <c r="H3747" s="7"/>
      <c r="I3747" s="54"/>
    </row>
    <row r="3748" spans="1:9" ht="16.149999999999999" customHeight="1">
      <c r="A3748"/>
      <c r="B3748" s="206" t="s">
        <v>233</v>
      </c>
      <c r="C3748" s="1032" t="s">
        <v>930</v>
      </c>
      <c r="D3748" s="265" t="s">
        <v>1243</v>
      </c>
      <c r="E3748" s="209"/>
      <c r="F3748" s="210"/>
      <c r="G3748"/>
      <c r="H3748" s="7"/>
      <c r="I3748" s="54"/>
    </row>
    <row r="3749" spans="1:9" ht="16.149999999999999" customHeight="1" thickBot="1">
      <c r="A3749"/>
      <c r="B3749" s="206" t="s">
        <v>234</v>
      </c>
      <c r="C3749" s="929" t="s">
        <v>236</v>
      </c>
      <c r="D3749" s="212"/>
      <c r="E3749" s="209"/>
      <c r="F3749" s="210"/>
      <c r="G3749"/>
      <c r="H3749" s="189"/>
      <c r="I3749" s="54"/>
    </row>
    <row r="3750" spans="1:9" ht="16.149999999999999" customHeight="1" thickBot="1">
      <c r="A3750"/>
      <c r="B3750" s="213" t="s">
        <v>235</v>
      </c>
      <c r="C3750" s="214" t="s">
        <v>236</v>
      </c>
      <c r="D3750" s="214" t="s">
        <v>237</v>
      </c>
      <c r="E3750" s="214" t="s">
        <v>238</v>
      </c>
      <c r="F3750" s="215" t="s">
        <v>239</v>
      </c>
      <c r="G3750"/>
      <c r="H3750" s="188"/>
      <c r="I3750" s="54"/>
    </row>
    <row r="3751" spans="1:9" ht="16.149999999999999" customHeight="1" thickBot="1">
      <c r="A3751"/>
      <c r="B3751" s="216" t="s">
        <v>240</v>
      </c>
      <c r="C3751" s="217"/>
      <c r="D3751" s="218"/>
      <c r="E3751" s="217"/>
      <c r="F3751" s="219">
        <f>SUM(F3752:F3764)</f>
        <v>0</v>
      </c>
      <c r="G3751"/>
      <c r="H3751" s="189"/>
      <c r="I3751" s="54"/>
    </row>
    <row r="3752" spans="1:9" ht="16.149999999999999" customHeight="1">
      <c r="A3752"/>
      <c r="B3752" s="276"/>
      <c r="C3752" s="4"/>
      <c r="D3752" s="995"/>
      <c r="E3752" s="268"/>
      <c r="F3752" s="223"/>
      <c r="G3752"/>
      <c r="H3752" s="189"/>
      <c r="I3752" s="54"/>
    </row>
    <row r="3753" spans="1:9" ht="16.149999999999999" customHeight="1">
      <c r="A3753"/>
      <c r="B3753" s="276"/>
      <c r="C3753" s="4"/>
      <c r="D3753" s="995"/>
      <c r="E3753" s="268"/>
      <c r="F3753" s="223"/>
      <c r="G3753"/>
      <c r="H3753" s="190"/>
      <c r="I3753" s="54"/>
    </row>
    <row r="3754" spans="1:9" ht="16.149999999999999" customHeight="1">
      <c r="A3754"/>
      <c r="B3754" s="220"/>
      <c r="C3754" s="4"/>
      <c r="D3754" s="222"/>
      <c r="E3754" s="268"/>
      <c r="F3754" s="223"/>
      <c r="G3754"/>
      <c r="H3754" s="189"/>
      <c r="I3754" s="54"/>
    </row>
    <row r="3755" spans="1:9" ht="16.149999999999999" customHeight="1">
      <c r="A3755"/>
      <c r="B3755" s="220"/>
      <c r="C3755" s="4"/>
      <c r="D3755" s="222"/>
      <c r="E3755" s="268"/>
      <c r="F3755" s="223"/>
      <c r="G3755"/>
      <c r="H3755" s="191"/>
      <c r="I3755" s="54"/>
    </row>
    <row r="3756" spans="1:9" ht="16.149999999999999" customHeight="1">
      <c r="A3756"/>
      <c r="B3756" s="220"/>
      <c r="C3756" s="4"/>
      <c r="D3756" s="222"/>
      <c r="E3756" s="268"/>
      <c r="F3756" s="223"/>
      <c r="G3756"/>
      <c r="H3756" s="191"/>
      <c r="I3756" s="54"/>
    </row>
    <row r="3757" spans="1:9" ht="16.149999999999999" customHeight="1">
      <c r="A3757"/>
      <c r="B3757" s="276"/>
      <c r="C3757" s="4"/>
      <c r="D3757" s="222"/>
      <c r="E3757" s="268"/>
      <c r="F3757" s="223"/>
      <c r="G3757"/>
      <c r="H3757" s="189"/>
      <c r="I3757" s="54"/>
    </row>
    <row r="3758" spans="1:9" ht="16.149999999999999" customHeight="1">
      <c r="A3758"/>
      <c r="B3758" s="276"/>
      <c r="C3758" s="4"/>
      <c r="D3758" s="222"/>
      <c r="E3758" s="268"/>
      <c r="F3758" s="223"/>
      <c r="G3758"/>
      <c r="H3758" s="189"/>
      <c r="I3758" s="54"/>
    </row>
    <row r="3759" spans="1:9" ht="16.149999999999999" customHeight="1">
      <c r="A3759"/>
      <c r="B3759" s="276"/>
      <c r="C3759" s="4"/>
      <c r="D3759" s="222"/>
      <c r="E3759" s="268"/>
      <c r="F3759" s="223"/>
      <c r="G3759"/>
      <c r="H3759" s="189"/>
      <c r="I3759" s="54"/>
    </row>
    <row r="3760" spans="1:9" ht="16.149999999999999" customHeight="1">
      <c r="A3760"/>
      <c r="B3760" s="276"/>
      <c r="C3760" s="4"/>
      <c r="D3760" s="222"/>
      <c r="E3760" s="268"/>
      <c r="F3760" s="223"/>
      <c r="I3760" s="54"/>
    </row>
    <row r="3761" spans="1:9" ht="16.149999999999999" customHeight="1">
      <c r="A3761"/>
      <c r="B3761" s="220"/>
      <c r="C3761" s="221"/>
      <c r="D3761" s="222"/>
      <c r="E3761" s="222"/>
      <c r="F3761" s="223"/>
      <c r="G3761" s="57"/>
      <c r="H3761" s="58"/>
      <c r="I3761" s="54"/>
    </row>
    <row r="3762" spans="1:9" ht="16.149999999999999" customHeight="1">
      <c r="A3762"/>
      <c r="B3762" s="224"/>
      <c r="C3762" s="225"/>
      <c r="D3762" s="226"/>
      <c r="E3762" s="226"/>
      <c r="F3762" s="223"/>
      <c r="G3762" s="193"/>
      <c r="H3762" s="58"/>
      <c r="I3762" s="54"/>
    </row>
    <row r="3763" spans="1:9" ht="16.149999999999999" customHeight="1">
      <c r="A3763"/>
      <c r="B3763" s="228"/>
      <c r="C3763" s="225"/>
      <c r="D3763" s="225"/>
      <c r="E3763" s="225"/>
      <c r="F3763" s="223"/>
      <c r="G3763" s="193"/>
      <c r="H3763" s="61"/>
      <c r="I3763" s="54"/>
    </row>
    <row r="3764" spans="1:9" ht="16.149999999999999" customHeight="1" thickBot="1">
      <c r="A3764"/>
      <c r="B3764" s="230"/>
      <c r="C3764" s="231"/>
      <c r="D3764" s="231"/>
      <c r="E3764" s="231"/>
      <c r="F3764" s="223"/>
      <c r="G3764" s="193"/>
      <c r="H3764" s="60"/>
      <c r="I3764" s="54"/>
    </row>
    <row r="3765" spans="1:9" ht="16.149999999999999" customHeight="1" thickBot="1">
      <c r="B3765" s="216" t="s">
        <v>241</v>
      </c>
      <c r="C3765" s="217"/>
      <c r="D3765" s="218"/>
      <c r="E3765" s="217"/>
      <c r="F3765" s="219">
        <f>SUM(F3766:F3768)</f>
        <v>0</v>
      </c>
      <c r="G3765" s="196"/>
      <c r="H3765" s="263"/>
      <c r="I3765" s="54"/>
    </row>
    <row r="3766" spans="1:9" ht="16.149999999999999" customHeight="1">
      <c r="A3766" s="57"/>
      <c r="B3766" s="262"/>
      <c r="C3766" s="221"/>
      <c r="D3766" s="260"/>
      <c r="E3766" s="268"/>
      <c r="F3766" s="223"/>
      <c r="G3766" s="199"/>
      <c r="H3766" s="3"/>
      <c r="I3766" s="54"/>
    </row>
    <row r="3767" spans="1:9" ht="16.149999999999999" customHeight="1">
      <c r="A3767" s="193"/>
      <c r="B3767" s="259"/>
      <c r="C3767" s="225"/>
      <c r="D3767" s="261"/>
      <c r="E3767" s="268"/>
      <c r="F3767" s="223"/>
      <c r="G3767"/>
      <c r="H3767" s="3"/>
      <c r="I3767" s="54"/>
    </row>
    <row r="3768" spans="1:9" ht="16.149999999999999" customHeight="1" thickBot="1">
      <c r="A3768" s="193"/>
      <c r="B3768" s="230"/>
      <c r="C3768" s="231"/>
      <c r="D3768" s="231"/>
      <c r="E3768" s="231"/>
      <c r="F3768" s="223"/>
      <c r="G3768"/>
      <c r="H3768" s="3"/>
      <c r="I3768" s="54"/>
    </row>
    <row r="3769" spans="1:9" ht="16.149999999999999" customHeight="1" thickBot="1">
      <c r="A3769" s="193"/>
      <c r="B3769" s="216" t="s">
        <v>242</v>
      </c>
      <c r="C3769" s="217"/>
      <c r="D3769" s="218"/>
      <c r="E3769" s="217"/>
      <c r="F3769" s="219">
        <f>SUM(F3770:F3772)</f>
        <v>0</v>
      </c>
      <c r="G3769"/>
      <c r="H3769" s="7"/>
      <c r="I3769" s="54"/>
    </row>
    <row r="3770" spans="1:9" ht="16.149999999999999" customHeight="1">
      <c r="A3770" s="196"/>
      <c r="B3770" s="220"/>
      <c r="C3770" s="221"/>
      <c r="D3770" s="233"/>
      <c r="E3770" s="221"/>
      <c r="F3770" s="223"/>
      <c r="G3770"/>
      <c r="H3770" s="7"/>
      <c r="I3770" s="54"/>
    </row>
    <row r="3771" spans="1:9" ht="16.149999999999999" customHeight="1">
      <c r="A3771" s="193"/>
      <c r="B3771" s="224"/>
      <c r="C3771" s="225"/>
      <c r="D3771" s="229"/>
      <c r="E3771" s="225"/>
      <c r="F3771" s="227"/>
      <c r="G3771"/>
      <c r="H3771" s="7"/>
      <c r="I3771" s="54"/>
    </row>
    <row r="3772" spans="1:9" ht="30.75" customHeight="1" thickBot="1">
      <c r="A3772"/>
      <c r="B3772" s="234"/>
      <c r="C3772" s="231"/>
      <c r="D3772" s="232"/>
      <c r="E3772" s="231"/>
      <c r="F3772" s="235"/>
      <c r="G3772"/>
      <c r="H3772" s="7"/>
      <c r="I3772" s="54"/>
    </row>
    <row r="3773" spans="1:9" ht="16.149999999999999" customHeight="1" thickTop="1" thickBot="1">
      <c r="A3773"/>
      <c r="B3773"/>
      <c r="C3773" s="236"/>
      <c r="D3773" s="237"/>
      <c r="E3773" s="238" t="s">
        <v>243</v>
      </c>
      <c r="F3773" s="239">
        <f>SUM(F3751,F3765,F3769)</f>
        <v>0</v>
      </c>
      <c r="G3773"/>
      <c r="H3773" s="7"/>
      <c r="I3773" s="54"/>
    </row>
    <row r="3774" spans="1:9" ht="16.149999999999999" customHeight="1" thickTop="1" thickBot="1">
      <c r="A3774"/>
      <c r="B3774"/>
      <c r="C3774" s="240"/>
      <c r="D3774" s="241"/>
      <c r="E3774" s="242" t="s">
        <v>244</v>
      </c>
      <c r="F3774" s="239">
        <f>$H$27</f>
        <v>1.5610099999999998</v>
      </c>
      <c r="G3774"/>
      <c r="H3774" s="187"/>
      <c r="I3774" s="54"/>
    </row>
    <row r="3775" spans="1:9" ht="16.149999999999999" customHeight="1" thickTop="1" thickBot="1">
      <c r="A3775"/>
      <c r="B3775"/>
      <c r="C3775" s="243"/>
      <c r="D3775" s="244"/>
      <c r="E3775" s="245" t="s">
        <v>245</v>
      </c>
      <c r="F3775" s="461">
        <f>+F3774*F3773</f>
        <v>0</v>
      </c>
      <c r="G3775"/>
      <c r="H3775" s="188"/>
      <c r="I3775" s="54"/>
    </row>
    <row r="3776" spans="1:9" ht="16.149999999999999" customHeight="1">
      <c r="A3776"/>
      <c r="B3776" s="57"/>
      <c r="C3776" s="57"/>
      <c r="D3776" s="57"/>
      <c r="E3776" s="57"/>
      <c r="F3776" s="57"/>
      <c r="G3776"/>
      <c r="H3776" s="7"/>
      <c r="I3776" s="54"/>
    </row>
    <row r="3777" spans="1:9" ht="16.149999999999999" customHeight="1">
      <c r="A3777"/>
      <c r="B3777" s="194" t="s">
        <v>228</v>
      </c>
      <c r="C3777" s="193"/>
      <c r="D3777" s="193"/>
      <c r="E3777" s="195" t="str">
        <f>$B$3</f>
        <v xml:space="preserve">ESCUELA Nº </v>
      </c>
      <c r="F3777" s="193"/>
      <c r="G3777"/>
      <c r="H3777" s="7"/>
      <c r="I3777" s="54"/>
    </row>
    <row r="3778" spans="1:9" ht="16.149999999999999" customHeight="1">
      <c r="A3778"/>
      <c r="B3778" s="195" t="s">
        <v>229</v>
      </c>
      <c r="C3778" s="193"/>
      <c r="D3778" s="193"/>
      <c r="E3778" s="195" t="str">
        <f>$B$4</f>
        <v>ENI Nº 62 ENRIQUE MOSCONI</v>
      </c>
      <c r="F3778" s="193"/>
      <c r="G3778"/>
      <c r="H3778" s="7"/>
      <c r="I3778" s="54"/>
    </row>
    <row r="3779" spans="1:9" ht="16.149999999999999" customHeight="1">
      <c r="A3779"/>
      <c r="B3779" s="195" t="s">
        <v>230</v>
      </c>
      <c r="C3779" s="193"/>
      <c r="D3779" s="193"/>
      <c r="E3779" s="249" t="str">
        <f>$B$5</f>
        <v>RIVADAVIA - SAN JUAN</v>
      </c>
      <c r="F3779" s="193"/>
      <c r="G3779"/>
      <c r="H3779" s="7"/>
      <c r="I3779" s="54"/>
    </row>
    <row r="3780" spans="1:9" ht="16.149999999999999" customHeight="1">
      <c r="A3780"/>
      <c r="B3780" s="196"/>
      <c r="C3780" s="196"/>
      <c r="D3780" s="197"/>
      <c r="E3780" s="198" t="s">
        <v>231</v>
      </c>
      <c r="F3780" s="196"/>
      <c r="G3780"/>
      <c r="H3780" s="7"/>
      <c r="I3780" s="54"/>
    </row>
    <row r="3781" spans="1:9" ht="16.149999999999999" customHeight="1">
      <c r="A3781"/>
      <c r="B3781" s="199" t="s">
        <v>246</v>
      </c>
      <c r="C3781" s="193"/>
      <c r="D3781" s="199"/>
      <c r="E3781" s="199"/>
      <c r="F3781" s="199"/>
      <c r="G3781"/>
      <c r="H3781" s="7"/>
      <c r="I3781" s="54"/>
    </row>
    <row r="3782" spans="1:9" ht="16.149999999999999" customHeight="1">
      <c r="A3782"/>
      <c r="B3782"/>
      <c r="C3782" s="200"/>
      <c r="D3782" s="101"/>
      <c r="E3782" s="200"/>
      <c r="F3782" s="200"/>
      <c r="G3782"/>
      <c r="H3782" s="7"/>
      <c r="I3782" s="54"/>
    </row>
    <row r="3783" spans="1:9" ht="16.149999999999999" customHeight="1" thickBot="1">
      <c r="A3783"/>
      <c r="B3783"/>
      <c r="C3783" s="200"/>
      <c r="D3783" s="101"/>
      <c r="E3783" s="200"/>
      <c r="F3783" s="200"/>
      <c r="G3783"/>
      <c r="H3783" s="189"/>
      <c r="I3783" s="54"/>
    </row>
    <row r="3784" spans="1:9" ht="16.149999999999999" customHeight="1">
      <c r="A3784"/>
      <c r="B3784" s="201" t="s">
        <v>232</v>
      </c>
      <c r="C3784" s="202" t="s">
        <v>464</v>
      </c>
      <c r="D3784" s="203" t="s">
        <v>465</v>
      </c>
      <c r="E3784" s="204"/>
      <c r="F3784" s="205"/>
      <c r="G3784"/>
      <c r="H3784" s="188"/>
      <c r="I3784" s="54"/>
    </row>
    <row r="3785" spans="1:9" ht="16.149999999999999" customHeight="1">
      <c r="A3785"/>
      <c r="B3785" s="206" t="s">
        <v>233</v>
      </c>
      <c r="C3785" s="207" t="s">
        <v>400</v>
      </c>
      <c r="D3785" s="265" t="s">
        <v>1244</v>
      </c>
      <c r="E3785" s="209"/>
      <c r="F3785" s="210"/>
      <c r="G3785"/>
      <c r="H3785" s="189"/>
      <c r="I3785" s="54"/>
    </row>
    <row r="3786" spans="1:9" ht="16.149999999999999" customHeight="1" thickBot="1">
      <c r="A3786"/>
      <c r="B3786" s="206" t="s">
        <v>234</v>
      </c>
      <c r="C3786" s="929" t="s">
        <v>236</v>
      </c>
      <c r="D3786" s="212"/>
      <c r="E3786" s="209"/>
      <c r="F3786" s="210"/>
      <c r="G3786"/>
      <c r="H3786" s="189"/>
      <c r="I3786" s="54"/>
    </row>
    <row r="3787" spans="1:9" ht="16.149999999999999" customHeight="1" thickBot="1">
      <c r="A3787"/>
      <c r="B3787" s="213" t="s">
        <v>235</v>
      </c>
      <c r="C3787" s="214" t="s">
        <v>236</v>
      </c>
      <c r="D3787" s="214" t="s">
        <v>237</v>
      </c>
      <c r="E3787" s="214" t="s">
        <v>238</v>
      </c>
      <c r="F3787" s="215" t="s">
        <v>239</v>
      </c>
      <c r="G3787"/>
      <c r="H3787" s="190"/>
      <c r="I3787" s="54"/>
    </row>
    <row r="3788" spans="1:9" ht="16.149999999999999" customHeight="1" thickBot="1">
      <c r="A3788"/>
      <c r="B3788" s="216" t="s">
        <v>318</v>
      </c>
      <c r="C3788" s="217"/>
      <c r="D3788" s="218"/>
      <c r="E3788" s="217"/>
      <c r="F3788" s="219">
        <f>SUM(F3789:F3801)</f>
        <v>0</v>
      </c>
      <c r="G3788"/>
      <c r="H3788" s="189"/>
      <c r="I3788" s="54"/>
    </row>
    <row r="3789" spans="1:9" ht="16.149999999999999" customHeight="1">
      <c r="A3789"/>
      <c r="B3789" s="1059"/>
      <c r="C3789" s="1089"/>
      <c r="D3789" s="1087"/>
      <c r="E3789" s="1080"/>
      <c r="F3789" s="223"/>
      <c r="G3789"/>
      <c r="H3789" s="190"/>
      <c r="I3789" s="54"/>
    </row>
    <row r="3790" spans="1:9" ht="16.149999999999999" customHeight="1">
      <c r="A3790"/>
      <c r="B3790" s="1060"/>
      <c r="C3790" s="1088"/>
      <c r="D3790" s="1087"/>
      <c r="E3790" s="1081"/>
      <c r="F3790" s="223"/>
      <c r="G3790"/>
      <c r="H3790" s="190"/>
      <c r="I3790" s="54"/>
    </row>
    <row r="3791" spans="1:9" ht="16.149999999999999" customHeight="1">
      <c r="A3791"/>
      <c r="B3791" s="1060"/>
      <c r="C3791" s="1088"/>
      <c r="D3791" s="1087"/>
      <c r="E3791" s="1081"/>
      <c r="F3791" s="223"/>
      <c r="G3791"/>
      <c r="H3791" s="190"/>
      <c r="I3791" s="54"/>
    </row>
    <row r="3792" spans="1:9" ht="25.15" customHeight="1">
      <c r="A3792" s="57"/>
      <c r="B3792" s="1060"/>
      <c r="C3792" s="1088"/>
      <c r="D3792" s="1261"/>
      <c r="E3792" s="1081"/>
      <c r="F3792" s="223"/>
      <c r="G3792" s="57"/>
      <c r="H3792" s="190"/>
      <c r="I3792" s="54"/>
    </row>
    <row r="3793" spans="1:9" ht="16.149999999999999" customHeight="1">
      <c r="A3793" s="57"/>
      <c r="B3793" s="1060"/>
      <c r="C3793" s="1088"/>
      <c r="D3793" s="1261"/>
      <c r="E3793" s="1081"/>
      <c r="F3793" s="223"/>
      <c r="G3793" s="57"/>
      <c r="H3793" s="190"/>
      <c r="I3793" s="54"/>
    </row>
    <row r="3794" spans="1:9" ht="16.149999999999999" customHeight="1">
      <c r="A3794" s="57"/>
      <c r="B3794" s="1060"/>
      <c r="C3794" s="1088"/>
      <c r="D3794" s="1261"/>
      <c r="E3794" s="1081"/>
      <c r="F3794" s="223"/>
      <c r="G3794" s="57"/>
      <c r="H3794" s="190"/>
      <c r="I3794" s="54"/>
    </row>
    <row r="3795" spans="1:9" ht="16.149999999999999" customHeight="1">
      <c r="A3795" s="57"/>
      <c r="B3795" s="1060"/>
      <c r="C3795" s="1088"/>
      <c r="D3795" s="1087"/>
      <c r="E3795" s="1081"/>
      <c r="F3795" s="223"/>
      <c r="G3795" s="57"/>
      <c r="H3795" s="58"/>
      <c r="I3795" s="54"/>
    </row>
    <row r="3796" spans="1:9" ht="16.149999999999999" customHeight="1">
      <c r="A3796" s="57"/>
      <c r="B3796" s="1060"/>
      <c r="C3796" s="1088"/>
      <c r="D3796" s="1087"/>
      <c r="E3796" s="1081"/>
      <c r="F3796" s="223"/>
      <c r="G3796" s="57"/>
      <c r="H3796" s="58"/>
      <c r="I3796" s="54"/>
    </row>
    <row r="3797" spans="1:9" ht="16.149999999999999" customHeight="1">
      <c r="A3797" s="57"/>
      <c r="B3797" s="1060"/>
      <c r="C3797" s="1088"/>
      <c r="D3797" s="1087"/>
      <c r="E3797" s="1081"/>
      <c r="F3797" s="223"/>
      <c r="G3797" s="57"/>
      <c r="H3797" s="58"/>
      <c r="I3797" s="54"/>
    </row>
    <row r="3798" spans="1:9" ht="16.149999999999999" customHeight="1">
      <c r="A3798" s="57"/>
      <c r="B3798" s="1060"/>
      <c r="C3798" s="1088"/>
      <c r="D3798" s="1087"/>
      <c r="E3798" s="1081"/>
      <c r="F3798" s="223"/>
      <c r="G3798" s="57"/>
      <c r="H3798" s="58"/>
      <c r="I3798" s="54"/>
    </row>
    <row r="3799" spans="1:9" ht="16.149999999999999" customHeight="1">
      <c r="A3799" s="57"/>
      <c r="B3799" s="1060"/>
      <c r="C3799" s="1088"/>
      <c r="D3799" s="1087"/>
      <c r="E3799" s="1081"/>
      <c r="F3799" s="223"/>
      <c r="G3799" s="57"/>
      <c r="H3799" s="58"/>
      <c r="I3799" s="54"/>
    </row>
    <row r="3800" spans="1:9" ht="16.149999999999999" customHeight="1">
      <c r="A3800" s="193"/>
      <c r="B3800" s="259"/>
      <c r="C3800" s="225"/>
      <c r="D3800" s="261"/>
      <c r="E3800" s="225"/>
      <c r="F3800" s="223"/>
      <c r="G3800" s="193"/>
      <c r="H3800" s="58"/>
      <c r="I3800" s="54"/>
    </row>
    <row r="3801" spans="1:9" ht="16.149999999999999" customHeight="1" thickBot="1">
      <c r="A3801" s="193"/>
      <c r="B3801" s="230"/>
      <c r="C3801" s="231"/>
      <c r="D3801" s="231"/>
      <c r="E3801" s="231"/>
      <c r="F3801" s="223"/>
      <c r="G3801" s="193"/>
      <c r="H3801" s="61"/>
      <c r="I3801" s="54"/>
    </row>
    <row r="3802" spans="1:9" ht="16.149999999999999" customHeight="1" thickBot="1">
      <c r="A3802" s="193"/>
      <c r="B3802" s="216" t="s">
        <v>241</v>
      </c>
      <c r="C3802" s="217"/>
      <c r="D3802" s="218"/>
      <c r="E3802" s="217"/>
      <c r="F3802" s="219" t="e">
        <f>SUM(F3803:F3805)</f>
        <v>#REF!</v>
      </c>
      <c r="G3802" s="193"/>
      <c r="H3802" s="60"/>
      <c r="I3802" s="54"/>
    </row>
    <row r="3803" spans="1:9" ht="16.149999999999999" customHeight="1">
      <c r="A3803" s="196"/>
      <c r="B3803" s="262" t="s">
        <v>33</v>
      </c>
      <c r="C3803" s="221" t="s">
        <v>247</v>
      </c>
      <c r="D3803" s="260" t="e">
        <f>#REF!</f>
        <v>#REF!</v>
      </c>
      <c r="E3803" s="268"/>
      <c r="F3803" s="223" t="e">
        <f>D3803*E3803</f>
        <v>#REF!</v>
      </c>
      <c r="G3803" s="196"/>
      <c r="H3803" s="263"/>
      <c r="I3803" s="54"/>
    </row>
    <row r="3804" spans="1:9" ht="16.149999999999999" customHeight="1">
      <c r="A3804" s="193"/>
      <c r="B3804" s="259" t="s">
        <v>34</v>
      </c>
      <c r="C3804" s="225" t="s">
        <v>247</v>
      </c>
      <c r="D3804" s="261" t="e">
        <f>#REF!</f>
        <v>#REF!</v>
      </c>
      <c r="E3804" s="268"/>
      <c r="F3804" s="223" t="e">
        <f>D3804*E3804</f>
        <v>#REF!</v>
      </c>
      <c r="G3804" s="199"/>
      <c r="H3804" s="3"/>
      <c r="I3804" s="54"/>
    </row>
    <row r="3805" spans="1:9" ht="16.149999999999999" customHeight="1" thickBot="1">
      <c r="A3805"/>
      <c r="B3805" s="230"/>
      <c r="C3805" s="231"/>
      <c r="D3805" s="231"/>
      <c r="E3805" s="231"/>
      <c r="F3805" s="223">
        <f>D3805*E3805</f>
        <v>0</v>
      </c>
      <c r="G3805"/>
      <c r="H3805" s="3"/>
      <c r="I3805" s="54"/>
    </row>
    <row r="3806" spans="1:9" ht="16.149999999999999" customHeight="1" thickBot="1">
      <c r="A3806"/>
      <c r="B3806" s="216" t="s">
        <v>242</v>
      </c>
      <c r="C3806" s="217"/>
      <c r="D3806" s="218"/>
      <c r="E3806" s="217"/>
      <c r="F3806" s="219">
        <f>SUM(F3807:F3809)</f>
        <v>0</v>
      </c>
      <c r="G3806"/>
      <c r="H3806" s="3"/>
      <c r="I3806" s="54"/>
    </row>
    <row r="3807" spans="1:9" ht="16.149999999999999" customHeight="1">
      <c r="A3807"/>
      <c r="B3807" s="220"/>
      <c r="C3807" s="221"/>
      <c r="D3807" s="233"/>
      <c r="E3807" s="221"/>
      <c r="F3807" s="223"/>
      <c r="G3807"/>
      <c r="H3807" s="7"/>
      <c r="I3807" s="54"/>
    </row>
    <row r="3808" spans="1:9" ht="16.149999999999999" customHeight="1">
      <c r="A3808"/>
      <c r="B3808" s="224"/>
      <c r="C3808" s="225"/>
      <c r="D3808" s="229"/>
      <c r="E3808" s="225"/>
      <c r="F3808" s="227"/>
      <c r="G3808"/>
      <c r="H3808" s="7"/>
      <c r="I3808" s="54"/>
    </row>
    <row r="3809" spans="1:9" ht="16.149999999999999" customHeight="1" thickBot="1">
      <c r="A3809"/>
      <c r="B3809" s="234"/>
      <c r="C3809" s="231"/>
      <c r="D3809" s="232"/>
      <c r="E3809" s="231"/>
      <c r="F3809" s="235"/>
      <c r="G3809"/>
      <c r="H3809" s="7"/>
      <c r="I3809" s="54"/>
    </row>
    <row r="3810" spans="1:9" ht="16.149999999999999" customHeight="1" thickTop="1" thickBot="1">
      <c r="A3810"/>
      <c r="B3810"/>
      <c r="C3810" s="236"/>
      <c r="D3810" s="237"/>
      <c r="E3810" s="238" t="s">
        <v>243</v>
      </c>
      <c r="F3810" s="239" t="e">
        <f>F3788+F3802+F3806</f>
        <v>#REF!</v>
      </c>
      <c r="G3810"/>
      <c r="H3810" s="7"/>
      <c r="I3810" s="54"/>
    </row>
    <row r="3811" spans="1:9" ht="28.5" customHeight="1" thickTop="1" thickBot="1">
      <c r="A3811"/>
      <c r="B3811"/>
      <c r="C3811" s="240"/>
      <c r="D3811" s="241"/>
      <c r="E3811" s="242" t="s">
        <v>244</v>
      </c>
      <c r="F3811" s="239">
        <f>1.518999999</f>
        <v>1.518999999</v>
      </c>
      <c r="G3811"/>
      <c r="H3811" s="7"/>
      <c r="I3811" s="54"/>
    </row>
    <row r="3812" spans="1:9" ht="16.149999999999999" customHeight="1" thickTop="1" thickBot="1">
      <c r="A3812"/>
      <c r="B3812"/>
      <c r="C3812" s="243"/>
      <c r="D3812" s="244"/>
      <c r="E3812" s="245" t="s">
        <v>245</v>
      </c>
      <c r="F3812" s="461" t="e">
        <f>+F3811*F3810</f>
        <v>#REF!</v>
      </c>
      <c r="G3812"/>
      <c r="H3812" s="187"/>
      <c r="I3812" s="54"/>
    </row>
    <row r="3813" spans="1:9" ht="16.149999999999999" customHeight="1">
      <c r="A3813"/>
      <c r="B3813"/>
      <c r="C3813" s="200"/>
      <c r="D3813" s="208"/>
      <c r="E3813" s="246"/>
      <c r="F3813" s="247"/>
      <c r="G3813"/>
      <c r="H3813" s="188"/>
      <c r="I3813" s="54"/>
    </row>
    <row r="3814" spans="1:9" ht="16.149999999999999" hidden="1" customHeight="1">
      <c r="A3814"/>
      <c r="B3814" s="194" t="s">
        <v>228</v>
      </c>
      <c r="C3814" s="193"/>
      <c r="D3814" s="193"/>
      <c r="E3814" s="195" t="str">
        <f>$B$3</f>
        <v xml:space="preserve">ESCUELA Nº </v>
      </c>
      <c r="F3814" s="193"/>
      <c r="G3814"/>
      <c r="H3814" s="189"/>
      <c r="I3814" s="54"/>
    </row>
    <row r="3815" spans="1:9" ht="16.149999999999999" hidden="1" customHeight="1">
      <c r="A3815"/>
      <c r="B3815" s="195" t="s">
        <v>229</v>
      </c>
      <c r="C3815" s="193"/>
      <c r="D3815" s="193"/>
      <c r="E3815" s="195" t="str">
        <f>$B$4</f>
        <v>ENI Nº 62 ENRIQUE MOSCONI</v>
      </c>
      <c r="F3815" s="193"/>
      <c r="G3815"/>
      <c r="H3815" s="189"/>
      <c r="I3815" s="54"/>
    </row>
    <row r="3816" spans="1:9" ht="16.149999999999999" hidden="1" customHeight="1">
      <c r="A3816"/>
      <c r="B3816" s="195" t="s">
        <v>230</v>
      </c>
      <c r="C3816" s="193"/>
      <c r="D3816" s="193"/>
      <c r="E3816" s="249" t="str">
        <f>$B$5</f>
        <v>RIVADAVIA - SAN JUAN</v>
      </c>
      <c r="F3816" s="193"/>
      <c r="G3816"/>
      <c r="H3816" s="189"/>
      <c r="I3816" s="54"/>
    </row>
    <row r="3817" spans="1:9" ht="16.149999999999999" hidden="1" customHeight="1">
      <c r="A3817"/>
      <c r="B3817" s="196"/>
      <c r="C3817" s="196"/>
      <c r="D3817" s="197"/>
      <c r="E3817" s="198" t="s">
        <v>231</v>
      </c>
      <c r="F3817" s="196"/>
      <c r="G3817"/>
      <c r="H3817" s="7"/>
      <c r="I3817" s="54"/>
    </row>
    <row r="3818" spans="1:9" ht="16.149999999999999" hidden="1" customHeight="1">
      <c r="A3818"/>
      <c r="B3818" s="199" t="s">
        <v>246</v>
      </c>
      <c r="C3818" s="193"/>
      <c r="D3818" s="199"/>
      <c r="E3818" s="199"/>
      <c r="F3818" s="199"/>
      <c r="G3818"/>
      <c r="H3818" s="7"/>
      <c r="I3818" s="54"/>
    </row>
    <row r="3819" spans="1:9" ht="16.149999999999999" hidden="1" customHeight="1">
      <c r="A3819"/>
      <c r="B3819"/>
      <c r="C3819" s="200"/>
      <c r="D3819" s="101"/>
      <c r="E3819" s="200"/>
      <c r="F3819" s="200"/>
      <c r="G3819"/>
      <c r="H3819" s="7"/>
      <c r="I3819" s="54"/>
    </row>
    <row r="3820" spans="1:9" ht="16.149999999999999" hidden="1" customHeight="1">
      <c r="A3820"/>
      <c r="B3820"/>
      <c r="C3820" s="200"/>
      <c r="D3820" s="101"/>
      <c r="E3820" s="200"/>
      <c r="F3820" s="200"/>
      <c r="G3820"/>
      <c r="H3820" s="7"/>
      <c r="I3820" s="54"/>
    </row>
    <row r="3821" spans="1:9" ht="16.149999999999999" hidden="1" customHeight="1">
      <c r="A3821"/>
      <c r="B3821" s="201" t="s">
        <v>232</v>
      </c>
      <c r="C3821" s="202" t="s">
        <v>464</v>
      </c>
      <c r="D3821" s="203" t="s">
        <v>465</v>
      </c>
      <c r="E3821" s="204"/>
      <c r="F3821" s="205"/>
      <c r="G3821"/>
      <c r="H3821" s="7"/>
      <c r="I3821" s="54"/>
    </row>
    <row r="3822" spans="1:9" ht="16.149999999999999" hidden="1" customHeight="1">
      <c r="A3822"/>
      <c r="B3822" s="206" t="s">
        <v>233</v>
      </c>
      <c r="C3822" s="1032" t="s">
        <v>401</v>
      </c>
      <c r="D3822" s="265" t="s">
        <v>1245</v>
      </c>
      <c r="E3822" s="209"/>
      <c r="F3822" s="210"/>
      <c r="G3822"/>
      <c r="H3822" s="7"/>
      <c r="I3822" s="54"/>
    </row>
    <row r="3823" spans="1:9" ht="16.149999999999999" hidden="1" customHeight="1">
      <c r="A3823"/>
      <c r="B3823" s="206" t="s">
        <v>234</v>
      </c>
      <c r="C3823" s="929" t="s">
        <v>236</v>
      </c>
      <c r="D3823" s="212"/>
      <c r="E3823" s="209"/>
      <c r="F3823" s="210"/>
      <c r="G3823"/>
      <c r="H3823" s="7"/>
      <c r="I3823" s="54"/>
    </row>
    <row r="3824" spans="1:9" ht="16.149999999999999" hidden="1" customHeight="1">
      <c r="A3824"/>
      <c r="B3824" s="213" t="s">
        <v>235</v>
      </c>
      <c r="C3824" s="214" t="s">
        <v>236</v>
      </c>
      <c r="D3824" s="214" t="s">
        <v>237</v>
      </c>
      <c r="E3824" s="214" t="s">
        <v>238</v>
      </c>
      <c r="F3824" s="215" t="s">
        <v>239</v>
      </c>
      <c r="G3824"/>
      <c r="H3824" s="189"/>
      <c r="I3824" s="54"/>
    </row>
    <row r="3825" spans="1:9" ht="16.149999999999999" hidden="1" customHeight="1">
      <c r="A3825"/>
      <c r="B3825" s="216" t="s">
        <v>318</v>
      </c>
      <c r="C3825" s="217"/>
      <c r="D3825" s="218"/>
      <c r="E3825" s="217"/>
      <c r="F3825" s="219">
        <f>SUM(F3826:F3833)</f>
        <v>167628.88740000001</v>
      </c>
      <c r="G3825"/>
      <c r="H3825" s="188"/>
      <c r="I3825" s="54"/>
    </row>
    <row r="3826" spans="1:9" ht="16.149999999999999" hidden="1" customHeight="1">
      <c r="A3826"/>
      <c r="B3826" s="1059" t="s">
        <v>1091</v>
      </c>
      <c r="C3826" s="1089" t="s">
        <v>45</v>
      </c>
      <c r="D3826" s="1090">
        <v>140101.38740000001</v>
      </c>
      <c r="E3826" s="1080">
        <v>1</v>
      </c>
      <c r="F3826" s="1091">
        <f>D3826*E3826</f>
        <v>140101.38740000001</v>
      </c>
      <c r="G3826"/>
      <c r="H3826" s="189"/>
      <c r="I3826" s="54"/>
    </row>
    <row r="3827" spans="1:9" ht="16.149999999999999" hidden="1" customHeight="1">
      <c r="A3827"/>
      <c r="B3827" s="1060" t="s">
        <v>1090</v>
      </c>
      <c r="C3827" s="1088" t="s">
        <v>45</v>
      </c>
      <c r="D3827" s="1090">
        <v>27527.5</v>
      </c>
      <c r="E3827" s="1081">
        <v>1</v>
      </c>
      <c r="F3827" s="1091">
        <f>D3827*E3827</f>
        <v>27527.5</v>
      </c>
      <c r="G3827"/>
      <c r="H3827" s="189"/>
      <c r="I3827" s="54"/>
    </row>
    <row r="3828" spans="1:9" ht="16.149999999999999" hidden="1" customHeight="1">
      <c r="A3828"/>
      <c r="B3828" s="1060"/>
      <c r="C3828" s="1088"/>
      <c r="D3828" s="1087"/>
      <c r="E3828" s="1081"/>
      <c r="F3828" s="223"/>
      <c r="G3828"/>
      <c r="H3828" s="190"/>
      <c r="I3828" s="54"/>
    </row>
    <row r="3829" spans="1:9" ht="16.149999999999999" hidden="1" customHeight="1">
      <c r="A3829"/>
      <c r="B3829" s="1060"/>
      <c r="C3829" s="1088"/>
      <c r="D3829" s="1087"/>
      <c r="E3829" s="1081"/>
      <c r="F3829" s="223"/>
      <c r="G3829"/>
      <c r="H3829" s="189"/>
      <c r="I3829" s="54"/>
    </row>
    <row r="3830" spans="1:9" ht="16.149999999999999" hidden="1" customHeight="1">
      <c r="A3830"/>
      <c r="B3830" s="1060"/>
      <c r="C3830" s="1088"/>
      <c r="D3830" s="1090"/>
      <c r="E3830" s="1081"/>
      <c r="F3830" s="1091"/>
      <c r="G3830"/>
      <c r="H3830" s="1117"/>
      <c r="I3830" s="54"/>
    </row>
    <row r="3831" spans="1:9" ht="16.149999999999999" hidden="1" customHeight="1">
      <c r="A3831"/>
      <c r="B3831" s="1060"/>
      <c r="C3831" s="1088"/>
      <c r="D3831" s="1087"/>
      <c r="E3831" s="1081"/>
      <c r="F3831" s="223"/>
      <c r="G3831"/>
      <c r="H3831" s="191"/>
      <c r="I3831" s="54"/>
    </row>
    <row r="3832" spans="1:9" ht="16.149999999999999" hidden="1" customHeight="1">
      <c r="A3832"/>
      <c r="B3832" s="259"/>
      <c r="C3832" s="225"/>
      <c r="D3832" s="261"/>
      <c r="E3832" s="225"/>
      <c r="F3832" s="223"/>
      <c r="G3832"/>
      <c r="H3832" s="189"/>
      <c r="I3832" s="54"/>
    </row>
    <row r="3833" spans="1:9" ht="16.149999999999999" hidden="1" customHeight="1">
      <c r="A3833"/>
      <c r="B3833" s="230"/>
      <c r="C3833" s="231"/>
      <c r="D3833" s="231"/>
      <c r="E3833" s="231"/>
      <c r="F3833" s="223"/>
      <c r="G3833"/>
      <c r="H3833" s="189"/>
      <c r="I3833" s="54"/>
    </row>
    <row r="3834" spans="1:9" ht="16.149999999999999" hidden="1" customHeight="1">
      <c r="A3834"/>
      <c r="B3834" s="216" t="s">
        <v>241</v>
      </c>
      <c r="C3834" s="217"/>
      <c r="D3834" s="218"/>
      <c r="E3834" s="217"/>
      <c r="F3834" s="219" t="e">
        <f>SUM(F3835:F3837)</f>
        <v>#REF!</v>
      </c>
      <c r="G3834"/>
      <c r="H3834" s="189"/>
      <c r="I3834" s="54"/>
    </row>
    <row r="3835" spans="1:9" ht="16.149999999999999" hidden="1" customHeight="1">
      <c r="A3835" s="57"/>
      <c r="B3835" s="262" t="s">
        <v>33</v>
      </c>
      <c r="C3835" s="221" t="s">
        <v>247</v>
      </c>
      <c r="D3835" s="260" t="e">
        <f>#REF!</f>
        <v>#REF!</v>
      </c>
      <c r="E3835" s="268"/>
      <c r="F3835" s="223" t="e">
        <f>D3835*E3835</f>
        <v>#REF!</v>
      </c>
      <c r="G3835"/>
      <c r="H3835" s="192"/>
      <c r="I3835" s="54"/>
    </row>
    <row r="3836" spans="1:9" ht="16.149999999999999" hidden="1" customHeight="1">
      <c r="A3836" s="193"/>
      <c r="B3836" s="259" t="s">
        <v>34</v>
      </c>
      <c r="C3836" s="225" t="s">
        <v>247</v>
      </c>
      <c r="D3836" s="261" t="e">
        <f>#REF!</f>
        <v>#REF!</v>
      </c>
      <c r="E3836" s="268"/>
      <c r="F3836" s="223" t="e">
        <f>D3836*E3836</f>
        <v>#REF!</v>
      </c>
      <c r="G3836" s="57"/>
      <c r="H3836" s="58"/>
      <c r="I3836" s="54"/>
    </row>
    <row r="3837" spans="1:9" ht="16.149999999999999" hidden="1" customHeight="1">
      <c r="A3837" s="193"/>
      <c r="B3837" s="230"/>
      <c r="C3837" s="231"/>
      <c r="D3837" s="231"/>
      <c r="E3837" s="231"/>
      <c r="F3837" s="223">
        <f>D3837*E3837</f>
        <v>0</v>
      </c>
      <c r="G3837" s="193"/>
      <c r="H3837" s="58"/>
      <c r="I3837" s="54"/>
    </row>
    <row r="3838" spans="1:9" ht="16.149999999999999" hidden="1" customHeight="1">
      <c r="A3838" s="193"/>
      <c r="B3838" s="216" t="s">
        <v>242</v>
      </c>
      <c r="C3838" s="217"/>
      <c r="D3838" s="218"/>
      <c r="E3838" s="217"/>
      <c r="F3838" s="219">
        <f>SUM(F3839:F3841)</f>
        <v>0</v>
      </c>
      <c r="G3838" s="193"/>
      <c r="H3838" s="61"/>
      <c r="I3838" s="54"/>
    </row>
    <row r="3839" spans="1:9" ht="16.149999999999999" hidden="1" customHeight="1">
      <c r="A3839" s="196"/>
      <c r="B3839" s="220"/>
      <c r="C3839" s="221"/>
      <c r="D3839" s="233"/>
      <c r="E3839" s="221"/>
      <c r="F3839" s="223"/>
      <c r="G3839" s="193"/>
      <c r="H3839" s="60"/>
      <c r="I3839" s="54"/>
    </row>
    <row r="3840" spans="1:9" ht="16.149999999999999" hidden="1" customHeight="1">
      <c r="A3840" s="193"/>
      <c r="B3840" s="224"/>
      <c r="C3840" s="225"/>
      <c r="D3840" s="229"/>
      <c r="E3840" s="225"/>
      <c r="F3840" s="227"/>
      <c r="G3840" s="196"/>
      <c r="H3840" s="263"/>
      <c r="I3840" s="54"/>
    </row>
    <row r="3841" spans="1:9" ht="16.149999999999999" hidden="1" customHeight="1">
      <c r="A3841"/>
      <c r="B3841" s="234"/>
      <c r="C3841" s="231"/>
      <c r="D3841" s="232"/>
      <c r="E3841" s="231"/>
      <c r="F3841" s="235"/>
      <c r="G3841" s="199"/>
      <c r="H3841" s="3"/>
      <c r="I3841" s="54"/>
    </row>
    <row r="3842" spans="1:9" ht="16.149999999999999" hidden="1" customHeight="1">
      <c r="A3842"/>
      <c r="B3842"/>
      <c r="C3842" s="236"/>
      <c r="D3842" s="237"/>
      <c r="E3842" s="238" t="s">
        <v>243</v>
      </c>
      <c r="F3842" s="239" t="e">
        <f>F3825+F3834+F3838</f>
        <v>#REF!</v>
      </c>
      <c r="G3842"/>
      <c r="H3842" s="3"/>
      <c r="I3842" s="54"/>
    </row>
    <row r="3843" spans="1:9" ht="16.149999999999999" hidden="1" customHeight="1">
      <c r="A3843"/>
      <c r="B3843"/>
      <c r="C3843" s="240"/>
      <c r="D3843" s="241"/>
      <c r="E3843" s="242" t="s">
        <v>244</v>
      </c>
      <c r="F3843" s="239">
        <f>1.518999999</f>
        <v>1.518999999</v>
      </c>
      <c r="G3843"/>
      <c r="H3843" s="3"/>
      <c r="I3843" s="54"/>
    </row>
    <row r="3844" spans="1:9" ht="16.149999999999999" hidden="1" customHeight="1">
      <c r="A3844"/>
      <c r="B3844"/>
      <c r="C3844" s="243"/>
      <c r="D3844" s="244"/>
      <c r="E3844" s="245" t="s">
        <v>245</v>
      </c>
      <c r="F3844" s="461" t="e">
        <f>+F3843*F3842</f>
        <v>#REF!</v>
      </c>
      <c r="G3844"/>
      <c r="H3844" s="7"/>
      <c r="I3844" s="54"/>
    </row>
    <row r="3845" spans="1:9" ht="16.149999999999999" hidden="1" customHeight="1">
      <c r="A3845"/>
      <c r="B3845"/>
      <c r="C3845" s="200"/>
      <c r="D3845" s="208"/>
      <c r="E3845" s="246"/>
      <c r="F3845" s="247"/>
      <c r="G3845"/>
      <c r="H3845" s="7"/>
      <c r="I3845" s="54"/>
    </row>
    <row r="3846" spans="1:9" ht="16.149999999999999" customHeight="1">
      <c r="A3846"/>
      <c r="B3846" s="194" t="s">
        <v>228</v>
      </c>
      <c r="C3846" s="193"/>
      <c r="D3846" s="193"/>
      <c r="E3846" s="195" t="str">
        <f>$B$3</f>
        <v xml:space="preserve">ESCUELA Nº </v>
      </c>
      <c r="F3846" s="193"/>
      <c r="G3846"/>
      <c r="H3846" s="7"/>
      <c r="I3846" s="54"/>
    </row>
    <row r="3847" spans="1:9" ht="16.149999999999999" customHeight="1">
      <c r="A3847"/>
      <c r="B3847" s="195" t="s">
        <v>229</v>
      </c>
      <c r="C3847" s="193"/>
      <c r="D3847" s="193"/>
      <c r="E3847" s="195" t="str">
        <f>$B$4</f>
        <v>ENI Nº 62 ENRIQUE MOSCONI</v>
      </c>
      <c r="F3847" s="193"/>
      <c r="G3847"/>
      <c r="H3847" s="7"/>
      <c r="I3847" s="54"/>
    </row>
    <row r="3848" spans="1:9" ht="30" customHeight="1">
      <c r="A3848"/>
      <c r="B3848" s="195" t="s">
        <v>230</v>
      </c>
      <c r="C3848" s="193"/>
      <c r="D3848" s="193"/>
      <c r="E3848" s="249" t="str">
        <f>$B$5</f>
        <v>RIVADAVIA - SAN JUAN</v>
      </c>
      <c r="F3848" s="193"/>
      <c r="G3848"/>
      <c r="H3848" s="7"/>
      <c r="I3848" s="54"/>
    </row>
    <row r="3849" spans="1:9" ht="16.149999999999999" customHeight="1">
      <c r="A3849"/>
      <c r="B3849" s="196"/>
      <c r="C3849" s="196"/>
      <c r="D3849" s="197"/>
      <c r="E3849" s="198" t="s">
        <v>231</v>
      </c>
      <c r="F3849" s="196"/>
      <c r="G3849"/>
      <c r="H3849" s="187"/>
      <c r="I3849" s="54"/>
    </row>
    <row r="3850" spans="1:9" ht="16.149999999999999" customHeight="1">
      <c r="A3850"/>
      <c r="B3850" s="199" t="s">
        <v>246</v>
      </c>
      <c r="C3850" s="193"/>
      <c r="D3850" s="199"/>
      <c r="E3850" s="199"/>
      <c r="F3850" s="199"/>
      <c r="G3850"/>
      <c r="H3850" s="188"/>
      <c r="I3850" s="54"/>
    </row>
    <row r="3851" spans="1:9" ht="16.149999999999999" customHeight="1">
      <c r="A3851"/>
      <c r="B3851"/>
      <c r="C3851" s="200"/>
      <c r="D3851" s="101"/>
      <c r="E3851" s="200"/>
      <c r="F3851" s="200"/>
      <c r="G3851"/>
      <c r="H3851" s="189"/>
      <c r="I3851" s="54"/>
    </row>
    <row r="3852" spans="1:9" ht="16.149999999999999" customHeight="1" thickBot="1">
      <c r="A3852"/>
      <c r="B3852"/>
      <c r="C3852" s="200"/>
      <c r="D3852" s="101"/>
      <c r="E3852" s="200"/>
      <c r="F3852" s="200"/>
      <c r="G3852"/>
      <c r="H3852" s="189"/>
      <c r="I3852" s="54"/>
    </row>
    <row r="3853" spans="1:9" ht="16.149999999999999" customHeight="1">
      <c r="A3853"/>
      <c r="B3853" s="201" t="s">
        <v>232</v>
      </c>
      <c r="C3853" s="202" t="s">
        <v>464</v>
      </c>
      <c r="D3853" s="203" t="s">
        <v>465</v>
      </c>
      <c r="E3853" s="204"/>
      <c r="F3853" s="205"/>
      <c r="G3853"/>
      <c r="H3853" s="189"/>
      <c r="I3853" s="54"/>
    </row>
    <row r="3854" spans="1:9" ht="16.149999999999999" customHeight="1">
      <c r="A3854"/>
      <c r="B3854" s="206" t="s">
        <v>233</v>
      </c>
      <c r="C3854" s="1032" t="s">
        <v>402</v>
      </c>
      <c r="D3854" s="265" t="s">
        <v>1246</v>
      </c>
      <c r="E3854" s="209"/>
      <c r="F3854" s="210"/>
      <c r="G3854"/>
      <c r="H3854" s="7"/>
      <c r="I3854" s="54"/>
    </row>
    <row r="3855" spans="1:9" ht="16.149999999999999" customHeight="1" thickBot="1">
      <c r="A3855"/>
      <c r="B3855" s="206" t="s">
        <v>234</v>
      </c>
      <c r="C3855" s="929" t="s">
        <v>236</v>
      </c>
      <c r="D3855" s="212"/>
      <c r="E3855" s="209"/>
      <c r="F3855" s="210"/>
      <c r="G3855"/>
      <c r="H3855" s="7"/>
      <c r="I3855" s="54"/>
    </row>
    <row r="3856" spans="1:9" ht="16.149999999999999" customHeight="1" thickBot="1">
      <c r="A3856"/>
      <c r="B3856" s="213" t="s">
        <v>235</v>
      </c>
      <c r="C3856" s="214" t="s">
        <v>236</v>
      </c>
      <c r="D3856" s="214" t="s">
        <v>237</v>
      </c>
      <c r="E3856" s="214" t="s">
        <v>238</v>
      </c>
      <c r="F3856" s="215" t="s">
        <v>239</v>
      </c>
      <c r="G3856"/>
      <c r="H3856" s="7"/>
      <c r="I3856" s="54"/>
    </row>
    <row r="3857" spans="1:9" ht="16.149999999999999" customHeight="1" thickBot="1">
      <c r="A3857"/>
      <c r="B3857" s="216" t="s">
        <v>318</v>
      </c>
      <c r="C3857" s="217"/>
      <c r="D3857" s="218"/>
      <c r="E3857" s="217"/>
      <c r="F3857" s="219">
        <f>SUM(F3858:F3865)</f>
        <v>0</v>
      </c>
      <c r="G3857"/>
      <c r="H3857" s="7"/>
      <c r="I3857" s="54"/>
    </row>
    <row r="3858" spans="1:9" ht="16.149999999999999" customHeight="1">
      <c r="A3858"/>
      <c r="B3858" s="1059"/>
      <c r="C3858" s="1089"/>
      <c r="D3858" s="1090"/>
      <c r="E3858" s="1080"/>
      <c r="F3858" s="1091"/>
      <c r="G3858"/>
      <c r="H3858" s="7"/>
      <c r="I3858" s="54"/>
    </row>
    <row r="3859" spans="1:9" ht="16.149999999999999" customHeight="1">
      <c r="A3859"/>
      <c r="B3859" s="1060"/>
      <c r="C3859" s="1088"/>
      <c r="D3859" s="1090"/>
      <c r="E3859" s="1081"/>
      <c r="F3859" s="1091"/>
      <c r="G3859"/>
      <c r="H3859" s="7"/>
      <c r="I3859" s="54"/>
    </row>
    <row r="3860" spans="1:9" ht="16.149999999999999" customHeight="1">
      <c r="A3860"/>
      <c r="B3860" s="1060"/>
      <c r="C3860" s="1088"/>
      <c r="D3860" s="1087"/>
      <c r="E3860" s="1081"/>
      <c r="F3860" s="223"/>
      <c r="G3860"/>
      <c r="H3860" s="7"/>
      <c r="I3860" s="54"/>
    </row>
    <row r="3861" spans="1:9" ht="16.149999999999999" customHeight="1">
      <c r="A3861"/>
      <c r="B3861" s="1060"/>
      <c r="C3861" s="1088"/>
      <c r="D3861" s="1087"/>
      <c r="E3861" s="1081"/>
      <c r="F3861" s="223"/>
      <c r="G3861"/>
      <c r="H3861" s="189"/>
      <c r="I3861" s="54"/>
    </row>
    <row r="3862" spans="1:9" ht="16.149999999999999" customHeight="1">
      <c r="A3862"/>
      <c r="B3862" s="1060"/>
      <c r="C3862" s="1088"/>
      <c r="D3862" s="1090"/>
      <c r="E3862" s="1081"/>
      <c r="F3862" s="1091"/>
      <c r="G3862"/>
      <c r="H3862" s="188"/>
      <c r="I3862" s="54"/>
    </row>
    <row r="3863" spans="1:9" ht="16.149999999999999" customHeight="1">
      <c r="A3863"/>
      <c r="B3863" s="1060"/>
      <c r="C3863" s="1088"/>
      <c r="D3863" s="1087"/>
      <c r="E3863" s="1081"/>
      <c r="F3863" s="223"/>
      <c r="G3863"/>
      <c r="H3863" s="189"/>
      <c r="I3863" s="54"/>
    </row>
    <row r="3864" spans="1:9" ht="16.149999999999999" customHeight="1">
      <c r="A3864"/>
      <c r="B3864" s="259"/>
      <c r="C3864" s="225"/>
      <c r="D3864" s="261"/>
      <c r="E3864" s="225"/>
      <c r="F3864" s="223"/>
      <c r="G3864"/>
      <c r="H3864" s="189"/>
      <c r="I3864" s="54"/>
    </row>
    <row r="3865" spans="1:9" ht="16.149999999999999" customHeight="1" thickBot="1">
      <c r="A3865"/>
      <c r="B3865" s="230"/>
      <c r="C3865" s="231"/>
      <c r="D3865" s="231"/>
      <c r="E3865" s="231"/>
      <c r="F3865" s="223"/>
      <c r="G3865"/>
      <c r="H3865" s="190"/>
      <c r="I3865" s="54"/>
    </row>
    <row r="3866" spans="1:9" ht="16.149999999999999" customHeight="1" thickBot="1">
      <c r="A3866"/>
      <c r="B3866" s="216" t="s">
        <v>241</v>
      </c>
      <c r="C3866" s="217"/>
      <c r="D3866" s="218"/>
      <c r="E3866" s="217"/>
      <c r="F3866" s="219">
        <f>SUM(F3867:F3869)</f>
        <v>0</v>
      </c>
      <c r="G3866"/>
      <c r="H3866" s="189"/>
      <c r="I3866" s="54"/>
    </row>
    <row r="3867" spans="1:9" ht="16.149999999999999" customHeight="1">
      <c r="A3867"/>
      <c r="B3867" s="262"/>
      <c r="C3867" s="221"/>
      <c r="D3867" s="260"/>
      <c r="E3867" s="268"/>
      <c r="F3867" s="223"/>
      <c r="G3867"/>
      <c r="H3867" s="191"/>
      <c r="I3867" s="54"/>
    </row>
    <row r="3868" spans="1:9" ht="16.149999999999999" customHeight="1">
      <c r="A3868"/>
      <c r="B3868" s="259"/>
      <c r="C3868" s="225"/>
      <c r="D3868" s="261"/>
      <c r="E3868" s="268"/>
      <c r="F3868" s="223"/>
      <c r="G3868"/>
      <c r="H3868" s="1117"/>
      <c r="I3868" s="54"/>
    </row>
    <row r="3869" spans="1:9" ht="16.149999999999999" customHeight="1" thickBot="1">
      <c r="A3869"/>
      <c r="B3869" s="230"/>
      <c r="C3869" s="231"/>
      <c r="D3869" s="231"/>
      <c r="E3869" s="231"/>
      <c r="F3869" s="223"/>
      <c r="G3869"/>
      <c r="H3869" s="189"/>
      <c r="I3869" s="54"/>
    </row>
    <row r="3870" spans="1:9" ht="16.149999999999999" customHeight="1" thickBot="1">
      <c r="A3870"/>
      <c r="B3870" s="216" t="s">
        <v>242</v>
      </c>
      <c r="C3870" s="217"/>
      <c r="D3870" s="218"/>
      <c r="E3870" s="217"/>
      <c r="F3870" s="219">
        <f>SUM(F3871:F3873)</f>
        <v>0</v>
      </c>
      <c r="G3870"/>
      <c r="H3870" s="189"/>
      <c r="I3870" s="54"/>
    </row>
    <row r="3871" spans="1:9" ht="16.149999999999999" customHeight="1">
      <c r="A3871"/>
      <c r="B3871" s="220"/>
      <c r="C3871" s="221"/>
      <c r="D3871" s="233"/>
      <c r="E3871" s="221"/>
      <c r="F3871" s="223"/>
      <c r="G3871"/>
      <c r="H3871" s="189"/>
      <c r="I3871" s="54"/>
    </row>
    <row r="3872" spans="1:9" ht="16.149999999999999" customHeight="1">
      <c r="A3872" s="57"/>
      <c r="B3872" s="224"/>
      <c r="C3872" s="225"/>
      <c r="D3872" s="229"/>
      <c r="E3872" s="225"/>
      <c r="F3872" s="227"/>
      <c r="G3872"/>
      <c r="H3872" s="192"/>
      <c r="I3872" s="54"/>
    </row>
    <row r="3873" spans="1:9" ht="16.149999999999999" customHeight="1" thickBot="1">
      <c r="A3873" s="193"/>
      <c r="B3873" s="234"/>
      <c r="C3873" s="231"/>
      <c r="D3873" s="232"/>
      <c r="E3873" s="231"/>
      <c r="F3873" s="235"/>
      <c r="G3873" s="57"/>
      <c r="H3873" s="58"/>
      <c r="I3873" s="54"/>
    </row>
    <row r="3874" spans="1:9" ht="16.149999999999999" customHeight="1" thickTop="1" thickBot="1">
      <c r="A3874" s="193"/>
      <c r="B3874"/>
      <c r="C3874" s="236"/>
      <c r="D3874" s="237"/>
      <c r="E3874" s="238" t="s">
        <v>243</v>
      </c>
      <c r="F3874" s="239">
        <f>F3857+F3866+F3870</f>
        <v>0</v>
      </c>
      <c r="G3874" s="193"/>
      <c r="H3874" s="58"/>
      <c r="I3874" s="54"/>
    </row>
    <row r="3875" spans="1:9" ht="16.149999999999999" customHeight="1" thickTop="1" thickBot="1">
      <c r="A3875" s="193"/>
      <c r="B3875"/>
      <c r="C3875" s="240"/>
      <c r="D3875" s="241"/>
      <c r="E3875" s="242" t="s">
        <v>244</v>
      </c>
      <c r="F3875" s="239">
        <f>1.518999999</f>
        <v>1.518999999</v>
      </c>
      <c r="G3875" s="193"/>
      <c r="H3875" s="61"/>
      <c r="I3875" s="54"/>
    </row>
    <row r="3876" spans="1:9" ht="16.149999999999999" customHeight="1" thickTop="1" thickBot="1">
      <c r="A3876" s="196"/>
      <c r="B3876"/>
      <c r="C3876" s="243"/>
      <c r="D3876" s="244"/>
      <c r="E3876" s="245" t="s">
        <v>245</v>
      </c>
      <c r="F3876" s="461">
        <f>+F3875*F3874</f>
        <v>0</v>
      </c>
      <c r="G3876" s="193"/>
      <c r="H3876" s="60"/>
      <c r="I3876" s="54"/>
    </row>
    <row r="3877" spans="1:9" ht="16.149999999999999" customHeight="1">
      <c r="A3877" s="193"/>
      <c r="B3877"/>
      <c r="C3877" s="200"/>
      <c r="D3877" s="208"/>
      <c r="E3877" s="246"/>
      <c r="F3877" s="247"/>
      <c r="G3877" s="196"/>
      <c r="H3877" s="263"/>
      <c r="I3877" s="54"/>
    </row>
    <row r="3878" spans="1:9" ht="16.149999999999999" customHeight="1">
      <c r="A3878"/>
      <c r="B3878" s="194" t="s">
        <v>1260</v>
      </c>
      <c r="C3878" s="193"/>
      <c r="D3878" s="193"/>
      <c r="E3878" s="195" t="str">
        <f>$B$3</f>
        <v xml:space="preserve">ESCUELA Nº </v>
      </c>
      <c r="F3878" s="193"/>
      <c r="G3878" s="199"/>
      <c r="H3878" s="3"/>
      <c r="I3878" s="54"/>
    </row>
    <row r="3879" spans="1:9" ht="16.149999999999999" customHeight="1">
      <c r="A3879"/>
      <c r="B3879" s="195"/>
      <c r="C3879" s="193"/>
      <c r="D3879" s="193"/>
      <c r="E3879" s="195" t="str">
        <f>$B$4</f>
        <v>ENI Nº 62 ENRIQUE MOSCONI</v>
      </c>
      <c r="F3879" s="193"/>
      <c r="G3879"/>
      <c r="H3879" s="3"/>
      <c r="I3879" s="54"/>
    </row>
    <row r="3880" spans="1:9" ht="16.149999999999999" customHeight="1">
      <c r="A3880"/>
      <c r="B3880" s="195"/>
      <c r="C3880" s="193"/>
      <c r="D3880" s="193"/>
      <c r="E3880" s="249" t="str">
        <f>$B$5</f>
        <v>RIVADAVIA - SAN JUAN</v>
      </c>
      <c r="F3880" s="193"/>
      <c r="G3880"/>
      <c r="H3880" s="3"/>
      <c r="I3880" s="54"/>
    </row>
    <row r="3881" spans="1:9" ht="16.149999999999999" customHeight="1">
      <c r="A3881"/>
      <c r="B3881" s="196"/>
      <c r="C3881" s="196"/>
      <c r="D3881" s="197"/>
      <c r="E3881" s="198" t="s">
        <v>231</v>
      </c>
      <c r="F3881" s="196"/>
      <c r="G3881"/>
      <c r="H3881" s="7"/>
      <c r="I3881" s="54"/>
    </row>
    <row r="3882" spans="1:9" ht="16.149999999999999" customHeight="1">
      <c r="A3882"/>
      <c r="B3882" s="199" t="s">
        <v>246</v>
      </c>
      <c r="C3882" s="193"/>
      <c r="D3882" s="199"/>
      <c r="E3882" s="199"/>
      <c r="F3882" s="199"/>
      <c r="G3882"/>
      <c r="H3882" s="7"/>
      <c r="I3882" s="54"/>
    </row>
    <row r="3883" spans="1:9" ht="16.149999999999999" customHeight="1">
      <c r="A3883"/>
      <c r="B3883"/>
      <c r="C3883" s="200"/>
      <c r="D3883" s="101"/>
      <c r="E3883" s="200"/>
      <c r="F3883" s="200"/>
      <c r="G3883"/>
      <c r="H3883" s="7"/>
      <c r="I3883" s="54"/>
    </row>
    <row r="3884" spans="1:9" ht="16.149999999999999" customHeight="1" thickBot="1">
      <c r="A3884"/>
      <c r="B3884"/>
      <c r="C3884" s="200"/>
      <c r="D3884" s="101"/>
      <c r="E3884" s="200"/>
      <c r="F3884" s="200"/>
      <c r="G3884"/>
      <c r="H3884" s="7"/>
      <c r="I3884" s="54"/>
    </row>
    <row r="3885" spans="1:9" ht="31.5" customHeight="1">
      <c r="A3885"/>
      <c r="B3885" s="201" t="s">
        <v>232</v>
      </c>
      <c r="C3885" s="202" t="s">
        <v>464</v>
      </c>
      <c r="D3885" s="203" t="s">
        <v>465</v>
      </c>
      <c r="E3885" s="204"/>
      <c r="F3885" s="205"/>
      <c r="G3885"/>
      <c r="H3885" s="7"/>
      <c r="I3885" s="54"/>
    </row>
    <row r="3886" spans="1:9" ht="16.149999999999999" customHeight="1">
      <c r="A3886"/>
      <c r="B3886" s="206" t="s">
        <v>233</v>
      </c>
      <c r="C3886" s="1032" t="s">
        <v>1009</v>
      </c>
      <c r="D3886" s="265" t="s">
        <v>1247</v>
      </c>
      <c r="E3886" s="209"/>
      <c r="F3886" s="210"/>
      <c r="G3886"/>
      <c r="H3886" s="187"/>
      <c r="I3886" s="54"/>
    </row>
    <row r="3887" spans="1:9" ht="16.149999999999999" customHeight="1" thickBot="1">
      <c r="A3887"/>
      <c r="B3887" s="206" t="s">
        <v>234</v>
      </c>
      <c r="C3887" s="929" t="s">
        <v>236</v>
      </c>
      <c r="D3887" s="212"/>
      <c r="E3887" s="209"/>
      <c r="F3887" s="210"/>
      <c r="G3887"/>
      <c r="H3887" s="188"/>
      <c r="I3887" s="54"/>
    </row>
    <row r="3888" spans="1:9" ht="16.149999999999999" customHeight="1" thickBot="1">
      <c r="A3888"/>
      <c r="B3888" s="213" t="s">
        <v>235</v>
      </c>
      <c r="C3888" s="214" t="s">
        <v>236</v>
      </c>
      <c r="D3888" s="214" t="s">
        <v>237</v>
      </c>
      <c r="E3888" s="214" t="s">
        <v>238</v>
      </c>
      <c r="F3888" s="215" t="s">
        <v>239</v>
      </c>
      <c r="G3888"/>
      <c r="H3888" s="189"/>
      <c r="I3888" s="54"/>
    </row>
    <row r="3889" spans="1:9" ht="16.149999999999999" customHeight="1" thickBot="1">
      <c r="A3889"/>
      <c r="B3889" s="216" t="s">
        <v>318</v>
      </c>
      <c r="C3889" s="217"/>
      <c r="D3889" s="218"/>
      <c r="E3889" s="217"/>
      <c r="F3889" s="219">
        <f>SUM(F3890:F3902)</f>
        <v>0</v>
      </c>
      <c r="G3889"/>
      <c r="H3889" s="189"/>
      <c r="I3889" s="54"/>
    </row>
    <row r="3890" spans="1:9" ht="16.149999999999999" customHeight="1">
      <c r="A3890"/>
      <c r="B3890" s="454"/>
      <c r="C3890" s="4"/>
      <c r="D3890" s="222"/>
      <c r="E3890" s="222"/>
      <c r="F3890" s="223"/>
      <c r="G3890"/>
      <c r="H3890" s="189"/>
      <c r="I3890" s="54"/>
    </row>
    <row r="3891" spans="1:9" ht="16.149999999999999" customHeight="1">
      <c r="A3891"/>
      <c r="B3891" s="454"/>
      <c r="C3891" s="4"/>
      <c r="D3891" s="222"/>
      <c r="E3891" s="222"/>
      <c r="F3891" s="223"/>
      <c r="G3891"/>
      <c r="H3891" s="7"/>
      <c r="I3891" s="54"/>
    </row>
    <row r="3892" spans="1:9" ht="16.149999999999999" customHeight="1">
      <c r="A3892"/>
      <c r="B3892" s="454"/>
      <c r="C3892" s="4"/>
      <c r="D3892" s="222"/>
      <c r="E3892" s="222"/>
      <c r="F3892" s="223"/>
      <c r="G3892"/>
      <c r="H3892" s="7"/>
      <c r="I3892" s="54"/>
    </row>
    <row r="3893" spans="1:9" ht="16.149999999999999" customHeight="1">
      <c r="A3893"/>
      <c r="B3893" s="454"/>
      <c r="C3893" s="4"/>
      <c r="D3893" s="222"/>
      <c r="E3893" s="222"/>
      <c r="F3893" s="223"/>
      <c r="G3893"/>
      <c r="H3893" s="7"/>
      <c r="I3893" s="54"/>
    </row>
    <row r="3894" spans="1:9" ht="16.149999999999999" customHeight="1">
      <c r="A3894"/>
      <c r="B3894" s="454"/>
      <c r="C3894" s="4"/>
      <c r="D3894" s="222"/>
      <c r="E3894" s="222"/>
      <c r="F3894" s="223"/>
      <c r="G3894"/>
      <c r="H3894" s="7"/>
      <c r="I3894" s="54"/>
    </row>
    <row r="3895" spans="1:9" ht="16.149999999999999" customHeight="1">
      <c r="A3895"/>
      <c r="B3895" s="220"/>
      <c r="C3895" s="221"/>
      <c r="D3895" s="222"/>
      <c r="E3895" s="222"/>
      <c r="F3895" s="223"/>
      <c r="G3895"/>
      <c r="H3895" s="7"/>
      <c r="I3895" s="54"/>
    </row>
    <row r="3896" spans="1:9" ht="16.149999999999999" customHeight="1">
      <c r="A3896"/>
      <c r="B3896" s="220"/>
      <c r="C3896" s="221"/>
      <c r="D3896" s="222"/>
      <c r="E3896" s="222"/>
      <c r="F3896" s="223"/>
      <c r="G3896"/>
      <c r="H3896" s="7"/>
      <c r="I3896" s="54"/>
    </row>
    <row r="3897" spans="1:9" ht="16.149999999999999" customHeight="1">
      <c r="A3897"/>
      <c r="B3897" s="220"/>
      <c r="C3897" s="221"/>
      <c r="D3897" s="222"/>
      <c r="E3897" s="222"/>
      <c r="F3897" s="223"/>
      <c r="G3897"/>
      <c r="H3897" s="7"/>
      <c r="I3897" s="54"/>
    </row>
    <row r="3898" spans="1:9" ht="16.149999999999999" customHeight="1">
      <c r="A3898"/>
      <c r="B3898" s="220"/>
      <c r="C3898" s="221"/>
      <c r="D3898" s="222"/>
      <c r="E3898" s="222"/>
      <c r="F3898" s="223"/>
      <c r="G3898"/>
      <c r="H3898" s="189"/>
      <c r="I3898" s="54"/>
    </row>
    <row r="3899" spans="1:9" ht="16.149999999999999" customHeight="1">
      <c r="A3899"/>
      <c r="B3899" s="220"/>
      <c r="C3899" s="221"/>
      <c r="D3899" s="222"/>
      <c r="E3899" s="222"/>
      <c r="F3899" s="223"/>
      <c r="G3899"/>
      <c r="H3899" s="188"/>
      <c r="I3899" s="54"/>
    </row>
    <row r="3900" spans="1:9" ht="16.149999999999999" customHeight="1">
      <c r="A3900"/>
      <c r="B3900" s="224"/>
      <c r="C3900" s="225"/>
      <c r="D3900" s="226"/>
      <c r="E3900" s="226"/>
      <c r="F3900" s="223"/>
      <c r="G3900"/>
      <c r="H3900" s="189"/>
      <c r="I3900" s="54"/>
    </row>
    <row r="3901" spans="1:9" ht="16.149999999999999" customHeight="1">
      <c r="A3901"/>
      <c r="B3901" s="228"/>
      <c r="C3901" s="225"/>
      <c r="D3901" s="225"/>
      <c r="E3901" s="225"/>
      <c r="F3901" s="223"/>
      <c r="G3901"/>
      <c r="H3901" s="189"/>
      <c r="I3901" s="54"/>
    </row>
    <row r="3902" spans="1:9" ht="16.149999999999999" customHeight="1">
      <c r="A3902"/>
      <c r="B3902" s="230"/>
      <c r="C3902" s="231"/>
      <c r="D3902" s="231"/>
      <c r="E3902" s="231"/>
      <c r="F3902" s="456"/>
      <c r="G3902"/>
      <c r="H3902" s="190"/>
      <c r="I3902" s="54"/>
    </row>
    <row r="3903" spans="1:9" ht="16.149999999999999" customHeight="1">
      <c r="A3903"/>
      <c r="B3903" s="455"/>
      <c r="C3903" s="458"/>
      <c r="D3903" s="459"/>
      <c r="E3903" s="458"/>
      <c r="F3903" s="460"/>
      <c r="G3903"/>
      <c r="H3903" s="189"/>
      <c r="I3903" s="54"/>
    </row>
    <row r="3904" spans="1:9" ht="16.149999999999999" customHeight="1">
      <c r="A3904"/>
      <c r="B3904" s="457"/>
      <c r="C3904" s="221"/>
      <c r="D3904" s="260"/>
      <c r="E3904" s="222"/>
      <c r="F3904" s="223"/>
      <c r="G3904"/>
      <c r="H3904" s="191"/>
      <c r="I3904" s="54"/>
    </row>
    <row r="3905" spans="1:9" ht="16.149999999999999" customHeight="1">
      <c r="A3905"/>
      <c r="B3905" s="259"/>
      <c r="C3905" s="225"/>
      <c r="D3905" s="261"/>
      <c r="E3905" s="225"/>
      <c r="F3905" s="223"/>
      <c r="G3905"/>
      <c r="H3905" s="191"/>
      <c r="I3905" s="54"/>
    </row>
    <row r="3906" spans="1:9" ht="16.149999999999999" customHeight="1" thickBot="1">
      <c r="A3906"/>
      <c r="B3906" s="230"/>
      <c r="C3906" s="231"/>
      <c r="D3906" s="231"/>
      <c r="E3906" s="231"/>
      <c r="F3906" s="223"/>
      <c r="G3906"/>
      <c r="H3906" s="189"/>
      <c r="I3906" s="54"/>
    </row>
    <row r="3907" spans="1:9" ht="16.149999999999999" customHeight="1" thickBot="1">
      <c r="A3907"/>
      <c r="B3907" s="216" t="s">
        <v>242</v>
      </c>
      <c r="C3907" s="217"/>
      <c r="D3907" s="218"/>
      <c r="E3907" s="217"/>
      <c r="F3907" s="219">
        <f>SUM(F3908:F3910)</f>
        <v>0</v>
      </c>
      <c r="G3907"/>
      <c r="H3907" s="189"/>
      <c r="I3907" s="54"/>
    </row>
    <row r="3908" spans="1:9" ht="16.149999999999999" customHeight="1">
      <c r="A3908"/>
      <c r="B3908" s="220"/>
      <c r="C3908" s="221"/>
      <c r="D3908" s="233"/>
      <c r="E3908" s="221"/>
      <c r="F3908" s="223"/>
      <c r="G3908"/>
      <c r="H3908" s="189"/>
      <c r="I3908" s="54"/>
    </row>
    <row r="3909" spans="1:9" ht="16.149999999999999" customHeight="1">
      <c r="A3909" s="57"/>
      <c r="B3909" s="224"/>
      <c r="C3909" s="225"/>
      <c r="D3909" s="229"/>
      <c r="E3909" s="225"/>
      <c r="F3909" s="227"/>
      <c r="G3909"/>
      <c r="H3909" s="192"/>
      <c r="I3909" s="54"/>
    </row>
    <row r="3910" spans="1:9" ht="16.149999999999999" customHeight="1" thickBot="1">
      <c r="A3910" s="193"/>
      <c r="B3910" s="234"/>
      <c r="C3910" s="231"/>
      <c r="D3910" s="232"/>
      <c r="E3910" s="231"/>
      <c r="F3910" s="235"/>
      <c r="G3910" s="57"/>
      <c r="H3910" s="58"/>
      <c r="I3910" s="58"/>
    </row>
    <row r="3911" spans="1:9" ht="16.149999999999999" customHeight="1" thickTop="1" thickBot="1">
      <c r="A3911" s="193"/>
      <c r="B3911"/>
      <c r="C3911" s="236"/>
      <c r="D3911" s="237"/>
      <c r="E3911" s="238" t="s">
        <v>243</v>
      </c>
      <c r="F3911" s="239">
        <f>SUM(F3889,F3903,F3907)</f>
        <v>0</v>
      </c>
      <c r="G3911" s="193"/>
      <c r="H3911" s="61"/>
      <c r="I3911" s="61"/>
    </row>
    <row r="3912" spans="1:9" ht="16.149999999999999" customHeight="1" thickTop="1" thickBot="1">
      <c r="A3912" s="193"/>
      <c r="B3912"/>
      <c r="C3912" s="240"/>
      <c r="D3912" s="241"/>
      <c r="E3912" s="242" t="s">
        <v>244</v>
      </c>
      <c r="F3912" s="239">
        <f>1.518999999</f>
        <v>1.518999999</v>
      </c>
      <c r="G3912" s="193"/>
      <c r="H3912" s="60"/>
      <c r="I3912" s="60"/>
    </row>
    <row r="3913" spans="1:9" ht="16.149999999999999" customHeight="1" thickTop="1" thickBot="1">
      <c r="A3913" s="196"/>
      <c r="B3913"/>
      <c r="C3913" s="243"/>
      <c r="D3913" s="244"/>
      <c r="E3913" s="245" t="s">
        <v>245</v>
      </c>
      <c r="F3913" s="461">
        <f>+F3912*F3911</f>
        <v>0</v>
      </c>
      <c r="G3913" s="193"/>
      <c r="H3913" s="263"/>
      <c r="I3913" s="263"/>
    </row>
    <row r="3914" spans="1:9" ht="16.149999999999999" customHeight="1">
      <c r="A3914" s="193"/>
      <c r="B3914"/>
      <c r="C3914" s="200"/>
      <c r="D3914" s="208"/>
      <c r="E3914" s="246"/>
      <c r="F3914" s="247"/>
      <c r="G3914" s="196"/>
      <c r="H3914" s="3"/>
      <c r="I3914" s="3"/>
    </row>
    <row r="3915" spans="1:9" ht="16.149999999999999" customHeight="1">
      <c r="A3915"/>
      <c r="B3915" s="194" t="s">
        <v>1260</v>
      </c>
      <c r="C3915" s="193"/>
      <c r="D3915" s="193"/>
      <c r="E3915" s="195" t="str">
        <f>$B$3</f>
        <v xml:space="preserve">ESCUELA Nº </v>
      </c>
      <c r="F3915" s="193"/>
      <c r="G3915" s="199"/>
      <c r="H3915" s="3"/>
      <c r="I3915" s="3"/>
    </row>
    <row r="3916" spans="1:9" ht="16.149999999999999" customHeight="1">
      <c r="A3916"/>
      <c r="B3916" s="195"/>
      <c r="C3916" s="193"/>
      <c r="D3916" s="193"/>
      <c r="E3916" s="195" t="str">
        <f>$B$4</f>
        <v>ENI Nº 62 ENRIQUE MOSCONI</v>
      </c>
      <c r="F3916" s="193"/>
      <c r="G3916"/>
      <c r="H3916" s="3"/>
      <c r="I3916" s="3"/>
    </row>
    <row r="3917" spans="1:9" ht="16.149999999999999" customHeight="1">
      <c r="A3917"/>
      <c r="B3917" s="195"/>
      <c r="C3917" s="193"/>
      <c r="D3917" s="193"/>
      <c r="E3917" s="249" t="str">
        <f>$B$5</f>
        <v>RIVADAVIA - SAN JUAN</v>
      </c>
      <c r="F3917" s="193"/>
      <c r="G3917"/>
      <c r="H3917" s="7"/>
      <c r="I3917" s="7"/>
    </row>
    <row r="3918" spans="1:9" ht="16.149999999999999" customHeight="1">
      <c r="A3918"/>
      <c r="B3918" s="196"/>
      <c r="C3918" s="196"/>
      <c r="D3918" s="197"/>
      <c r="E3918" s="198" t="s">
        <v>231</v>
      </c>
      <c r="F3918" s="196"/>
      <c r="G3918"/>
      <c r="H3918" s="7"/>
      <c r="I3918" s="7"/>
    </row>
    <row r="3919" spans="1:9" ht="16.149999999999999" customHeight="1">
      <c r="A3919"/>
      <c r="B3919" s="199" t="s">
        <v>246</v>
      </c>
      <c r="C3919" s="193"/>
      <c r="D3919" s="199"/>
      <c r="E3919" s="199"/>
      <c r="F3919" s="199"/>
      <c r="G3919"/>
      <c r="H3919" s="7"/>
      <c r="I3919" s="7"/>
    </row>
    <row r="3920" spans="1:9" ht="16.149999999999999" customHeight="1">
      <c r="A3920"/>
      <c r="B3920"/>
      <c r="C3920" s="200"/>
      <c r="D3920" s="101"/>
      <c r="E3920" s="200"/>
      <c r="F3920" s="200"/>
      <c r="G3920"/>
      <c r="H3920" s="7"/>
      <c r="I3920" s="7"/>
    </row>
    <row r="3921" spans="1:9" ht="16.149999999999999" customHeight="1" thickBot="1">
      <c r="A3921"/>
      <c r="B3921"/>
      <c r="C3921" s="200"/>
      <c r="D3921" s="101"/>
      <c r="E3921" s="200"/>
      <c r="F3921" s="200"/>
      <c r="G3921"/>
      <c r="H3921" s="7"/>
      <c r="I3921" s="7"/>
    </row>
    <row r="3922" spans="1:9" ht="30.75" customHeight="1">
      <c r="A3922"/>
      <c r="B3922" s="201" t="s">
        <v>232</v>
      </c>
      <c r="C3922" s="202" t="s">
        <v>464</v>
      </c>
      <c r="D3922" s="203" t="s">
        <v>465</v>
      </c>
      <c r="E3922" s="204"/>
      <c r="F3922" s="205"/>
      <c r="G3922"/>
      <c r="H3922" s="187"/>
      <c r="I3922" s="187"/>
    </row>
    <row r="3923" spans="1:9" ht="16.149999999999999" customHeight="1">
      <c r="A3923"/>
      <c r="B3923" s="206" t="s">
        <v>233</v>
      </c>
      <c r="C3923" s="1032" t="s">
        <v>1013</v>
      </c>
      <c r="D3923" s="265" t="s">
        <v>1248</v>
      </c>
      <c r="E3923" s="209"/>
      <c r="F3923" s="210"/>
      <c r="G3923"/>
      <c r="H3923" s="188"/>
      <c r="I3923" s="188"/>
    </row>
    <row r="3924" spans="1:9" ht="16.149999999999999" customHeight="1" thickBot="1">
      <c r="A3924"/>
      <c r="B3924" s="206" t="s">
        <v>234</v>
      </c>
      <c r="C3924" s="929" t="s">
        <v>236</v>
      </c>
      <c r="D3924" s="212"/>
      <c r="E3924" s="209"/>
      <c r="F3924" s="210"/>
      <c r="G3924"/>
      <c r="H3924" s="189"/>
      <c r="I3924" s="189"/>
    </row>
    <row r="3925" spans="1:9" ht="16.149999999999999" customHeight="1" thickBot="1">
      <c r="A3925"/>
      <c r="B3925" s="213" t="s">
        <v>235</v>
      </c>
      <c r="C3925" s="214" t="s">
        <v>236</v>
      </c>
      <c r="D3925" s="214" t="s">
        <v>237</v>
      </c>
      <c r="E3925" s="214" t="s">
        <v>238</v>
      </c>
      <c r="F3925" s="215" t="s">
        <v>239</v>
      </c>
      <c r="G3925"/>
      <c r="H3925" s="189"/>
      <c r="I3925" s="189"/>
    </row>
    <row r="3926" spans="1:9" ht="16.149999999999999" customHeight="1" thickBot="1">
      <c r="A3926"/>
      <c r="B3926" s="216" t="s">
        <v>318</v>
      </c>
      <c r="C3926" s="217"/>
      <c r="D3926" s="218"/>
      <c r="E3926" s="217"/>
      <c r="F3926" s="219">
        <f>SUM(F3927:F3939)</f>
        <v>0</v>
      </c>
      <c r="G3926"/>
      <c r="H3926" s="189"/>
      <c r="I3926" s="189"/>
    </row>
    <row r="3927" spans="1:9" ht="16.149999999999999" customHeight="1">
      <c r="A3927"/>
      <c r="B3927" s="1059"/>
      <c r="C3927" s="4"/>
      <c r="D3927" s="222"/>
      <c r="E3927" s="222"/>
      <c r="F3927" s="223"/>
      <c r="G3927"/>
      <c r="H3927" s="189"/>
      <c r="I3927" s="189"/>
    </row>
    <row r="3928" spans="1:9" ht="16.149999999999999" customHeight="1">
      <c r="A3928"/>
      <c r="B3928" s="1060"/>
      <c r="C3928" s="4"/>
      <c r="D3928" s="222"/>
      <c r="E3928" s="222"/>
      <c r="F3928" s="223"/>
      <c r="G3928"/>
      <c r="H3928" s="189"/>
      <c r="I3928" s="189"/>
    </row>
    <row r="3929" spans="1:9" ht="16.149999999999999" customHeight="1">
      <c r="A3929"/>
      <c r="B3929" s="454"/>
      <c r="C3929" s="4"/>
      <c r="D3929" s="222"/>
      <c r="E3929" s="222"/>
      <c r="F3929" s="223"/>
      <c r="G3929"/>
      <c r="H3929" s="189"/>
      <c r="I3929" s="189"/>
    </row>
    <row r="3930" spans="1:9" ht="16.149999999999999" customHeight="1">
      <c r="A3930"/>
      <c r="B3930" s="454"/>
      <c r="C3930" s="4"/>
      <c r="D3930" s="222"/>
      <c r="E3930" s="222"/>
      <c r="F3930" s="223"/>
      <c r="G3930"/>
      <c r="H3930" s="7"/>
      <c r="I3930" s="7"/>
    </row>
    <row r="3931" spans="1:9" ht="16.149999999999999" customHeight="1">
      <c r="A3931"/>
      <c r="B3931" s="454"/>
      <c r="C3931" s="4"/>
      <c r="D3931" s="222"/>
      <c r="E3931" s="222"/>
      <c r="F3931" s="223"/>
      <c r="G3931"/>
      <c r="H3931" s="7"/>
      <c r="I3931" s="7"/>
    </row>
    <row r="3932" spans="1:9" ht="16.149999999999999" customHeight="1">
      <c r="A3932"/>
      <c r="B3932" s="220"/>
      <c r="C3932" s="221"/>
      <c r="D3932" s="222"/>
      <c r="E3932" s="222"/>
      <c r="F3932" s="223"/>
      <c r="G3932"/>
      <c r="H3932" s="7"/>
      <c r="I3932" s="7"/>
    </row>
    <row r="3933" spans="1:9" ht="16.149999999999999" customHeight="1">
      <c r="A3933"/>
      <c r="B3933" s="220"/>
      <c r="C3933" s="221"/>
      <c r="D3933" s="222"/>
      <c r="E3933" s="222"/>
      <c r="F3933" s="223"/>
      <c r="G3933"/>
      <c r="H3933" s="7"/>
      <c r="I3933" s="7"/>
    </row>
    <row r="3934" spans="1:9" ht="16.149999999999999" customHeight="1">
      <c r="A3934"/>
      <c r="B3934" s="220"/>
      <c r="C3934" s="221"/>
      <c r="D3934" s="222"/>
      <c r="E3934" s="222"/>
      <c r="F3934" s="223"/>
      <c r="G3934"/>
      <c r="H3934" s="189"/>
      <c r="I3934" s="189"/>
    </row>
    <row r="3935" spans="1:9" ht="16.149999999999999" customHeight="1">
      <c r="A3935"/>
      <c r="B3935" s="220"/>
      <c r="C3935" s="221"/>
      <c r="D3935" s="222"/>
      <c r="E3935" s="222"/>
      <c r="F3935" s="223"/>
      <c r="G3935"/>
      <c r="H3935" s="188"/>
      <c r="I3935" s="188"/>
    </row>
    <row r="3936" spans="1:9" ht="16.149999999999999" customHeight="1">
      <c r="A3936"/>
      <c r="B3936" s="220"/>
      <c r="C3936" s="221"/>
      <c r="D3936" s="222"/>
      <c r="E3936" s="222"/>
      <c r="F3936" s="223"/>
      <c r="G3936"/>
      <c r="H3936" s="189"/>
      <c r="I3936" s="189"/>
    </row>
    <row r="3937" spans="1:9" ht="16.149999999999999" customHeight="1">
      <c r="A3937"/>
      <c r="B3937" s="224"/>
      <c r="C3937" s="225"/>
      <c r="D3937" s="226"/>
      <c r="E3937" s="226"/>
      <c r="F3937" s="223"/>
      <c r="G3937"/>
      <c r="H3937" s="189"/>
      <c r="I3937" s="189"/>
    </row>
    <row r="3938" spans="1:9" ht="16.149999999999999" customHeight="1">
      <c r="A3938"/>
      <c r="B3938" s="228"/>
      <c r="C3938" s="225"/>
      <c r="D3938" s="225"/>
      <c r="E3938" s="225"/>
      <c r="F3938" s="223"/>
      <c r="G3938"/>
      <c r="H3938" s="190"/>
      <c r="I3938" s="190"/>
    </row>
    <row r="3939" spans="1:9" ht="16.149999999999999" customHeight="1">
      <c r="A3939"/>
      <c r="B3939" s="230"/>
      <c r="C3939" s="231"/>
      <c r="D3939" s="231"/>
      <c r="E3939" s="231"/>
      <c r="F3939" s="456"/>
      <c r="G3939"/>
      <c r="H3939" s="189"/>
      <c r="I3939" s="189"/>
    </row>
    <row r="3940" spans="1:9" ht="16.149999999999999" customHeight="1">
      <c r="A3940"/>
      <c r="B3940" s="455"/>
      <c r="C3940" s="458"/>
      <c r="D3940" s="459"/>
      <c r="E3940" s="458"/>
      <c r="F3940" s="460"/>
      <c r="G3940"/>
      <c r="H3940" s="191"/>
      <c r="I3940" s="191"/>
    </row>
    <row r="3941" spans="1:9" ht="16.149999999999999" customHeight="1">
      <c r="A3941"/>
      <c r="B3941" s="457"/>
      <c r="C3941" s="221"/>
      <c r="D3941" s="260"/>
      <c r="E3941" s="222"/>
      <c r="F3941" s="223"/>
      <c r="G3941"/>
      <c r="H3941" s="191"/>
      <c r="I3941" s="191"/>
    </row>
    <row r="3942" spans="1:9" ht="16.149999999999999" customHeight="1">
      <c r="A3942"/>
      <c r="B3942" s="259"/>
      <c r="C3942" s="225"/>
      <c r="D3942" s="261"/>
      <c r="E3942" s="225"/>
      <c r="F3942" s="223"/>
      <c r="G3942"/>
      <c r="H3942" s="191"/>
      <c r="I3942" s="191"/>
    </row>
    <row r="3943" spans="1:9" ht="16.149999999999999" customHeight="1" thickBot="1">
      <c r="A3943"/>
      <c r="B3943" s="230"/>
      <c r="C3943" s="231"/>
      <c r="D3943" s="231"/>
      <c r="E3943" s="231"/>
      <c r="F3943" s="223"/>
      <c r="G3943"/>
      <c r="H3943" s="188"/>
      <c r="I3943" s="188"/>
    </row>
    <row r="3944" spans="1:9" ht="16.149999999999999" customHeight="1" thickBot="1">
      <c r="A3944"/>
      <c r="B3944" s="216" t="s">
        <v>242</v>
      </c>
      <c r="C3944" s="217"/>
      <c r="D3944" s="218"/>
      <c r="E3944" s="217"/>
      <c r="F3944" s="219">
        <f>SUM(F3945:F3947)</f>
        <v>0</v>
      </c>
      <c r="G3944"/>
      <c r="H3944" s="189"/>
      <c r="I3944" s="189"/>
    </row>
    <row r="3945" spans="1:9" ht="16.149999999999999" customHeight="1">
      <c r="A3945"/>
      <c r="B3945" s="220"/>
      <c r="C3945" s="221"/>
      <c r="D3945" s="233"/>
      <c r="E3945" s="221"/>
      <c r="F3945" s="223"/>
      <c r="G3945"/>
      <c r="H3945" s="192"/>
      <c r="I3945" s="192"/>
    </row>
    <row r="3946" spans="1:9" ht="16.149999999999999" customHeight="1">
      <c r="A3946" s="57"/>
      <c r="B3946" s="224"/>
      <c r="C3946" s="225"/>
      <c r="D3946" s="229"/>
      <c r="E3946" s="225"/>
      <c r="F3946" s="227"/>
      <c r="G3946"/>
      <c r="H3946" s="54"/>
      <c r="I3946" s="54"/>
    </row>
    <row r="3947" spans="1:9" ht="16.149999999999999" customHeight="1" thickBot="1">
      <c r="A3947" s="193"/>
      <c r="B3947" s="234"/>
      <c r="C3947" s="231"/>
      <c r="D3947" s="232"/>
      <c r="E3947" s="231"/>
      <c r="F3947" s="235"/>
      <c r="G3947" s="57"/>
    </row>
    <row r="3948" spans="1:9" ht="16.149999999999999" customHeight="1" thickTop="1" thickBot="1">
      <c r="A3948" s="193"/>
      <c r="B3948"/>
      <c r="C3948" s="236"/>
      <c r="D3948" s="237"/>
      <c r="E3948" s="238" t="s">
        <v>243</v>
      </c>
      <c r="F3948" s="239">
        <f>SUM(F3926,F3940,F3944)</f>
        <v>0</v>
      </c>
      <c r="G3948" s="193"/>
    </row>
    <row r="3949" spans="1:9" ht="16.149999999999999" customHeight="1" thickTop="1" thickBot="1">
      <c r="A3949" s="193"/>
      <c r="B3949"/>
      <c r="C3949" s="240"/>
      <c r="D3949" s="241"/>
      <c r="E3949" s="242" t="s">
        <v>244</v>
      </c>
      <c r="F3949" s="239">
        <f>1.518999999</f>
        <v>1.518999999</v>
      </c>
      <c r="G3949" s="193"/>
    </row>
    <row r="3950" spans="1:9" ht="16.149999999999999" customHeight="1" thickTop="1" thickBot="1">
      <c r="A3950" s="196"/>
      <c r="B3950"/>
      <c r="C3950" s="243"/>
      <c r="D3950" s="244"/>
      <c r="E3950" s="245" t="s">
        <v>245</v>
      </c>
      <c r="F3950" s="461">
        <f>+F3949*F3948</f>
        <v>0</v>
      </c>
      <c r="G3950" s="193"/>
      <c r="H3950" s="263"/>
      <c r="I3950" s="263"/>
    </row>
    <row r="3951" spans="1:9" ht="16.149999999999999" customHeight="1">
      <c r="A3951" s="193"/>
      <c r="B3951" s="57"/>
      <c r="C3951" s="57"/>
      <c r="D3951" s="57"/>
      <c r="E3951" s="57"/>
      <c r="F3951" s="57"/>
      <c r="G3951" s="196"/>
      <c r="H3951" s="3"/>
      <c r="I3951" s="3"/>
    </row>
    <row r="3952" spans="1:9" ht="16.149999999999999" customHeight="1">
      <c r="A3952"/>
      <c r="B3952" s="194" t="s">
        <v>1260</v>
      </c>
      <c r="C3952" s="193"/>
      <c r="D3952" s="193"/>
      <c r="E3952" s="195" t="str">
        <f>$B$3</f>
        <v xml:space="preserve">ESCUELA Nº </v>
      </c>
      <c r="F3952" s="193"/>
      <c r="G3952" s="199"/>
      <c r="H3952" s="3"/>
      <c r="I3952" s="3"/>
    </row>
    <row r="3953" spans="1:9" ht="16.149999999999999" customHeight="1">
      <c r="A3953"/>
      <c r="B3953" s="195"/>
      <c r="C3953" s="193"/>
      <c r="D3953" s="193"/>
      <c r="E3953" s="195" t="str">
        <f>$B$4</f>
        <v>ENI Nº 62 ENRIQUE MOSCONI</v>
      </c>
      <c r="F3953" s="193"/>
      <c r="G3953"/>
      <c r="H3953" s="3"/>
      <c r="I3953" s="3"/>
    </row>
    <row r="3954" spans="1:9" ht="16.149999999999999" customHeight="1">
      <c r="A3954"/>
      <c r="B3954" s="195"/>
      <c r="C3954" s="193"/>
      <c r="D3954" s="193"/>
      <c r="E3954" s="249" t="str">
        <f>$B$5</f>
        <v>RIVADAVIA - SAN JUAN</v>
      </c>
      <c r="F3954" s="193"/>
      <c r="G3954"/>
      <c r="H3954" s="7"/>
      <c r="I3954" s="7"/>
    </row>
    <row r="3955" spans="1:9" ht="16.149999999999999" customHeight="1">
      <c r="A3955"/>
      <c r="B3955" s="196"/>
      <c r="C3955" s="196"/>
      <c r="D3955" s="197"/>
      <c r="E3955" s="198" t="s">
        <v>231</v>
      </c>
      <c r="F3955" s="196"/>
      <c r="G3955"/>
      <c r="H3955" s="7"/>
      <c r="I3955" s="7"/>
    </row>
    <row r="3956" spans="1:9" ht="16.149999999999999" customHeight="1">
      <c r="A3956"/>
      <c r="B3956" s="199" t="s">
        <v>246</v>
      </c>
      <c r="C3956" s="193"/>
      <c r="D3956" s="199"/>
      <c r="E3956" s="199"/>
      <c r="F3956" s="199"/>
      <c r="G3956"/>
      <c r="H3956" s="7"/>
      <c r="I3956" s="7"/>
    </row>
    <row r="3957" spans="1:9" ht="16.149999999999999" customHeight="1">
      <c r="A3957"/>
      <c r="B3957"/>
      <c r="C3957" s="200"/>
      <c r="D3957" s="101"/>
      <c r="E3957" s="200"/>
      <c r="F3957" s="200"/>
      <c r="G3957"/>
      <c r="H3957" s="7"/>
      <c r="I3957" s="7"/>
    </row>
    <row r="3958" spans="1:9" ht="16.149999999999999" customHeight="1" thickBot="1">
      <c r="A3958"/>
      <c r="B3958"/>
      <c r="C3958" s="200"/>
      <c r="D3958" s="101"/>
      <c r="E3958" s="200"/>
      <c r="F3958" s="200"/>
      <c r="G3958"/>
      <c r="H3958" s="7"/>
      <c r="I3958" s="7"/>
    </row>
    <row r="3959" spans="1:9" ht="30.75" customHeight="1">
      <c r="A3959"/>
      <c r="B3959" s="201" t="s">
        <v>232</v>
      </c>
      <c r="C3959" s="202" t="s">
        <v>464</v>
      </c>
      <c r="D3959" s="203" t="s">
        <v>465</v>
      </c>
      <c r="E3959" s="204"/>
      <c r="F3959" s="205"/>
      <c r="G3959"/>
      <c r="H3959" s="187"/>
      <c r="I3959" s="187"/>
    </row>
    <row r="3960" spans="1:9" ht="16.149999999999999" customHeight="1">
      <c r="A3960"/>
      <c r="B3960" s="206" t="s">
        <v>233</v>
      </c>
      <c r="C3960" s="1032" t="s">
        <v>1011</v>
      </c>
      <c r="D3960" s="265" t="s">
        <v>1249</v>
      </c>
      <c r="E3960" s="209"/>
      <c r="F3960" s="210"/>
      <c r="G3960"/>
      <c r="H3960" s="188"/>
      <c r="I3960" s="188"/>
    </row>
    <row r="3961" spans="1:9" ht="16.149999999999999" customHeight="1" thickBot="1">
      <c r="A3961"/>
      <c r="B3961" s="206" t="s">
        <v>234</v>
      </c>
      <c r="C3961" s="929" t="s">
        <v>1106</v>
      </c>
      <c r="D3961" s="212"/>
      <c r="E3961" s="209"/>
      <c r="F3961" s="210"/>
      <c r="G3961"/>
      <c r="H3961" s="189"/>
      <c r="I3961" s="189"/>
    </row>
    <row r="3962" spans="1:9" ht="16.149999999999999" customHeight="1" thickBot="1">
      <c r="A3962"/>
      <c r="B3962" s="213" t="s">
        <v>235</v>
      </c>
      <c r="C3962" s="214" t="s">
        <v>236</v>
      </c>
      <c r="D3962" s="214" t="s">
        <v>237</v>
      </c>
      <c r="E3962" s="214" t="s">
        <v>238</v>
      </c>
      <c r="F3962" s="215" t="s">
        <v>239</v>
      </c>
      <c r="G3962"/>
      <c r="H3962" s="189"/>
      <c r="I3962" s="189"/>
    </row>
    <row r="3963" spans="1:9" ht="16.149999999999999" customHeight="1" thickBot="1">
      <c r="A3963"/>
      <c r="B3963" s="216" t="s">
        <v>318</v>
      </c>
      <c r="C3963" s="217"/>
      <c r="D3963" s="218"/>
      <c r="E3963" s="217"/>
      <c r="F3963" s="219">
        <f>SUM(F3964:F3970)</f>
        <v>0</v>
      </c>
      <c r="G3963"/>
      <c r="H3963" s="189"/>
      <c r="I3963" s="189"/>
    </row>
    <row r="3964" spans="1:9" ht="25.15" customHeight="1">
      <c r="A3964"/>
      <c r="B3964" s="1096"/>
      <c r="C3964" s="1097"/>
      <c r="D3964" s="1098"/>
      <c r="E3964" s="1099"/>
      <c r="F3964" s="1100"/>
      <c r="G3964"/>
      <c r="H3964" s="189"/>
      <c r="I3964" s="189"/>
    </row>
    <row r="3965" spans="1:9" ht="31.9" customHeight="1">
      <c r="A3965"/>
      <c r="B3965" s="1059"/>
      <c r="C3965" s="1088"/>
      <c r="D3965" s="1087"/>
      <c r="E3965" s="222"/>
      <c r="F3965" s="223"/>
      <c r="G3965"/>
      <c r="H3965" s="189"/>
      <c r="I3965" s="189"/>
    </row>
    <row r="3966" spans="1:9" ht="16.149999999999999" customHeight="1">
      <c r="A3966"/>
      <c r="B3966" s="1060"/>
      <c r="C3966" s="1088"/>
      <c r="D3966" s="1087"/>
      <c r="E3966" s="222"/>
      <c r="F3966" s="223"/>
      <c r="G3966"/>
      <c r="H3966" s="189"/>
      <c r="I3966" s="189"/>
    </row>
    <row r="3967" spans="1:9" ht="16.149999999999999" customHeight="1">
      <c r="A3967"/>
      <c r="B3967" s="1060"/>
      <c r="C3967" s="1088"/>
      <c r="D3967" s="1087"/>
      <c r="E3967" s="222"/>
      <c r="F3967" s="223"/>
      <c r="G3967"/>
      <c r="H3967" s="7"/>
      <c r="I3967" s="7"/>
    </row>
    <row r="3968" spans="1:9" ht="16.149999999999999" customHeight="1">
      <c r="A3968"/>
      <c r="B3968" s="1060"/>
      <c r="C3968" s="1088"/>
      <c r="D3968" s="1087"/>
      <c r="E3968" s="222"/>
      <c r="F3968" s="223"/>
      <c r="G3968"/>
      <c r="H3968" s="7"/>
      <c r="I3968" s="7"/>
    </row>
    <row r="3969" spans="1:9" ht="16.149999999999999" customHeight="1">
      <c r="A3969"/>
      <c r="B3969" s="1101"/>
      <c r="C3969" s="1088"/>
      <c r="D3969" s="1093"/>
      <c r="E3969" s="222"/>
      <c r="F3969" s="223"/>
      <c r="G3969"/>
      <c r="H3969" s="7"/>
      <c r="I3969" s="7"/>
    </row>
    <row r="3970" spans="1:9" ht="16.149999999999999" customHeight="1">
      <c r="A3970"/>
      <c r="B3970" s="1061"/>
      <c r="C3970" s="1088"/>
      <c r="D3970" s="1094"/>
      <c r="E3970" s="222"/>
      <c r="F3970" s="456"/>
      <c r="G3970"/>
      <c r="H3970" s="7"/>
      <c r="I3970" s="7"/>
    </row>
    <row r="3971" spans="1:9" ht="16.149999999999999" customHeight="1">
      <c r="A3971"/>
      <c r="B3971" s="1092"/>
      <c r="C3971" s="458"/>
      <c r="D3971" s="1095"/>
      <c r="E3971" s="458"/>
      <c r="F3971" s="460"/>
      <c r="G3971"/>
      <c r="H3971" s="189"/>
      <c r="I3971" s="189"/>
    </row>
    <row r="3972" spans="1:9" ht="16.149999999999999" customHeight="1">
      <c r="A3972"/>
      <c r="B3972" s="457"/>
      <c r="C3972" s="221"/>
      <c r="D3972" s="260"/>
      <c r="E3972" s="222"/>
      <c r="F3972" s="223"/>
      <c r="G3972"/>
      <c r="H3972" s="188"/>
      <c r="I3972" s="188"/>
    </row>
    <row r="3973" spans="1:9" ht="16.149999999999999" customHeight="1">
      <c r="A3973"/>
      <c r="B3973" s="259"/>
      <c r="C3973" s="225"/>
      <c r="D3973" s="261"/>
      <c r="E3973" s="225"/>
      <c r="F3973" s="223"/>
      <c r="G3973"/>
      <c r="H3973" s="189"/>
      <c r="I3973" s="189"/>
    </row>
    <row r="3974" spans="1:9" ht="16.149999999999999" customHeight="1" thickBot="1">
      <c r="A3974"/>
      <c r="B3974" s="234"/>
      <c r="C3974" s="1102"/>
      <c r="D3974" s="1102"/>
      <c r="E3974" s="1102"/>
      <c r="F3974" s="1103"/>
      <c r="G3974"/>
      <c r="H3974" s="189"/>
      <c r="I3974" s="189"/>
    </row>
    <row r="3975" spans="1:9" ht="16.149999999999999" customHeight="1" thickBot="1">
      <c r="A3975"/>
      <c r="B3975" s="216" t="s">
        <v>242</v>
      </c>
      <c r="C3975" s="217"/>
      <c r="D3975" s="218"/>
      <c r="E3975" s="217"/>
      <c r="F3975" s="219">
        <f>SUM(F3976:F3978)</f>
        <v>0</v>
      </c>
      <c r="G3975"/>
      <c r="H3975" s="190"/>
      <c r="I3975" s="190"/>
    </row>
    <row r="3976" spans="1:9" ht="16.149999999999999" customHeight="1">
      <c r="A3976"/>
      <c r="B3976" s="220"/>
      <c r="C3976" s="221"/>
      <c r="D3976" s="233"/>
      <c r="E3976" s="221"/>
      <c r="F3976" s="223"/>
      <c r="G3976"/>
      <c r="H3976" s="189"/>
      <c r="I3976" s="189"/>
    </row>
    <row r="3977" spans="1:9" ht="16.149999999999999" customHeight="1">
      <c r="A3977"/>
      <c r="B3977" s="224"/>
      <c r="C3977" s="225"/>
      <c r="D3977" s="229"/>
      <c r="E3977" s="225"/>
      <c r="F3977" s="227"/>
      <c r="G3977"/>
      <c r="H3977" s="191"/>
      <c r="I3977" s="191"/>
    </row>
    <row r="3978" spans="1:9" ht="16.149999999999999" customHeight="1" thickBot="1">
      <c r="A3978"/>
      <c r="B3978" s="234"/>
      <c r="C3978" s="231"/>
      <c r="D3978" s="232"/>
      <c r="E3978" s="231"/>
      <c r="F3978" s="235"/>
      <c r="G3978"/>
      <c r="H3978" s="191"/>
      <c r="I3978" s="191"/>
    </row>
    <row r="3979" spans="1:9" ht="16.149999999999999" customHeight="1" thickTop="1" thickBot="1">
      <c r="A3979"/>
      <c r="B3979"/>
      <c r="C3979" s="236"/>
      <c r="D3979" s="237"/>
      <c r="E3979" s="238" t="s">
        <v>243</v>
      </c>
      <c r="F3979" s="239">
        <f>SUM(F3963,F3971,F3975)</f>
        <v>0</v>
      </c>
      <c r="G3979"/>
      <c r="H3979" s="191"/>
      <c r="I3979" s="191"/>
    </row>
    <row r="3980" spans="1:9" ht="16.149999999999999" customHeight="1" thickTop="1" thickBot="1">
      <c r="A3980"/>
      <c r="B3980"/>
      <c r="C3980" s="240"/>
      <c r="D3980" s="241"/>
      <c r="E3980" s="242" t="s">
        <v>244</v>
      </c>
      <c r="F3980" s="239">
        <f>1.518999999</f>
        <v>1.518999999</v>
      </c>
      <c r="G3980"/>
      <c r="H3980" s="188"/>
      <c r="I3980" s="188"/>
    </row>
    <row r="3981" spans="1:9" ht="16.149999999999999" customHeight="1" thickTop="1" thickBot="1">
      <c r="A3981"/>
      <c r="B3981"/>
      <c r="C3981" s="243"/>
      <c r="D3981" s="244"/>
      <c r="E3981" s="245" t="s">
        <v>245</v>
      </c>
      <c r="F3981" s="461">
        <f>+F3980*F3979</f>
        <v>0</v>
      </c>
      <c r="G3981"/>
      <c r="H3981" s="189"/>
      <c r="I3981" s="189"/>
    </row>
    <row r="3982" spans="1:9" ht="16.149999999999999" customHeight="1">
      <c r="A3982"/>
      <c r="B3982" s="57"/>
      <c r="C3982" s="57"/>
      <c r="D3982" s="57"/>
      <c r="E3982" s="57"/>
      <c r="F3982" s="57"/>
      <c r="G3982"/>
      <c r="H3982" s="192"/>
      <c r="I3982" s="192"/>
    </row>
    <row r="3983" spans="1:9" ht="16.149999999999999" customHeight="1">
      <c r="A3983" s="57"/>
      <c r="B3983" s="194" t="s">
        <v>1260</v>
      </c>
      <c r="C3983" s="193"/>
      <c r="D3983" s="193"/>
      <c r="E3983" s="195" t="str">
        <f>$B$3</f>
        <v xml:space="preserve">ESCUELA Nº </v>
      </c>
      <c r="F3983" s="193"/>
      <c r="G3983"/>
      <c r="H3983" s="54"/>
      <c r="I3983" s="54"/>
    </row>
    <row r="3984" spans="1:9" ht="16.149999999999999" customHeight="1">
      <c r="A3984" s="193"/>
      <c r="B3984" s="195"/>
      <c r="C3984" s="193"/>
      <c r="D3984" s="193"/>
      <c r="E3984" s="195" t="str">
        <f>$B$4</f>
        <v>ENI Nº 62 ENRIQUE MOSCONI</v>
      </c>
      <c r="F3984" s="193"/>
      <c r="G3984" s="57"/>
      <c r="H3984" s="60"/>
      <c r="I3984" s="60"/>
    </row>
    <row r="3985" spans="1:9" ht="16.149999999999999" customHeight="1">
      <c r="A3985" s="193"/>
      <c r="B3985" s="195"/>
      <c r="C3985" s="193"/>
      <c r="D3985" s="193"/>
      <c r="E3985" s="249" t="str">
        <f>$B$5</f>
        <v>RIVADAVIA - SAN JUAN</v>
      </c>
      <c r="F3985" s="193"/>
      <c r="G3985" s="193"/>
      <c r="H3985" s="60"/>
      <c r="I3985" s="60"/>
    </row>
    <row r="3986" spans="1:9" ht="16.149999999999999" customHeight="1">
      <c r="A3986" s="193"/>
      <c r="B3986" s="196"/>
      <c r="C3986" s="196"/>
      <c r="D3986" s="197"/>
      <c r="E3986" s="198" t="s">
        <v>231</v>
      </c>
      <c r="F3986" s="196"/>
      <c r="G3986" s="193"/>
    </row>
    <row r="3987" spans="1:9" ht="16.149999999999999" customHeight="1">
      <c r="A3987" s="196"/>
      <c r="B3987" s="199" t="s">
        <v>246</v>
      </c>
      <c r="C3987" s="193"/>
      <c r="D3987" s="199"/>
      <c r="E3987" s="199"/>
      <c r="F3987" s="199"/>
      <c r="G3987" s="193"/>
      <c r="H3987" s="6"/>
      <c r="I3987" s="6"/>
    </row>
    <row r="3988" spans="1:9" ht="16.149999999999999" customHeight="1">
      <c r="A3988" s="193"/>
      <c r="B3988"/>
      <c r="C3988" s="200"/>
      <c r="D3988" s="101"/>
      <c r="E3988" s="200"/>
      <c r="F3988" s="200"/>
      <c r="G3988" s="196"/>
      <c r="H3988" s="263"/>
      <c r="I3988" s="263"/>
    </row>
    <row r="3989" spans="1:9" ht="16.149999999999999" customHeight="1" thickBot="1">
      <c r="A3989"/>
      <c r="B3989"/>
      <c r="C3989" s="200"/>
      <c r="D3989" s="101"/>
      <c r="E3989" s="200"/>
      <c r="F3989" s="200"/>
      <c r="G3989" s="199"/>
      <c r="H3989" s="3"/>
      <c r="I3989" s="3"/>
    </row>
    <row r="3990" spans="1:9" ht="16.149999999999999" customHeight="1">
      <c r="A3990"/>
      <c r="B3990" s="201" t="s">
        <v>232</v>
      </c>
      <c r="C3990" s="202" t="s">
        <v>464</v>
      </c>
      <c r="D3990" s="203" t="s">
        <v>465</v>
      </c>
      <c r="E3990" s="204"/>
      <c r="F3990" s="205"/>
      <c r="G3990"/>
      <c r="H3990" s="3"/>
      <c r="I3990" s="3"/>
    </row>
    <row r="3991" spans="1:9" ht="16.149999999999999" customHeight="1">
      <c r="A3991"/>
      <c r="B3991" s="206" t="s">
        <v>233</v>
      </c>
      <c r="C3991" s="207" t="s">
        <v>387</v>
      </c>
      <c r="D3991" s="265" t="s">
        <v>385</v>
      </c>
      <c r="E3991" s="209"/>
      <c r="F3991" s="210"/>
      <c r="G3991"/>
      <c r="H3991" s="3"/>
      <c r="I3991" s="3"/>
    </row>
    <row r="3992" spans="1:9" ht="16.149999999999999" customHeight="1" thickBot="1">
      <c r="A3992"/>
      <c r="B3992" s="206" t="s">
        <v>234</v>
      </c>
      <c r="C3992" s="929" t="s">
        <v>236</v>
      </c>
      <c r="D3992" s="212"/>
      <c r="E3992" s="209"/>
      <c r="F3992" s="210"/>
      <c r="G3992"/>
      <c r="H3992" s="7"/>
      <c r="I3992" s="7"/>
    </row>
    <row r="3993" spans="1:9" ht="16.149999999999999" customHeight="1" thickBot="1">
      <c r="A3993"/>
      <c r="B3993" s="213" t="s">
        <v>235</v>
      </c>
      <c r="C3993" s="214" t="s">
        <v>236</v>
      </c>
      <c r="D3993" s="214" t="s">
        <v>237</v>
      </c>
      <c r="E3993" s="214" t="s">
        <v>238</v>
      </c>
      <c r="F3993" s="215" t="s">
        <v>239</v>
      </c>
      <c r="G3993"/>
      <c r="H3993" s="7"/>
      <c r="I3993" s="7"/>
    </row>
    <row r="3994" spans="1:9" ht="16.149999999999999" customHeight="1" thickBot="1">
      <c r="A3994"/>
      <c r="B3994" s="216" t="s">
        <v>318</v>
      </c>
      <c r="C3994" s="217"/>
      <c r="D3994" s="218"/>
      <c r="E3994" s="217"/>
      <c r="F3994" s="219">
        <f>SUM(F3995:F4007)</f>
        <v>0</v>
      </c>
      <c r="G3994"/>
      <c r="H3994" s="7"/>
      <c r="I3994" s="7"/>
    </row>
    <row r="3995" spans="1:9" ht="16.149999999999999" customHeight="1">
      <c r="A3995"/>
      <c r="B3995" s="276"/>
      <c r="C3995" s="4"/>
      <c r="D3995" s="222"/>
      <c r="E3995" s="222"/>
      <c r="F3995" s="223"/>
      <c r="G3995"/>
      <c r="H3995" s="7"/>
      <c r="I3995" s="7"/>
    </row>
    <row r="3996" spans="1:9" ht="18.600000000000001" customHeight="1">
      <c r="A3996"/>
      <c r="B3996" s="454"/>
      <c r="C3996" s="4"/>
      <c r="D3996" s="222"/>
      <c r="E3996" s="222"/>
      <c r="F3996" s="223"/>
      <c r="G3996"/>
      <c r="H3996" s="7"/>
      <c r="I3996" s="7"/>
    </row>
    <row r="3997" spans="1:9" ht="16.149999999999999" customHeight="1">
      <c r="A3997"/>
      <c r="B3997" s="454"/>
      <c r="C3997" s="4"/>
      <c r="D3997" s="222"/>
      <c r="E3997" s="222"/>
      <c r="F3997" s="223"/>
      <c r="G3997"/>
      <c r="H3997" s="187"/>
      <c r="I3997" s="187"/>
    </row>
    <row r="3998" spans="1:9" ht="16.149999999999999" customHeight="1">
      <c r="A3998"/>
      <c r="B3998" s="454"/>
      <c r="C3998" s="4"/>
      <c r="D3998" s="222"/>
      <c r="E3998" s="222"/>
      <c r="F3998" s="223"/>
      <c r="G3998"/>
      <c r="H3998" s="188"/>
      <c r="I3998" s="188"/>
    </row>
    <row r="3999" spans="1:9" ht="16.149999999999999" customHeight="1">
      <c r="A3999"/>
      <c r="B3999" s="454"/>
      <c r="C3999" s="4"/>
      <c r="D3999" s="222"/>
      <c r="E3999" s="222"/>
      <c r="F3999" s="223"/>
      <c r="G3999"/>
      <c r="H3999" s="189"/>
      <c r="I3999" s="189"/>
    </row>
    <row r="4000" spans="1:9" ht="16.149999999999999" customHeight="1">
      <c r="A4000"/>
      <c r="B4000" s="220"/>
      <c r="C4000" s="221"/>
      <c r="D4000" s="222"/>
      <c r="E4000" s="222"/>
      <c r="F4000" s="223"/>
      <c r="G4000"/>
      <c r="H4000" s="189"/>
      <c r="I4000" s="189"/>
    </row>
    <row r="4001" spans="1:9" ht="16.149999999999999" customHeight="1">
      <c r="A4001"/>
      <c r="B4001" s="220"/>
      <c r="C4001" s="221"/>
      <c r="D4001" s="222"/>
      <c r="E4001" s="222"/>
      <c r="F4001" s="223"/>
      <c r="G4001"/>
      <c r="H4001" s="189"/>
      <c r="I4001" s="189"/>
    </row>
    <row r="4002" spans="1:9" ht="16.149999999999999" customHeight="1">
      <c r="A4002"/>
      <c r="B4002" s="220"/>
      <c r="C4002" s="221"/>
      <c r="D4002" s="222"/>
      <c r="E4002" s="222"/>
      <c r="F4002" s="223"/>
      <c r="G4002"/>
      <c r="H4002" s="189"/>
      <c r="I4002" s="189"/>
    </row>
    <row r="4003" spans="1:9" ht="16.149999999999999" customHeight="1">
      <c r="A4003"/>
      <c r="B4003" s="220"/>
      <c r="C4003" s="221"/>
      <c r="D4003" s="222"/>
      <c r="E4003" s="222"/>
      <c r="F4003" s="223"/>
      <c r="G4003"/>
      <c r="H4003" s="189"/>
      <c r="I4003" s="189"/>
    </row>
    <row r="4004" spans="1:9" ht="16.149999999999999" customHeight="1">
      <c r="A4004"/>
      <c r="B4004" s="220"/>
      <c r="C4004" s="221"/>
      <c r="D4004" s="222"/>
      <c r="E4004" s="222"/>
      <c r="F4004" s="223"/>
      <c r="G4004"/>
      <c r="H4004" s="189"/>
      <c r="I4004" s="189"/>
    </row>
    <row r="4005" spans="1:9" ht="16.149999999999999" customHeight="1">
      <c r="A4005"/>
      <c r="B4005" s="224"/>
      <c r="C4005" s="225"/>
      <c r="D4005" s="226"/>
      <c r="E4005" s="226"/>
      <c r="F4005" s="223"/>
      <c r="G4005"/>
      <c r="H4005" s="7"/>
      <c r="I4005" s="7"/>
    </row>
    <row r="4006" spans="1:9" ht="16.149999999999999" customHeight="1">
      <c r="A4006"/>
      <c r="B4006" s="228"/>
      <c r="C4006" s="225"/>
      <c r="D4006" s="225"/>
      <c r="E4006" s="225"/>
      <c r="F4006" s="223"/>
      <c r="G4006"/>
      <c r="H4006" s="7"/>
      <c r="I4006" s="7"/>
    </row>
    <row r="4007" spans="1:9" ht="16.149999999999999" customHeight="1">
      <c r="A4007"/>
      <c r="B4007" s="230"/>
      <c r="C4007" s="231"/>
      <c r="D4007" s="231"/>
      <c r="E4007" s="231"/>
      <c r="F4007" s="456"/>
      <c r="G4007"/>
      <c r="H4007" s="7"/>
      <c r="I4007" s="7"/>
    </row>
    <row r="4008" spans="1:9" ht="16.149999999999999" customHeight="1">
      <c r="A4008"/>
      <c r="B4008" s="455"/>
      <c r="C4008" s="458"/>
      <c r="D4008" s="459"/>
      <c r="E4008" s="458"/>
      <c r="F4008" s="460"/>
      <c r="G4008"/>
      <c r="H4008" s="7"/>
      <c r="I4008" s="7"/>
    </row>
    <row r="4009" spans="1:9" ht="16.149999999999999" customHeight="1">
      <c r="A4009"/>
      <c r="B4009" s="457"/>
      <c r="C4009" s="221"/>
      <c r="D4009" s="260"/>
      <c r="E4009" s="222"/>
      <c r="F4009" s="223"/>
      <c r="G4009"/>
      <c r="H4009" s="189"/>
      <c r="I4009" s="189"/>
    </row>
    <row r="4010" spans="1:9" ht="16.149999999999999" customHeight="1">
      <c r="A4010"/>
      <c r="B4010" s="259"/>
      <c r="C4010" s="225"/>
      <c r="D4010" s="261"/>
      <c r="E4010" s="225"/>
      <c r="F4010" s="223"/>
      <c r="G4010"/>
      <c r="H4010" s="188"/>
      <c r="I4010" s="188"/>
    </row>
    <row r="4011" spans="1:9" ht="16.149999999999999" customHeight="1" thickBot="1">
      <c r="A4011"/>
      <c r="B4011" s="230"/>
      <c r="C4011" s="231"/>
      <c r="D4011" s="231"/>
      <c r="E4011" s="231"/>
      <c r="F4011" s="223"/>
      <c r="G4011"/>
      <c r="H4011" s="189"/>
      <c r="I4011" s="189"/>
    </row>
    <row r="4012" spans="1:9" ht="16.149999999999999" customHeight="1" thickBot="1">
      <c r="A4012"/>
      <c r="B4012" s="216" t="s">
        <v>242</v>
      </c>
      <c r="C4012" s="217"/>
      <c r="D4012" s="218"/>
      <c r="E4012" s="217"/>
      <c r="F4012" s="219">
        <f>SUM(F4013:F4015)</f>
        <v>0</v>
      </c>
      <c r="G4012"/>
      <c r="H4012" s="189"/>
      <c r="I4012" s="189"/>
    </row>
    <row r="4013" spans="1:9" ht="16.149999999999999" customHeight="1">
      <c r="A4013"/>
      <c r="B4013" s="220"/>
      <c r="C4013" s="221"/>
      <c r="D4013" s="233"/>
      <c r="E4013" s="221"/>
      <c r="F4013" s="223"/>
      <c r="G4013"/>
      <c r="H4013" s="190"/>
      <c r="I4013" s="190"/>
    </row>
    <row r="4014" spans="1:9" ht="16.149999999999999" customHeight="1">
      <c r="A4014"/>
      <c r="B4014" s="224"/>
      <c r="C4014" s="225"/>
      <c r="D4014" s="229"/>
      <c r="E4014" s="225"/>
      <c r="F4014" s="227"/>
      <c r="G4014"/>
      <c r="H4014" s="189"/>
      <c r="I4014" s="189"/>
    </row>
    <row r="4015" spans="1:9" ht="16.149999999999999" customHeight="1" thickBot="1">
      <c r="A4015"/>
      <c r="B4015" s="234"/>
      <c r="C4015" s="231"/>
      <c r="D4015" s="232"/>
      <c r="E4015" s="231"/>
      <c r="F4015" s="235"/>
      <c r="G4015"/>
      <c r="H4015" s="191"/>
      <c r="I4015" s="191"/>
    </row>
    <row r="4016" spans="1:9" ht="16.149999999999999" customHeight="1" thickTop="1" thickBot="1">
      <c r="A4016"/>
      <c r="B4016"/>
      <c r="C4016" s="236"/>
      <c r="D4016" s="237"/>
      <c r="E4016" s="238" t="s">
        <v>243</v>
      </c>
      <c r="F4016" s="239">
        <f>SUM(F3994,F4008,F4012)</f>
        <v>0</v>
      </c>
      <c r="G4016"/>
      <c r="H4016" s="191"/>
      <c r="I4016" s="191"/>
    </row>
    <row r="4017" spans="1:9" ht="16.149999999999999" customHeight="1" thickTop="1" thickBot="1">
      <c r="A4017"/>
      <c r="B4017"/>
      <c r="C4017" s="240"/>
      <c r="D4017" s="241"/>
      <c r="E4017" s="242" t="s">
        <v>244</v>
      </c>
      <c r="F4017" s="239">
        <f>1.518999999</f>
        <v>1.518999999</v>
      </c>
      <c r="G4017"/>
      <c r="H4017" s="191"/>
      <c r="I4017" s="191"/>
    </row>
    <row r="4018" spans="1:9" ht="16.149999999999999" customHeight="1" thickTop="1" thickBot="1">
      <c r="A4018"/>
      <c r="B4018"/>
      <c r="C4018" s="243"/>
      <c r="D4018" s="244"/>
      <c r="E4018" s="245" t="s">
        <v>245</v>
      </c>
      <c r="F4018" s="461">
        <f>+F4017*F4016</f>
        <v>0</v>
      </c>
      <c r="G4018"/>
      <c r="H4018" s="188"/>
      <c r="I4018" s="188"/>
    </row>
    <row r="4019" spans="1:9" ht="16.149999999999999" customHeight="1">
      <c r="A4019"/>
      <c r="B4019" s="57"/>
      <c r="C4019" s="57"/>
      <c r="D4019" s="57"/>
      <c r="E4019" s="57"/>
      <c r="F4019" s="57"/>
      <c r="G4019"/>
      <c r="H4019" s="189"/>
      <c r="I4019" s="189"/>
    </row>
    <row r="4020" spans="1:9" ht="16.149999999999999" customHeight="1">
      <c r="A4020" s="57"/>
      <c r="B4020" s="194" t="s">
        <v>1260</v>
      </c>
      <c r="C4020" s="193"/>
      <c r="D4020" s="193"/>
      <c r="E4020" s="195" t="str">
        <f>$B$3</f>
        <v xml:space="preserve">ESCUELA Nº </v>
      </c>
      <c r="F4020" s="193"/>
      <c r="G4020"/>
      <c r="H4020" s="192"/>
      <c r="I4020" s="192"/>
    </row>
    <row r="4021" spans="1:9" ht="16.149999999999999" customHeight="1">
      <c r="A4021" s="193"/>
      <c r="B4021" s="195"/>
      <c r="C4021" s="193"/>
      <c r="D4021" s="193"/>
      <c r="E4021" s="195" t="str">
        <f>$B$4</f>
        <v>ENI Nº 62 ENRIQUE MOSCONI</v>
      </c>
      <c r="F4021" s="193"/>
      <c r="G4021" s="57"/>
      <c r="H4021" s="62"/>
      <c r="I4021" s="62"/>
    </row>
    <row r="4022" spans="1:9" ht="16.149999999999999" customHeight="1">
      <c r="A4022" s="193"/>
      <c r="B4022" s="195"/>
      <c r="C4022" s="193"/>
      <c r="D4022" s="193"/>
      <c r="E4022" s="249" t="str">
        <f>$B$5</f>
        <v>RIVADAVIA - SAN JUAN</v>
      </c>
      <c r="F4022" s="193"/>
      <c r="G4022" s="193"/>
      <c r="H4022" s="62"/>
      <c r="I4022" s="62"/>
    </row>
    <row r="4023" spans="1:9" ht="16.149999999999999" customHeight="1">
      <c r="A4023" s="193"/>
      <c r="B4023" s="196"/>
      <c r="C4023" s="196"/>
      <c r="D4023" s="197"/>
      <c r="E4023" s="198" t="s">
        <v>231</v>
      </c>
      <c r="F4023" s="196"/>
      <c r="G4023" s="193"/>
    </row>
    <row r="4024" spans="1:9" ht="16.149999999999999" customHeight="1">
      <c r="A4024" s="196"/>
      <c r="B4024" s="199" t="s">
        <v>246</v>
      </c>
      <c r="C4024" s="193"/>
      <c r="D4024" s="199"/>
      <c r="E4024" s="199"/>
      <c r="F4024" s="199"/>
      <c r="G4024" s="193"/>
      <c r="H4024" s="58"/>
      <c r="I4024" s="58"/>
    </row>
    <row r="4025" spans="1:9" ht="16.149999999999999" customHeight="1">
      <c r="A4025" s="193"/>
      <c r="B4025"/>
      <c r="C4025" s="200"/>
      <c r="D4025" s="101"/>
      <c r="E4025" s="200"/>
      <c r="F4025" s="200"/>
      <c r="G4025" s="196"/>
      <c r="H4025" s="263"/>
      <c r="I4025" s="263"/>
    </row>
    <row r="4026" spans="1:9" ht="16.149999999999999" customHeight="1" thickBot="1">
      <c r="A4026"/>
      <c r="B4026"/>
      <c r="C4026" s="200"/>
      <c r="D4026" s="101"/>
      <c r="E4026" s="200"/>
      <c r="F4026" s="200"/>
      <c r="G4026" s="199"/>
      <c r="H4026" s="3"/>
      <c r="I4026" s="3"/>
    </row>
    <row r="4027" spans="1:9" ht="16.149999999999999" customHeight="1">
      <c r="A4027"/>
      <c r="B4027" s="201" t="s">
        <v>232</v>
      </c>
      <c r="C4027" s="202" t="s">
        <v>466</v>
      </c>
      <c r="D4027" s="203" t="s">
        <v>467</v>
      </c>
      <c r="E4027" s="204"/>
      <c r="F4027" s="205"/>
      <c r="G4027"/>
      <c r="H4027" s="3"/>
      <c r="I4027" s="3"/>
    </row>
    <row r="4028" spans="1:9" ht="16.149999999999999" customHeight="1">
      <c r="A4028"/>
      <c r="B4028" s="206" t="s">
        <v>233</v>
      </c>
      <c r="C4028" s="207" t="s">
        <v>403</v>
      </c>
      <c r="D4028" s="265" t="s">
        <v>468</v>
      </c>
      <c r="E4028" s="209"/>
      <c r="F4028" s="210"/>
      <c r="G4028"/>
      <c r="H4028" s="3"/>
      <c r="I4028" s="3"/>
    </row>
    <row r="4029" spans="1:9" ht="16.149999999999999" customHeight="1" thickBot="1">
      <c r="A4029"/>
      <c r="B4029" s="206" t="s">
        <v>234</v>
      </c>
      <c r="C4029" s="211" t="s">
        <v>23</v>
      </c>
      <c r="D4029" s="212"/>
      <c r="E4029" s="209"/>
      <c r="F4029" s="210"/>
      <c r="G4029"/>
      <c r="H4029" s="7"/>
      <c r="I4029" s="7"/>
    </row>
    <row r="4030" spans="1:9" ht="16.149999999999999" customHeight="1" thickBot="1">
      <c r="A4030"/>
      <c r="B4030" s="213" t="s">
        <v>235</v>
      </c>
      <c r="C4030" s="214" t="s">
        <v>236</v>
      </c>
      <c r="D4030" s="214" t="s">
        <v>237</v>
      </c>
      <c r="E4030" s="214" t="s">
        <v>238</v>
      </c>
      <c r="F4030" s="215" t="s">
        <v>239</v>
      </c>
      <c r="G4030"/>
      <c r="H4030" s="7"/>
      <c r="I4030" s="7"/>
    </row>
    <row r="4031" spans="1:9" ht="16.149999999999999" customHeight="1" thickBot="1">
      <c r="A4031"/>
      <c r="B4031" s="216" t="s">
        <v>240</v>
      </c>
      <c r="C4031" s="217"/>
      <c r="D4031" s="218"/>
      <c r="E4031" s="217"/>
      <c r="F4031" s="219">
        <f>SUM(F4032:F4044)</f>
        <v>0</v>
      </c>
      <c r="G4031"/>
      <c r="H4031" s="7"/>
      <c r="I4031" s="7"/>
    </row>
    <row r="4032" spans="1:9" ht="16.149999999999999" customHeight="1">
      <c r="A4032"/>
      <c r="B4032" s="275"/>
      <c r="C4032" s="4"/>
      <c r="D4032" s="222"/>
      <c r="E4032" s="268"/>
      <c r="F4032" s="223"/>
      <c r="G4032"/>
      <c r="H4032" s="7"/>
      <c r="I4032" s="7"/>
    </row>
    <row r="4033" spans="1:9" ht="18" customHeight="1">
      <c r="A4033"/>
      <c r="B4033" s="276"/>
      <c r="C4033" s="4"/>
      <c r="D4033" s="222"/>
      <c r="E4033" s="268"/>
      <c r="F4033" s="223"/>
      <c r="G4033"/>
      <c r="H4033" s="7"/>
      <c r="I4033" s="7"/>
    </row>
    <row r="4034" spans="1:9" ht="16.149999999999999" customHeight="1">
      <c r="A4034"/>
      <c r="B4034" s="220"/>
      <c r="C4034" s="221"/>
      <c r="D4034" s="222"/>
      <c r="E4034" s="222"/>
      <c r="F4034" s="223"/>
      <c r="G4034"/>
      <c r="H4034" s="187"/>
      <c r="I4034" s="187"/>
    </row>
    <row r="4035" spans="1:9" ht="16.149999999999999" customHeight="1">
      <c r="A4035"/>
      <c r="B4035" s="220"/>
      <c r="C4035" s="221"/>
      <c r="D4035" s="222"/>
      <c r="E4035" s="222"/>
      <c r="F4035" s="223"/>
      <c r="G4035"/>
      <c r="H4035" s="188"/>
      <c r="I4035" s="188"/>
    </row>
    <row r="4036" spans="1:9" ht="16.149999999999999" customHeight="1">
      <c r="A4036"/>
      <c r="B4036" s="220"/>
      <c r="C4036" s="221"/>
      <c r="D4036" s="222"/>
      <c r="E4036" s="222"/>
      <c r="F4036" s="223"/>
      <c r="G4036"/>
      <c r="H4036" s="189"/>
      <c r="I4036" s="189"/>
    </row>
    <row r="4037" spans="1:9" ht="16.149999999999999" customHeight="1">
      <c r="A4037"/>
      <c r="B4037" s="220"/>
      <c r="C4037" s="221"/>
      <c r="D4037" s="222"/>
      <c r="E4037" s="222"/>
      <c r="F4037" s="223"/>
      <c r="G4037"/>
      <c r="H4037" s="189"/>
      <c r="I4037" s="189"/>
    </row>
    <row r="4038" spans="1:9" ht="16.149999999999999" customHeight="1">
      <c r="A4038"/>
      <c r="B4038" s="220"/>
      <c r="C4038" s="221"/>
      <c r="D4038" s="222"/>
      <c r="E4038" s="222"/>
      <c r="F4038" s="223"/>
      <c r="G4038"/>
      <c r="H4038" s="189"/>
      <c r="I4038" s="189"/>
    </row>
    <row r="4039" spans="1:9" ht="16.149999999999999" customHeight="1">
      <c r="A4039"/>
      <c r="B4039" s="220"/>
      <c r="C4039" s="221"/>
      <c r="D4039" s="222"/>
      <c r="E4039" s="222"/>
      <c r="F4039" s="223"/>
      <c r="G4039"/>
      <c r="H4039" s="189"/>
      <c r="I4039" s="189"/>
    </row>
    <row r="4040" spans="1:9" ht="16.149999999999999" customHeight="1">
      <c r="A4040"/>
      <c r="B4040" s="220"/>
      <c r="C4040" s="221"/>
      <c r="D4040" s="222"/>
      <c r="E4040" s="222"/>
      <c r="F4040" s="223"/>
      <c r="G4040"/>
      <c r="H4040" s="189"/>
      <c r="I4040" s="189"/>
    </row>
    <row r="4041" spans="1:9" ht="16.149999999999999" customHeight="1">
      <c r="A4041"/>
      <c r="B4041" s="220"/>
      <c r="C4041" s="221"/>
      <c r="D4041" s="222"/>
      <c r="E4041" s="222"/>
      <c r="F4041" s="223"/>
      <c r="G4041"/>
      <c r="H4041" s="189"/>
      <c r="I4041" s="189"/>
    </row>
    <row r="4042" spans="1:9" ht="16.149999999999999" customHeight="1">
      <c r="A4042"/>
      <c r="B4042" s="224"/>
      <c r="C4042" s="225"/>
      <c r="D4042" s="226"/>
      <c r="E4042" s="226"/>
      <c r="F4042" s="223"/>
      <c r="G4042"/>
      <c r="H4042" s="7"/>
      <c r="I4042" s="7"/>
    </row>
    <row r="4043" spans="1:9" ht="16.149999999999999" customHeight="1">
      <c r="A4043"/>
      <c r="B4043" s="228"/>
      <c r="C4043" s="225"/>
      <c r="D4043" s="225"/>
      <c r="E4043" s="225"/>
      <c r="F4043" s="223"/>
      <c r="G4043"/>
      <c r="H4043" s="7"/>
      <c r="I4043" s="7"/>
    </row>
    <row r="4044" spans="1:9" ht="16.149999999999999" customHeight="1" thickBot="1">
      <c r="A4044"/>
      <c r="B4044" s="230"/>
      <c r="C4044" s="231"/>
      <c r="D4044" s="231"/>
      <c r="E4044" s="231"/>
      <c r="F4044" s="223"/>
      <c r="G4044"/>
      <c r="H4044" s="7"/>
      <c r="I4044" s="7"/>
    </row>
    <row r="4045" spans="1:9" ht="16.149999999999999" customHeight="1" thickBot="1">
      <c r="A4045"/>
      <c r="B4045" s="216" t="s">
        <v>241</v>
      </c>
      <c r="C4045" s="217"/>
      <c r="D4045" s="218"/>
      <c r="E4045" s="217"/>
      <c r="F4045" s="219">
        <f>SUM(F4046:F4048)</f>
        <v>0</v>
      </c>
      <c r="G4045"/>
      <c r="H4045" s="7"/>
      <c r="I4045" s="7"/>
    </row>
    <row r="4046" spans="1:9" ht="16.149999999999999" customHeight="1">
      <c r="A4046"/>
      <c r="B4046" s="262"/>
      <c r="C4046" s="221"/>
      <c r="D4046" s="260"/>
      <c r="E4046" s="268"/>
      <c r="F4046" s="223"/>
      <c r="G4046"/>
      <c r="H4046" s="189"/>
      <c r="I4046" s="189"/>
    </row>
    <row r="4047" spans="1:9" ht="16.149999999999999" customHeight="1">
      <c r="A4047"/>
      <c r="B4047" s="259"/>
      <c r="C4047" s="225"/>
      <c r="D4047" s="261"/>
      <c r="E4047" s="268"/>
      <c r="F4047" s="223"/>
      <c r="G4047"/>
      <c r="H4047" s="188"/>
      <c r="I4047" s="188"/>
    </row>
    <row r="4048" spans="1:9" ht="16.149999999999999" customHeight="1" thickBot="1">
      <c r="A4048"/>
      <c r="B4048" s="230"/>
      <c r="C4048" s="231"/>
      <c r="D4048" s="231"/>
      <c r="E4048" s="231"/>
      <c r="F4048" s="223"/>
      <c r="G4048"/>
      <c r="H4048" s="189"/>
      <c r="I4048" s="189"/>
    </row>
    <row r="4049" spans="1:9" ht="16.149999999999999" customHeight="1" thickBot="1">
      <c r="A4049"/>
      <c r="B4049" s="216" t="s">
        <v>242</v>
      </c>
      <c r="C4049" s="217"/>
      <c r="D4049" s="218"/>
      <c r="E4049" s="217"/>
      <c r="F4049" s="219">
        <f>SUM(F4050:F4052)</f>
        <v>0</v>
      </c>
      <c r="G4049"/>
      <c r="H4049" s="189"/>
      <c r="I4049" s="189"/>
    </row>
    <row r="4050" spans="1:9" ht="16.149999999999999" customHeight="1">
      <c r="A4050"/>
      <c r="B4050" s="220"/>
      <c r="C4050" s="221"/>
      <c r="D4050" s="233"/>
      <c r="E4050" s="221"/>
      <c r="F4050" s="223"/>
      <c r="G4050"/>
      <c r="H4050" s="190"/>
      <c r="I4050" s="190"/>
    </row>
    <row r="4051" spans="1:9" ht="16.149999999999999" customHeight="1">
      <c r="A4051"/>
      <c r="B4051" s="224"/>
      <c r="C4051" s="225"/>
      <c r="D4051" s="229"/>
      <c r="E4051" s="225"/>
      <c r="F4051" s="227"/>
      <c r="G4051"/>
      <c r="H4051" s="189"/>
      <c r="I4051" s="189"/>
    </row>
    <row r="4052" spans="1:9" ht="16.149999999999999" customHeight="1" thickBot="1">
      <c r="A4052"/>
      <c r="B4052" s="234"/>
      <c r="C4052" s="231"/>
      <c r="D4052" s="232"/>
      <c r="E4052" s="231"/>
      <c r="F4052" s="235"/>
      <c r="G4052"/>
      <c r="H4052" s="191"/>
      <c r="I4052" s="191"/>
    </row>
    <row r="4053" spans="1:9" ht="16.149999999999999" customHeight="1" thickTop="1" thickBot="1">
      <c r="A4053"/>
      <c r="B4053"/>
      <c r="C4053" s="236"/>
      <c r="D4053" s="237"/>
      <c r="E4053" s="238" t="s">
        <v>243</v>
      </c>
      <c r="F4053" s="239">
        <f>SUM(F4031,F4045,F4049)</f>
        <v>0</v>
      </c>
      <c r="G4053"/>
      <c r="H4053" s="191"/>
      <c r="I4053" s="191"/>
    </row>
    <row r="4054" spans="1:9" ht="16.149999999999999" customHeight="1" thickTop="1" thickBot="1">
      <c r="A4054"/>
      <c r="B4054"/>
      <c r="C4054" s="240"/>
      <c r="D4054" s="241"/>
      <c r="E4054" s="242" t="s">
        <v>244</v>
      </c>
      <c r="F4054" s="239">
        <f>$H$27</f>
        <v>1.5610099999999998</v>
      </c>
      <c r="G4054"/>
      <c r="H4054" s="191"/>
      <c r="I4054" s="191"/>
    </row>
    <row r="4055" spans="1:9" ht="16.149999999999999" customHeight="1" thickTop="1" thickBot="1">
      <c r="A4055"/>
      <c r="B4055"/>
      <c r="C4055" s="243"/>
      <c r="D4055" s="244"/>
      <c r="E4055" s="245" t="s">
        <v>245</v>
      </c>
      <c r="F4055" s="461">
        <f>+F4054*F4053</f>
        <v>0</v>
      </c>
      <c r="G4055"/>
      <c r="H4055" s="188"/>
      <c r="I4055" s="188"/>
    </row>
    <row r="4056" spans="1:9" ht="16.149999999999999" customHeight="1">
      <c r="A4056"/>
      <c r="B4056" s="57"/>
      <c r="C4056" s="57"/>
      <c r="D4056" s="57"/>
      <c r="E4056" s="57"/>
      <c r="F4056" s="57"/>
      <c r="G4056"/>
      <c r="H4056" s="189"/>
      <c r="I4056" s="189"/>
    </row>
    <row r="4057" spans="1:9" ht="16.149999999999999" customHeight="1">
      <c r="A4057" s="57"/>
      <c r="B4057" s="194" t="s">
        <v>1260</v>
      </c>
      <c r="C4057" s="193"/>
      <c r="D4057" s="193"/>
      <c r="E4057" s="195" t="str">
        <f>$B$3</f>
        <v xml:space="preserve">ESCUELA Nº </v>
      </c>
      <c r="F4057" s="193"/>
      <c r="G4057"/>
      <c r="H4057" s="192"/>
      <c r="I4057" s="192"/>
    </row>
    <row r="4058" spans="1:9" ht="16.149999999999999" customHeight="1">
      <c r="A4058" s="193"/>
      <c r="B4058" s="195"/>
      <c r="C4058" s="193"/>
      <c r="D4058" s="193"/>
      <c r="E4058" s="195" t="str">
        <f>$B$4</f>
        <v>ENI Nº 62 ENRIQUE MOSCONI</v>
      </c>
      <c r="F4058" s="193"/>
      <c r="G4058" s="57"/>
    </row>
    <row r="4059" spans="1:9" ht="16.149999999999999" customHeight="1">
      <c r="A4059" s="193"/>
      <c r="B4059" s="195"/>
      <c r="C4059" s="193"/>
      <c r="D4059" s="193"/>
      <c r="E4059" s="249" t="str">
        <f>$B$5</f>
        <v>RIVADAVIA - SAN JUAN</v>
      </c>
      <c r="F4059" s="193"/>
      <c r="G4059" s="193"/>
    </row>
    <row r="4060" spans="1:9" ht="16.149999999999999" customHeight="1">
      <c r="A4060" s="193"/>
      <c r="B4060" s="196"/>
      <c r="C4060" s="196"/>
      <c r="D4060" s="197"/>
      <c r="E4060" s="198" t="s">
        <v>231</v>
      </c>
      <c r="F4060" s="196"/>
      <c r="G4060" s="193"/>
    </row>
    <row r="4061" spans="1:9" ht="16.149999999999999" customHeight="1">
      <c r="A4061" s="196"/>
      <c r="B4061" s="199" t="s">
        <v>246</v>
      </c>
      <c r="C4061" s="193"/>
      <c r="D4061" s="199"/>
      <c r="E4061" s="199"/>
      <c r="F4061" s="199"/>
      <c r="G4061" s="193"/>
      <c r="H4061" s="263"/>
      <c r="I4061" s="263"/>
    </row>
    <row r="4062" spans="1:9" ht="16.149999999999999" customHeight="1">
      <c r="A4062" s="193"/>
      <c r="B4062"/>
      <c r="C4062" s="200"/>
      <c r="D4062" s="101"/>
      <c r="E4062" s="200"/>
      <c r="F4062" s="200"/>
      <c r="G4062" s="196"/>
      <c r="H4062" s="3"/>
      <c r="I4062" s="3"/>
    </row>
    <row r="4063" spans="1:9" ht="16.149999999999999" customHeight="1" thickBot="1">
      <c r="A4063"/>
      <c r="B4063"/>
      <c r="C4063" s="200"/>
      <c r="D4063" s="101"/>
      <c r="E4063" s="200"/>
      <c r="F4063" s="200"/>
      <c r="G4063" s="199"/>
      <c r="H4063" s="3"/>
      <c r="I4063" s="3"/>
    </row>
    <row r="4064" spans="1:9" ht="16.149999999999999" customHeight="1">
      <c r="A4064"/>
      <c r="B4064" s="201" t="s">
        <v>232</v>
      </c>
      <c r="C4064" s="202" t="s">
        <v>466</v>
      </c>
      <c r="D4064" s="203" t="s">
        <v>467</v>
      </c>
      <c r="E4064" s="204"/>
      <c r="F4064" s="205"/>
      <c r="G4064"/>
      <c r="H4064" s="3"/>
      <c r="I4064" s="3"/>
    </row>
    <row r="4065" spans="1:9" ht="16.149999999999999" customHeight="1">
      <c r="A4065"/>
      <c r="B4065" s="206" t="s">
        <v>233</v>
      </c>
      <c r="C4065" s="207" t="s">
        <v>404</v>
      </c>
      <c r="D4065" s="208" t="s">
        <v>225</v>
      </c>
      <c r="E4065" s="209"/>
      <c r="F4065" s="210"/>
      <c r="G4065"/>
      <c r="H4065" s="7"/>
      <c r="I4065" s="7"/>
    </row>
    <row r="4066" spans="1:9" ht="16.149999999999999" customHeight="1" thickBot="1">
      <c r="A4066"/>
      <c r="B4066" s="206" t="s">
        <v>234</v>
      </c>
      <c r="C4066" s="211" t="s">
        <v>23</v>
      </c>
      <c r="D4066" s="212"/>
      <c r="E4066" s="209"/>
      <c r="F4066" s="210"/>
      <c r="G4066"/>
      <c r="H4066" s="7"/>
      <c r="I4066" s="7"/>
    </row>
    <row r="4067" spans="1:9" ht="16.149999999999999" customHeight="1" thickBot="1">
      <c r="A4067"/>
      <c r="B4067" s="213" t="s">
        <v>235</v>
      </c>
      <c r="C4067" s="214" t="s">
        <v>236</v>
      </c>
      <c r="D4067" s="214" t="s">
        <v>237</v>
      </c>
      <c r="E4067" s="214" t="s">
        <v>238</v>
      </c>
      <c r="F4067" s="215" t="s">
        <v>239</v>
      </c>
      <c r="G4067"/>
      <c r="H4067" s="7"/>
      <c r="I4067" s="7"/>
    </row>
    <row r="4068" spans="1:9" ht="16.149999999999999" customHeight="1" thickBot="1">
      <c r="A4068"/>
      <c r="B4068" s="216" t="s">
        <v>240</v>
      </c>
      <c r="C4068" s="217"/>
      <c r="D4068" s="218"/>
      <c r="E4068" s="217"/>
      <c r="F4068" s="219">
        <f>SUM(F4069:F4081)</f>
        <v>0</v>
      </c>
      <c r="G4068"/>
      <c r="H4068" s="7"/>
      <c r="I4068" s="7"/>
    </row>
    <row r="4069" spans="1:9" ht="33" customHeight="1">
      <c r="A4069"/>
      <c r="B4069" s="275"/>
      <c r="C4069" s="4"/>
      <c r="D4069" s="222"/>
      <c r="E4069" s="222"/>
      <c r="F4069" s="223"/>
      <c r="G4069"/>
      <c r="H4069" s="7"/>
      <c r="I4069" s="7"/>
    </row>
    <row r="4070" spans="1:9" ht="16.149999999999999" customHeight="1">
      <c r="A4070"/>
      <c r="B4070" s="276"/>
      <c r="C4070" s="4"/>
      <c r="D4070" s="222"/>
      <c r="E4070" s="222"/>
      <c r="F4070" s="223"/>
      <c r="G4070"/>
      <c r="H4070" s="187"/>
      <c r="I4070" s="187"/>
    </row>
    <row r="4071" spans="1:9" ht="16.149999999999999" customHeight="1">
      <c r="A4071"/>
      <c r="B4071" s="220"/>
      <c r="C4071" s="221"/>
      <c r="D4071" s="222"/>
      <c r="E4071" s="222"/>
      <c r="F4071" s="223"/>
      <c r="G4071"/>
      <c r="H4071" s="188"/>
      <c r="I4071" s="188"/>
    </row>
    <row r="4072" spans="1:9" ht="16.149999999999999" customHeight="1">
      <c r="A4072"/>
      <c r="B4072" s="220"/>
      <c r="C4072" s="221"/>
      <c r="D4072" s="222"/>
      <c r="E4072" s="222"/>
      <c r="F4072" s="223"/>
      <c r="G4072"/>
      <c r="H4072" s="189"/>
      <c r="I4072" s="189"/>
    </row>
    <row r="4073" spans="1:9" ht="16.149999999999999" customHeight="1">
      <c r="A4073"/>
      <c r="B4073" s="220"/>
      <c r="C4073" s="221"/>
      <c r="D4073" s="222"/>
      <c r="E4073" s="222"/>
      <c r="F4073" s="223"/>
      <c r="G4073"/>
      <c r="H4073" s="189"/>
      <c r="I4073" s="189"/>
    </row>
    <row r="4074" spans="1:9" ht="16.149999999999999" customHeight="1">
      <c r="A4074"/>
      <c r="B4074" s="220"/>
      <c r="C4074" s="221"/>
      <c r="D4074" s="222"/>
      <c r="E4074" s="222"/>
      <c r="F4074" s="223"/>
      <c r="G4074"/>
      <c r="H4074" s="189"/>
      <c r="I4074" s="189"/>
    </row>
    <row r="4075" spans="1:9" ht="16.149999999999999" customHeight="1">
      <c r="A4075"/>
      <c r="B4075" s="220"/>
      <c r="C4075" s="221"/>
      <c r="D4075" s="222"/>
      <c r="E4075" s="222"/>
      <c r="F4075" s="223"/>
      <c r="G4075"/>
      <c r="H4075" s="189"/>
      <c r="I4075" s="189"/>
    </row>
    <row r="4076" spans="1:9" ht="16.149999999999999" customHeight="1">
      <c r="A4076"/>
      <c r="B4076" s="220"/>
      <c r="C4076" s="221"/>
      <c r="D4076" s="222"/>
      <c r="E4076" s="222"/>
      <c r="F4076" s="223"/>
      <c r="G4076"/>
      <c r="H4076" s="189"/>
      <c r="I4076" s="189"/>
    </row>
    <row r="4077" spans="1:9" ht="16.149999999999999" customHeight="1">
      <c r="A4077"/>
      <c r="B4077" s="220"/>
      <c r="C4077" s="221"/>
      <c r="D4077" s="222"/>
      <c r="E4077" s="222"/>
      <c r="F4077" s="223"/>
      <c r="G4077"/>
      <c r="H4077" s="7"/>
      <c r="I4077" s="7"/>
    </row>
    <row r="4078" spans="1:9" ht="16.149999999999999" customHeight="1">
      <c r="A4078"/>
      <c r="B4078" s="220"/>
      <c r="C4078" s="221"/>
      <c r="D4078" s="222"/>
      <c r="E4078" s="222"/>
      <c r="F4078" s="223"/>
      <c r="G4078"/>
      <c r="H4078" s="7"/>
      <c r="I4078" s="7"/>
    </row>
    <row r="4079" spans="1:9" ht="16.149999999999999" customHeight="1">
      <c r="A4079"/>
      <c r="B4079" s="224"/>
      <c r="C4079" s="225"/>
      <c r="D4079" s="226"/>
      <c r="E4079" s="226"/>
      <c r="F4079" s="223"/>
      <c r="G4079"/>
      <c r="H4079" s="7"/>
      <c r="I4079" s="7"/>
    </row>
    <row r="4080" spans="1:9" ht="16.149999999999999" customHeight="1">
      <c r="A4080"/>
      <c r="B4080" s="228"/>
      <c r="C4080" s="225"/>
      <c r="D4080" s="225"/>
      <c r="E4080" s="225"/>
      <c r="F4080" s="223"/>
      <c r="G4080"/>
      <c r="H4080" s="7"/>
      <c r="I4080" s="7"/>
    </row>
    <row r="4081" spans="1:9" ht="16.149999999999999" customHeight="1" thickBot="1">
      <c r="A4081"/>
      <c r="B4081" s="230"/>
      <c r="C4081" s="231"/>
      <c r="D4081" s="231"/>
      <c r="E4081" s="231"/>
      <c r="F4081" s="223"/>
      <c r="G4081"/>
      <c r="H4081" s="189"/>
      <c r="I4081" s="189"/>
    </row>
    <row r="4082" spans="1:9" ht="16.149999999999999" customHeight="1" thickBot="1">
      <c r="A4082"/>
      <c r="B4082" s="216" t="s">
        <v>241</v>
      </c>
      <c r="C4082" s="217"/>
      <c r="D4082" s="218"/>
      <c r="E4082" s="217"/>
      <c r="F4082" s="219">
        <f>SUM(F4083:F4085)</f>
        <v>0</v>
      </c>
      <c r="G4082"/>
      <c r="H4082" s="188"/>
      <c r="I4082" s="188"/>
    </row>
    <row r="4083" spans="1:9" ht="16.149999999999999" customHeight="1">
      <c r="A4083"/>
      <c r="B4083" s="262"/>
      <c r="C4083" s="221"/>
      <c r="D4083" s="260"/>
      <c r="E4083" s="268"/>
      <c r="F4083" s="223"/>
      <c r="G4083"/>
      <c r="H4083" s="189"/>
      <c r="I4083" s="189"/>
    </row>
    <row r="4084" spans="1:9" ht="16.149999999999999" customHeight="1">
      <c r="A4084"/>
      <c r="B4084" s="259"/>
      <c r="C4084" s="225"/>
      <c r="D4084" s="261"/>
      <c r="E4084" s="1140"/>
      <c r="F4084" s="223"/>
      <c r="G4084"/>
      <c r="H4084" s="189"/>
      <c r="I4084" s="189"/>
    </row>
    <row r="4085" spans="1:9" ht="16.149999999999999" customHeight="1" thickBot="1">
      <c r="A4085"/>
      <c r="B4085" s="230"/>
      <c r="C4085" s="231"/>
      <c r="D4085" s="231"/>
      <c r="E4085" s="231"/>
      <c r="F4085" s="223"/>
      <c r="G4085"/>
      <c r="H4085" s="190"/>
      <c r="I4085" s="190"/>
    </row>
    <row r="4086" spans="1:9" ht="16.149999999999999" customHeight="1" thickBot="1">
      <c r="A4086"/>
      <c r="B4086" s="216" t="s">
        <v>242</v>
      </c>
      <c r="C4086" s="217"/>
      <c r="D4086" s="218"/>
      <c r="E4086" s="217"/>
      <c r="F4086" s="219">
        <f>SUM(F4087:F4089)</f>
        <v>0</v>
      </c>
      <c r="G4086"/>
      <c r="H4086" s="189"/>
      <c r="I4086" s="189"/>
    </row>
    <row r="4087" spans="1:9" ht="16.149999999999999" customHeight="1">
      <c r="A4087"/>
      <c r="B4087" s="220"/>
      <c r="C4087" s="221"/>
      <c r="D4087" s="233"/>
      <c r="E4087" s="221"/>
      <c r="F4087" s="223"/>
      <c r="G4087"/>
      <c r="H4087" s="191"/>
      <c r="I4087" s="191"/>
    </row>
    <row r="4088" spans="1:9" ht="16.149999999999999" customHeight="1">
      <c r="A4088"/>
      <c r="B4088" s="224"/>
      <c r="C4088" s="225"/>
      <c r="D4088" s="229"/>
      <c r="E4088" s="225"/>
      <c r="F4088" s="227"/>
      <c r="G4088"/>
      <c r="H4088" s="191"/>
      <c r="I4088" s="191"/>
    </row>
    <row r="4089" spans="1:9" ht="16.149999999999999" customHeight="1" thickBot="1">
      <c r="A4089"/>
      <c r="B4089" s="234"/>
      <c r="C4089" s="231"/>
      <c r="D4089" s="232"/>
      <c r="E4089" s="231"/>
      <c r="F4089" s="235"/>
      <c r="G4089"/>
      <c r="H4089" s="191"/>
      <c r="I4089" s="191"/>
    </row>
    <row r="4090" spans="1:9" ht="16.149999999999999" customHeight="1" thickTop="1" thickBot="1">
      <c r="A4090"/>
      <c r="B4090"/>
      <c r="C4090" s="236"/>
      <c r="D4090" s="237"/>
      <c r="E4090" s="238" t="s">
        <v>243</v>
      </c>
      <c r="F4090" s="239">
        <f>SUM(F4068,F4082,F4086)</f>
        <v>0</v>
      </c>
      <c r="G4090"/>
      <c r="H4090" s="188"/>
      <c r="I4090" s="188"/>
    </row>
    <row r="4091" spans="1:9" ht="16.149999999999999" customHeight="1" thickTop="1" thickBot="1">
      <c r="A4091"/>
      <c r="B4091"/>
      <c r="C4091" s="240"/>
      <c r="D4091" s="241"/>
      <c r="E4091" s="242" t="s">
        <v>244</v>
      </c>
      <c r="F4091" s="239">
        <f>$H$27</f>
        <v>1.5610099999999998</v>
      </c>
      <c r="G4091"/>
      <c r="H4091" s="189"/>
      <c r="I4091" s="189"/>
    </row>
    <row r="4092" spans="1:9" ht="16.149999999999999" customHeight="1" thickTop="1" thickBot="1">
      <c r="A4092"/>
      <c r="B4092"/>
      <c r="C4092" s="243"/>
      <c r="D4092" s="244"/>
      <c r="E4092" s="245" t="s">
        <v>245</v>
      </c>
      <c r="F4092" s="461">
        <f>+F4091*F4090</f>
        <v>0</v>
      </c>
      <c r="G4092"/>
      <c r="H4092" s="192"/>
      <c r="I4092" s="192"/>
    </row>
    <row r="4093" spans="1:9" ht="16.149999999999999" customHeight="1">
      <c r="A4093"/>
      <c r="B4093" s="57"/>
      <c r="C4093" s="57"/>
      <c r="D4093" s="57"/>
      <c r="E4093" s="57"/>
      <c r="F4093" s="57"/>
      <c r="G4093"/>
      <c r="H4093" s="54"/>
      <c r="I4093" s="54"/>
    </row>
    <row r="4094" spans="1:9" ht="16.149999999999999" customHeight="1">
      <c r="A4094" s="57"/>
      <c r="B4094" s="194" t="s">
        <v>1260</v>
      </c>
      <c r="C4094" s="193"/>
      <c r="D4094" s="193"/>
      <c r="E4094" s="195" t="str">
        <f>$B$3</f>
        <v xml:space="preserve">ESCUELA Nº </v>
      </c>
      <c r="F4094" s="193"/>
      <c r="G4094" s="57"/>
      <c r="H4094" s="58"/>
      <c r="I4094" s="58"/>
    </row>
    <row r="4095" spans="1:9" ht="16.149999999999999" customHeight="1">
      <c r="A4095" s="193"/>
      <c r="B4095" s="195"/>
      <c r="C4095" s="193"/>
      <c r="D4095" s="193"/>
      <c r="E4095" s="195" t="str">
        <f>$B$4</f>
        <v>ENI Nº 62 ENRIQUE MOSCONI</v>
      </c>
      <c r="F4095" s="193"/>
      <c r="G4095" s="193"/>
      <c r="H4095" s="58"/>
      <c r="I4095" s="58"/>
    </row>
    <row r="4096" spans="1:9" ht="16.149999999999999" customHeight="1">
      <c r="A4096" s="193"/>
      <c r="B4096" s="195"/>
      <c r="C4096" s="193"/>
      <c r="D4096" s="193"/>
      <c r="E4096" s="249" t="str">
        <f>$B$5</f>
        <v>RIVADAVIA - SAN JUAN</v>
      </c>
      <c r="F4096" s="193"/>
      <c r="G4096" s="193"/>
      <c r="H4096" s="61"/>
      <c r="I4096" s="61"/>
    </row>
    <row r="4097" spans="1:9" ht="16.149999999999999" customHeight="1">
      <c r="A4097" s="193"/>
      <c r="B4097" s="196"/>
      <c r="C4097" s="196"/>
      <c r="D4097" s="197"/>
      <c r="E4097" s="198" t="s">
        <v>231</v>
      </c>
      <c r="F4097" s="196"/>
      <c r="G4097" s="193"/>
      <c r="H4097" s="60"/>
      <c r="I4097" s="60"/>
    </row>
    <row r="4098" spans="1:9" ht="16.149999999999999" customHeight="1">
      <c r="A4098" s="196"/>
      <c r="B4098" s="199" t="s">
        <v>246</v>
      </c>
      <c r="C4098" s="193"/>
      <c r="D4098" s="199"/>
      <c r="E4098" s="199"/>
      <c r="F4098" s="199"/>
      <c r="G4098" s="196"/>
      <c r="H4098" s="263"/>
      <c r="I4098" s="263"/>
    </row>
    <row r="4099" spans="1:9" ht="16.149999999999999" customHeight="1">
      <c r="A4099" s="193"/>
      <c r="B4099"/>
      <c r="C4099" s="200"/>
      <c r="D4099" s="101"/>
      <c r="E4099" s="200"/>
      <c r="F4099" s="200"/>
      <c r="G4099" s="199"/>
      <c r="H4099" s="3"/>
      <c r="I4099" s="3"/>
    </row>
    <row r="4100" spans="1:9" ht="16.149999999999999" customHeight="1" thickBot="1">
      <c r="A4100"/>
      <c r="B4100"/>
      <c r="C4100" s="200"/>
      <c r="D4100" s="101"/>
      <c r="E4100" s="200"/>
      <c r="F4100" s="200"/>
      <c r="G4100"/>
      <c r="H4100" s="3"/>
      <c r="I4100" s="3"/>
    </row>
    <row r="4101" spans="1:9" ht="16.149999999999999" customHeight="1">
      <c r="A4101"/>
      <c r="B4101" s="201" t="s">
        <v>232</v>
      </c>
      <c r="C4101" s="202" t="s">
        <v>466</v>
      </c>
      <c r="D4101" s="203" t="s">
        <v>467</v>
      </c>
      <c r="E4101" s="204"/>
      <c r="F4101" s="205"/>
      <c r="G4101"/>
      <c r="H4101" s="3"/>
      <c r="I4101" s="3"/>
    </row>
    <row r="4102" spans="1:9" ht="16.149999999999999" customHeight="1">
      <c r="A4102"/>
      <c r="B4102" s="206" t="s">
        <v>233</v>
      </c>
      <c r="C4102" s="207" t="s">
        <v>405</v>
      </c>
      <c r="D4102" s="208" t="s">
        <v>32</v>
      </c>
      <c r="E4102" s="209"/>
      <c r="F4102" s="210"/>
      <c r="G4102"/>
      <c r="H4102" s="7"/>
      <c r="I4102" s="7"/>
    </row>
    <row r="4103" spans="1:9" ht="16.149999999999999" customHeight="1" thickBot="1">
      <c r="A4103"/>
      <c r="B4103" s="206" t="s">
        <v>234</v>
      </c>
      <c r="C4103" s="211" t="s">
        <v>23</v>
      </c>
      <c r="D4103" s="212"/>
      <c r="E4103" s="209"/>
      <c r="F4103" s="210"/>
      <c r="G4103"/>
      <c r="H4103" s="7"/>
      <c r="I4103" s="7"/>
    </row>
    <row r="4104" spans="1:9" ht="16.149999999999999" customHeight="1" thickBot="1">
      <c r="A4104"/>
      <c r="B4104" s="213" t="s">
        <v>235</v>
      </c>
      <c r="C4104" s="214" t="s">
        <v>236</v>
      </c>
      <c r="D4104" s="214" t="s">
        <v>237</v>
      </c>
      <c r="E4104" s="214" t="s">
        <v>238</v>
      </c>
      <c r="F4104" s="215" t="s">
        <v>239</v>
      </c>
      <c r="G4104"/>
      <c r="H4104" s="7"/>
      <c r="I4104" s="7"/>
    </row>
    <row r="4105" spans="1:9" ht="16.149999999999999" customHeight="1" thickBot="1">
      <c r="A4105"/>
      <c r="B4105" s="216" t="s">
        <v>240</v>
      </c>
      <c r="C4105" s="217"/>
      <c r="D4105" s="218"/>
      <c r="E4105" s="217"/>
      <c r="F4105" s="219">
        <f>SUM(F4106:F4118)</f>
        <v>0</v>
      </c>
      <c r="G4105"/>
      <c r="H4105" s="7"/>
      <c r="I4105" s="7"/>
    </row>
    <row r="4106" spans="1:9" ht="16.149999999999999" customHeight="1">
      <c r="A4106"/>
      <c r="B4106" s="275"/>
      <c r="C4106" s="4"/>
      <c r="D4106" s="222"/>
      <c r="E4106" s="222"/>
      <c r="F4106" s="223"/>
      <c r="G4106"/>
      <c r="H4106" s="7"/>
      <c r="I4106" s="7"/>
    </row>
    <row r="4107" spans="1:9" ht="30" customHeight="1">
      <c r="A4107"/>
      <c r="B4107" s="276"/>
      <c r="C4107" s="4"/>
      <c r="D4107" s="222"/>
      <c r="E4107" s="222"/>
      <c r="F4107" s="223"/>
      <c r="G4107"/>
      <c r="H4107" s="187"/>
      <c r="I4107" s="187"/>
    </row>
    <row r="4108" spans="1:9" ht="16.149999999999999" customHeight="1">
      <c r="A4108"/>
      <c r="B4108" s="220"/>
      <c r="C4108" s="221"/>
      <c r="D4108" s="222"/>
      <c r="E4108" s="222"/>
      <c r="F4108" s="223"/>
      <c r="G4108"/>
      <c r="H4108" s="188"/>
      <c r="I4108" s="188"/>
    </row>
    <row r="4109" spans="1:9" ht="16.149999999999999" customHeight="1">
      <c r="A4109"/>
      <c r="B4109" s="220"/>
      <c r="C4109" s="221"/>
      <c r="D4109" s="222"/>
      <c r="E4109" s="222"/>
      <c r="F4109" s="223"/>
      <c r="G4109"/>
      <c r="H4109" s="189"/>
      <c r="I4109" s="189"/>
    </row>
    <row r="4110" spans="1:9" ht="16.149999999999999" customHeight="1">
      <c r="A4110"/>
      <c r="B4110" s="220"/>
      <c r="C4110" s="221"/>
      <c r="D4110" s="222"/>
      <c r="E4110" s="222"/>
      <c r="F4110" s="223"/>
      <c r="G4110"/>
      <c r="H4110" s="189"/>
      <c r="I4110" s="189"/>
    </row>
    <row r="4111" spans="1:9" ht="16.149999999999999" customHeight="1">
      <c r="A4111"/>
      <c r="B4111" s="220"/>
      <c r="C4111" s="221"/>
      <c r="D4111" s="222"/>
      <c r="E4111" s="222"/>
      <c r="F4111" s="223"/>
      <c r="G4111"/>
      <c r="H4111" s="189"/>
      <c r="I4111" s="189"/>
    </row>
    <row r="4112" spans="1:9" ht="16.149999999999999" customHeight="1">
      <c r="A4112"/>
      <c r="B4112" s="220"/>
      <c r="C4112" s="221"/>
      <c r="D4112" s="222"/>
      <c r="E4112" s="222"/>
      <c r="F4112" s="223"/>
      <c r="G4112"/>
      <c r="H4112" s="7"/>
      <c r="I4112" s="7"/>
    </row>
    <row r="4113" spans="1:9" ht="16.149999999999999" customHeight="1">
      <c r="A4113"/>
      <c r="B4113" s="220"/>
      <c r="C4113" s="221"/>
      <c r="D4113" s="222"/>
      <c r="E4113" s="222"/>
      <c r="F4113" s="223"/>
      <c r="G4113"/>
      <c r="H4113" s="7"/>
      <c r="I4113" s="7"/>
    </row>
    <row r="4114" spans="1:9" ht="16.149999999999999" customHeight="1">
      <c r="A4114"/>
      <c r="B4114" s="220"/>
      <c r="C4114" s="221"/>
      <c r="D4114" s="222"/>
      <c r="E4114" s="222"/>
      <c r="F4114" s="223"/>
      <c r="G4114"/>
      <c r="H4114" s="7"/>
      <c r="I4114" s="7"/>
    </row>
    <row r="4115" spans="1:9" ht="16.149999999999999" customHeight="1">
      <c r="A4115"/>
      <c r="B4115" s="220"/>
      <c r="C4115" s="221"/>
      <c r="D4115" s="222"/>
      <c r="E4115" s="222"/>
      <c r="F4115" s="223"/>
      <c r="G4115"/>
      <c r="H4115" s="7"/>
      <c r="I4115" s="7"/>
    </row>
    <row r="4116" spans="1:9" ht="16.149999999999999" customHeight="1">
      <c r="A4116"/>
      <c r="B4116" s="224"/>
      <c r="C4116" s="225"/>
      <c r="D4116" s="226"/>
      <c r="E4116" s="226"/>
      <c r="F4116" s="223"/>
      <c r="G4116"/>
      <c r="H4116" s="7"/>
      <c r="I4116" s="7"/>
    </row>
    <row r="4117" spans="1:9" ht="16.149999999999999" customHeight="1">
      <c r="A4117"/>
      <c r="B4117" s="228"/>
      <c r="C4117" s="225"/>
      <c r="D4117" s="225"/>
      <c r="E4117" s="225"/>
      <c r="F4117" s="223"/>
      <c r="G4117"/>
      <c r="H4117" s="7"/>
      <c r="I4117" s="7"/>
    </row>
    <row r="4118" spans="1:9" ht="16.149999999999999" customHeight="1" thickBot="1">
      <c r="A4118"/>
      <c r="B4118" s="230"/>
      <c r="C4118" s="231"/>
      <c r="D4118" s="231"/>
      <c r="E4118" s="231"/>
      <c r="F4118" s="223"/>
      <c r="G4118"/>
      <c r="H4118" s="7"/>
      <c r="I4118" s="7"/>
    </row>
    <row r="4119" spans="1:9" ht="16.149999999999999" customHeight="1" thickBot="1">
      <c r="A4119"/>
      <c r="B4119" s="216" t="s">
        <v>241</v>
      </c>
      <c r="C4119" s="217"/>
      <c r="D4119" s="218"/>
      <c r="E4119" s="217"/>
      <c r="F4119" s="219">
        <f>SUM(F4120:F4122)</f>
        <v>0</v>
      </c>
      <c r="G4119"/>
      <c r="H4119" s="189"/>
      <c r="I4119" s="189"/>
    </row>
    <row r="4120" spans="1:9" ht="16.149999999999999" customHeight="1">
      <c r="A4120"/>
      <c r="B4120" s="262"/>
      <c r="C4120" s="221"/>
      <c r="D4120" s="260"/>
      <c r="E4120" s="268"/>
      <c r="F4120" s="223"/>
      <c r="G4120"/>
      <c r="H4120" s="188"/>
      <c r="I4120" s="188"/>
    </row>
    <row r="4121" spans="1:9" ht="16.149999999999999" customHeight="1">
      <c r="A4121"/>
      <c r="B4121" s="259"/>
      <c r="C4121" s="225"/>
      <c r="D4121" s="261"/>
      <c r="E4121" s="225"/>
      <c r="F4121" s="223"/>
      <c r="G4121"/>
      <c r="H4121" s="189"/>
      <c r="I4121" s="189"/>
    </row>
    <row r="4122" spans="1:9" ht="16.149999999999999" customHeight="1" thickBot="1">
      <c r="A4122"/>
      <c r="B4122" s="230"/>
      <c r="C4122" s="231"/>
      <c r="D4122" s="231"/>
      <c r="E4122" s="231"/>
      <c r="F4122" s="223"/>
      <c r="G4122"/>
      <c r="H4122" s="189"/>
      <c r="I4122" s="189"/>
    </row>
    <row r="4123" spans="1:9" ht="16.149999999999999" customHeight="1" thickBot="1">
      <c r="A4123"/>
      <c r="B4123" s="216" t="s">
        <v>242</v>
      </c>
      <c r="C4123" s="217"/>
      <c r="D4123" s="218"/>
      <c r="E4123" s="217"/>
      <c r="F4123" s="219">
        <f>SUM(F4124:F4126)</f>
        <v>0</v>
      </c>
      <c r="G4123"/>
      <c r="H4123" s="190"/>
      <c r="I4123" s="190"/>
    </row>
    <row r="4124" spans="1:9" ht="16.149999999999999" customHeight="1">
      <c r="A4124"/>
      <c r="B4124" s="220"/>
      <c r="C4124" s="221"/>
      <c r="D4124" s="233"/>
      <c r="E4124" s="221"/>
      <c r="F4124" s="223"/>
      <c r="G4124"/>
      <c r="H4124" s="189"/>
      <c r="I4124" s="189"/>
    </row>
    <row r="4125" spans="1:9" ht="16.149999999999999" customHeight="1">
      <c r="A4125"/>
      <c r="B4125" s="224"/>
      <c r="C4125" s="225"/>
      <c r="D4125" s="229"/>
      <c r="E4125" s="225"/>
      <c r="F4125" s="227"/>
      <c r="G4125"/>
      <c r="H4125" s="191"/>
      <c r="I4125" s="191"/>
    </row>
    <row r="4126" spans="1:9" ht="16.149999999999999" customHeight="1" thickBot="1">
      <c r="A4126"/>
      <c r="B4126" s="234"/>
      <c r="C4126" s="231"/>
      <c r="D4126" s="232"/>
      <c r="E4126" s="231"/>
      <c r="F4126" s="235"/>
      <c r="G4126"/>
      <c r="H4126" s="191"/>
      <c r="I4126" s="191"/>
    </row>
    <row r="4127" spans="1:9" ht="16.149999999999999" customHeight="1" thickTop="1" thickBot="1">
      <c r="A4127"/>
      <c r="B4127"/>
      <c r="C4127" s="236"/>
      <c r="D4127" s="237"/>
      <c r="E4127" s="238" t="s">
        <v>243</v>
      </c>
      <c r="F4127" s="239">
        <f>SUM(F4105,F4119,F4123)</f>
        <v>0</v>
      </c>
      <c r="G4127"/>
      <c r="H4127" s="189"/>
      <c r="I4127" s="189"/>
    </row>
    <row r="4128" spans="1:9" ht="16.149999999999999" customHeight="1" thickTop="1" thickBot="1">
      <c r="A4128"/>
      <c r="B4128"/>
      <c r="C4128" s="240"/>
      <c r="D4128" s="241"/>
      <c r="E4128" s="242" t="s">
        <v>244</v>
      </c>
      <c r="F4128" s="239">
        <f>$H$27</f>
        <v>1.5610099999999998</v>
      </c>
      <c r="G4128"/>
      <c r="H4128" s="189"/>
      <c r="I4128" s="189"/>
    </row>
    <row r="4129" spans="1:9" ht="16.149999999999999" customHeight="1" thickTop="1" thickBot="1">
      <c r="A4129"/>
      <c r="B4129"/>
      <c r="C4129" s="243"/>
      <c r="D4129" s="244"/>
      <c r="E4129" s="245" t="s">
        <v>245</v>
      </c>
      <c r="F4129" s="461">
        <f>+F4128*F4127</f>
        <v>0</v>
      </c>
      <c r="G4129"/>
      <c r="H4129" s="189"/>
      <c r="I4129" s="189"/>
    </row>
    <row r="4130" spans="1:9" ht="16.149999999999999" customHeight="1">
      <c r="A4130" s="57"/>
      <c r="B4130" s="57"/>
      <c r="C4130" s="57"/>
      <c r="D4130" s="57"/>
      <c r="E4130" s="57"/>
      <c r="F4130" s="57"/>
      <c r="G4130"/>
      <c r="H4130" s="192"/>
      <c r="I4130" s="192"/>
    </row>
    <row r="4131" spans="1:9" ht="16.149999999999999" customHeight="1">
      <c r="A4131" s="193"/>
      <c r="B4131" s="194" t="s">
        <v>1260</v>
      </c>
      <c r="C4131" s="193"/>
      <c r="D4131" s="193"/>
      <c r="E4131" s="195" t="str">
        <f>$B$3</f>
        <v xml:space="preserve">ESCUELA Nº </v>
      </c>
      <c r="F4131" s="193"/>
      <c r="G4131" s="57"/>
      <c r="H4131" s="58"/>
      <c r="I4131" s="58"/>
    </row>
    <row r="4132" spans="1:9" ht="16.149999999999999" customHeight="1">
      <c r="A4132" s="193"/>
      <c r="B4132" s="195"/>
      <c r="C4132" s="193"/>
      <c r="D4132" s="193"/>
      <c r="E4132" s="195" t="str">
        <f>$B$4</f>
        <v>ENI Nº 62 ENRIQUE MOSCONI</v>
      </c>
      <c r="F4132" s="193"/>
      <c r="G4132" s="57"/>
      <c r="H4132" s="58"/>
      <c r="I4132" s="58"/>
    </row>
    <row r="4133" spans="1:9" ht="16.149999999999999" customHeight="1">
      <c r="A4133" s="193"/>
      <c r="B4133" s="195"/>
      <c r="C4133" s="193"/>
      <c r="D4133" s="193"/>
      <c r="E4133" s="249" t="str">
        <f>$B$5</f>
        <v>RIVADAVIA - SAN JUAN</v>
      </c>
      <c r="F4133" s="193"/>
      <c r="G4133" s="193"/>
      <c r="H4133" s="58"/>
      <c r="I4133" s="58"/>
    </row>
    <row r="4134" spans="1:9" ht="16.149999999999999" customHeight="1">
      <c r="A4134" s="196"/>
      <c r="B4134" s="196"/>
      <c r="C4134" s="196"/>
      <c r="D4134" s="197"/>
      <c r="E4134" s="198" t="s">
        <v>231</v>
      </c>
      <c r="F4134" s="196"/>
      <c r="G4134" s="193"/>
      <c r="H4134" s="58"/>
      <c r="I4134" s="58"/>
    </row>
    <row r="4135" spans="1:9" ht="16.149999999999999" customHeight="1">
      <c r="A4135" s="193"/>
      <c r="B4135" s="199" t="s">
        <v>246</v>
      </c>
      <c r="C4135" s="193"/>
      <c r="D4135" s="199"/>
      <c r="E4135" s="199"/>
      <c r="F4135" s="199"/>
      <c r="G4135" s="193"/>
      <c r="H4135" s="58"/>
      <c r="I4135" s="58"/>
    </row>
    <row r="4136" spans="1:9" ht="16.149999999999999" customHeight="1">
      <c r="A4136"/>
      <c r="B4136"/>
      <c r="C4136" s="200"/>
      <c r="D4136" s="101"/>
      <c r="E4136" s="200"/>
      <c r="F4136" s="200"/>
      <c r="G4136" s="196"/>
      <c r="H4136" s="58"/>
      <c r="I4136" s="58"/>
    </row>
    <row r="4137" spans="1:9" ht="16.149999999999999" customHeight="1" thickBot="1">
      <c r="A4137"/>
      <c r="B4137"/>
      <c r="C4137" s="200"/>
      <c r="D4137" s="101"/>
      <c r="E4137" s="200"/>
      <c r="F4137" s="200"/>
      <c r="G4137" s="199"/>
      <c r="H4137" s="58"/>
      <c r="I4137" s="58"/>
    </row>
    <row r="4138" spans="1:9" ht="16.149999999999999" customHeight="1">
      <c r="A4138"/>
      <c r="B4138" s="201" t="s">
        <v>232</v>
      </c>
      <c r="C4138" s="202" t="s">
        <v>469</v>
      </c>
      <c r="D4138" s="203" t="s">
        <v>263</v>
      </c>
      <c r="E4138" s="204"/>
      <c r="F4138" s="205"/>
      <c r="G4138"/>
      <c r="H4138" s="58"/>
      <c r="I4138" s="58"/>
    </row>
    <row r="4139" spans="1:9" ht="16.149999999999999" customHeight="1">
      <c r="A4139"/>
      <c r="B4139" s="206" t="s">
        <v>233</v>
      </c>
      <c r="C4139" s="207" t="s">
        <v>406</v>
      </c>
      <c r="D4139" s="265" t="s">
        <v>264</v>
      </c>
      <c r="E4139" s="209"/>
      <c r="F4139" s="210"/>
      <c r="G4139"/>
      <c r="H4139" s="58"/>
      <c r="I4139" s="58"/>
    </row>
    <row r="4140" spans="1:9" ht="16.149999999999999" customHeight="1" thickBot="1">
      <c r="A4140"/>
      <c r="B4140" s="206" t="s">
        <v>234</v>
      </c>
      <c r="C4140" s="211" t="s">
        <v>23</v>
      </c>
      <c r="D4140" s="212"/>
      <c r="E4140" s="209"/>
      <c r="F4140" s="210"/>
      <c r="G4140"/>
      <c r="H4140" s="58"/>
      <c r="I4140" s="58"/>
    </row>
    <row r="4141" spans="1:9" ht="16.149999999999999" customHeight="1" thickBot="1">
      <c r="A4141"/>
      <c r="B4141" s="213" t="s">
        <v>235</v>
      </c>
      <c r="C4141" s="214" t="s">
        <v>236</v>
      </c>
      <c r="D4141" s="214" t="s">
        <v>237</v>
      </c>
      <c r="E4141" s="214" t="s">
        <v>238</v>
      </c>
      <c r="F4141" s="215" t="s">
        <v>239</v>
      </c>
      <c r="G4141"/>
      <c r="H4141" s="58"/>
      <c r="I4141" s="58"/>
    </row>
    <row r="4142" spans="1:9" ht="16.149999999999999" customHeight="1" thickBot="1">
      <c r="A4142"/>
      <c r="B4142" s="216" t="s">
        <v>240</v>
      </c>
      <c r="C4142" s="217"/>
      <c r="D4142" s="218"/>
      <c r="E4142" s="217"/>
      <c r="F4142" s="219">
        <f>SUM(F4143:F4155)</f>
        <v>0</v>
      </c>
      <c r="G4142"/>
      <c r="H4142" s="58"/>
      <c r="I4142" s="58"/>
    </row>
    <row r="4143" spans="1:9" ht="16.149999999999999" customHeight="1">
      <c r="A4143"/>
      <c r="B4143" s="275"/>
      <c r="C4143" s="4"/>
      <c r="D4143" s="222"/>
      <c r="E4143" s="268"/>
      <c r="F4143" s="223"/>
      <c r="G4143"/>
      <c r="H4143" s="58"/>
      <c r="I4143" s="58"/>
    </row>
    <row r="4144" spans="1:9" ht="30" customHeight="1">
      <c r="A4144"/>
      <c r="B4144" s="276"/>
      <c r="C4144" s="4"/>
      <c r="D4144" s="222"/>
      <c r="E4144" s="268"/>
      <c r="F4144" s="223"/>
      <c r="G4144"/>
      <c r="H4144" s="58"/>
      <c r="I4144" s="58"/>
    </row>
    <row r="4145" spans="1:9" ht="16.149999999999999" customHeight="1">
      <c r="A4145"/>
      <c r="B4145" s="276"/>
      <c r="C4145" s="4"/>
      <c r="D4145" s="222"/>
      <c r="E4145" s="268"/>
      <c r="F4145" s="223"/>
      <c r="G4145"/>
      <c r="H4145" s="58"/>
      <c r="I4145" s="58"/>
    </row>
    <row r="4146" spans="1:9" ht="16.149999999999999" customHeight="1">
      <c r="A4146"/>
      <c r="B4146" s="276"/>
      <c r="C4146" s="4"/>
      <c r="D4146" s="222"/>
      <c r="E4146" s="273"/>
      <c r="F4146" s="223"/>
      <c r="G4146"/>
      <c r="H4146" s="58"/>
      <c r="I4146" s="58"/>
    </row>
    <row r="4147" spans="1:9" ht="16.149999999999999" customHeight="1">
      <c r="A4147"/>
      <c r="B4147" s="276"/>
      <c r="C4147" s="4"/>
      <c r="D4147" s="222"/>
      <c r="E4147" s="268"/>
      <c r="F4147" s="223"/>
      <c r="G4147"/>
      <c r="H4147" s="58"/>
      <c r="I4147" s="58"/>
    </row>
    <row r="4148" spans="1:9" ht="16.149999999999999" customHeight="1">
      <c r="A4148"/>
      <c r="B4148" s="276"/>
      <c r="C4148" s="267"/>
      <c r="D4148" s="222"/>
      <c r="E4148" s="268"/>
      <c r="F4148" s="223"/>
      <c r="G4148"/>
      <c r="H4148" s="58"/>
      <c r="I4148" s="58"/>
    </row>
    <row r="4149" spans="1:9" ht="16.149999999999999" customHeight="1">
      <c r="A4149"/>
      <c r="B4149" s="220"/>
      <c r="C4149" s="221"/>
      <c r="D4149" s="222"/>
      <c r="E4149" s="222"/>
      <c r="F4149" s="223"/>
      <c r="G4149"/>
      <c r="H4149" s="71"/>
      <c r="I4149" s="58"/>
    </row>
    <row r="4150" spans="1:9" ht="16.149999999999999" customHeight="1">
      <c r="A4150"/>
      <c r="B4150" s="220"/>
      <c r="C4150" s="221"/>
      <c r="D4150" s="222"/>
      <c r="E4150" s="222"/>
      <c r="F4150" s="223"/>
      <c r="G4150"/>
      <c r="H4150" s="808"/>
      <c r="I4150" s="58"/>
    </row>
    <row r="4151" spans="1:9" ht="16.149999999999999" customHeight="1">
      <c r="A4151"/>
      <c r="B4151" s="220"/>
      <c r="C4151" s="221"/>
      <c r="D4151" s="222"/>
      <c r="E4151" s="222"/>
      <c r="F4151" s="223"/>
      <c r="G4151"/>
      <c r="H4151" s="808"/>
      <c r="I4151" s="58"/>
    </row>
    <row r="4152" spans="1:9" ht="16.149999999999999" customHeight="1">
      <c r="A4152"/>
      <c r="B4152" s="220"/>
      <c r="C4152" s="221"/>
      <c r="D4152" s="222"/>
      <c r="E4152" s="222"/>
      <c r="F4152" s="223"/>
      <c r="G4152"/>
      <c r="H4152" s="809"/>
      <c r="I4152" s="58"/>
    </row>
    <row r="4153" spans="1:9" ht="16.149999999999999" customHeight="1">
      <c r="A4153"/>
      <c r="B4153" s="224"/>
      <c r="C4153" s="225"/>
      <c r="D4153" s="226"/>
      <c r="E4153" s="226"/>
      <c r="F4153" s="223"/>
      <c r="G4153"/>
      <c r="H4153" s="58"/>
      <c r="I4153" s="58"/>
    </row>
    <row r="4154" spans="1:9" ht="16.149999999999999" customHeight="1">
      <c r="A4154"/>
      <c r="B4154" s="228"/>
      <c r="C4154" s="225"/>
      <c r="D4154" s="225"/>
      <c r="E4154" s="225"/>
      <c r="F4154" s="223"/>
      <c r="G4154"/>
      <c r="H4154" s="58"/>
      <c r="I4154" s="58"/>
    </row>
    <row r="4155" spans="1:9" ht="16.149999999999999" customHeight="1" thickBot="1">
      <c r="A4155"/>
      <c r="B4155" s="230"/>
      <c r="C4155" s="231"/>
      <c r="D4155" s="231"/>
      <c r="E4155" s="231"/>
      <c r="F4155" s="223"/>
      <c r="G4155"/>
      <c r="H4155" s="58"/>
      <c r="I4155" s="58"/>
    </row>
    <row r="4156" spans="1:9" ht="16.149999999999999" customHeight="1" thickBot="1">
      <c r="A4156"/>
      <c r="B4156" s="216" t="s">
        <v>241</v>
      </c>
      <c r="C4156" s="217"/>
      <c r="D4156" s="218"/>
      <c r="E4156" s="217"/>
      <c r="F4156" s="219">
        <f>SUM(F4157:F4159)</f>
        <v>0</v>
      </c>
      <c r="G4156"/>
      <c r="H4156" s="58"/>
      <c r="I4156" s="58"/>
    </row>
    <row r="4157" spans="1:9" ht="16.149999999999999" customHeight="1">
      <c r="A4157"/>
      <c r="B4157" s="262"/>
      <c r="C4157" s="221"/>
      <c r="D4157" s="260"/>
      <c r="E4157" s="268"/>
      <c r="F4157" s="223"/>
      <c r="G4157"/>
      <c r="H4157" s="58"/>
      <c r="I4157" s="58"/>
    </row>
    <row r="4158" spans="1:9" ht="16.149999999999999" customHeight="1">
      <c r="A4158"/>
      <c r="B4158" s="259"/>
      <c r="C4158" s="225"/>
      <c r="D4158" s="261"/>
      <c r="E4158" s="268"/>
      <c r="F4158" s="223"/>
      <c r="G4158"/>
      <c r="H4158" s="58"/>
      <c r="I4158" s="58"/>
    </row>
    <row r="4159" spans="1:9" ht="16.149999999999999" customHeight="1" thickBot="1">
      <c r="A4159"/>
      <c r="B4159" s="230"/>
      <c r="C4159" s="231"/>
      <c r="D4159" s="231"/>
      <c r="E4159" s="231"/>
      <c r="F4159" s="223"/>
      <c r="G4159"/>
      <c r="H4159" s="58"/>
      <c r="I4159" s="58"/>
    </row>
    <row r="4160" spans="1:9" ht="16.149999999999999" customHeight="1" thickBot="1">
      <c r="A4160"/>
      <c r="B4160" s="216" t="s">
        <v>242</v>
      </c>
      <c r="C4160" s="217"/>
      <c r="D4160" s="218"/>
      <c r="E4160" s="217"/>
      <c r="F4160" s="219">
        <f>SUM(F4161:F4163)</f>
        <v>0</v>
      </c>
      <c r="G4160"/>
      <c r="H4160" s="58"/>
      <c r="I4160" s="58"/>
    </row>
    <row r="4161" spans="1:9" ht="16.149999999999999" customHeight="1">
      <c r="A4161"/>
      <c r="B4161" s="220"/>
      <c r="C4161" s="221"/>
      <c r="D4161" s="233"/>
      <c r="E4161" s="221"/>
      <c r="F4161" s="223"/>
      <c r="G4161"/>
      <c r="H4161" s="58"/>
      <c r="I4161" s="58"/>
    </row>
    <row r="4162" spans="1:9" ht="16.149999999999999" customHeight="1">
      <c r="A4162"/>
      <c r="B4162" s="224"/>
      <c r="C4162" s="225"/>
      <c r="D4162" s="229"/>
      <c r="E4162" s="225"/>
      <c r="F4162" s="227"/>
      <c r="G4162"/>
      <c r="H4162" s="58"/>
      <c r="I4162" s="58"/>
    </row>
    <row r="4163" spans="1:9" ht="16.149999999999999" customHeight="1" thickBot="1">
      <c r="A4163"/>
      <c r="B4163" s="234"/>
      <c r="C4163" s="231"/>
      <c r="D4163" s="232"/>
      <c r="E4163" s="231"/>
      <c r="F4163" s="235"/>
      <c r="G4163"/>
      <c r="H4163" s="58"/>
      <c r="I4163" s="58"/>
    </row>
    <row r="4164" spans="1:9" ht="16.149999999999999" customHeight="1" thickTop="1" thickBot="1">
      <c r="A4164"/>
      <c r="B4164"/>
      <c r="C4164" s="236"/>
      <c r="D4164" s="237"/>
      <c r="E4164" s="238" t="s">
        <v>243</v>
      </c>
      <c r="F4164" s="239">
        <f>SUM(F4142,F4156,F4160)</f>
        <v>0</v>
      </c>
      <c r="G4164"/>
      <c r="H4164" s="1104"/>
      <c r="I4164" s="58"/>
    </row>
    <row r="4165" spans="1:9" ht="16.149999999999999" customHeight="1" thickTop="1" thickBot="1">
      <c r="A4165"/>
      <c r="B4165"/>
      <c r="C4165" s="240"/>
      <c r="D4165" s="241"/>
      <c r="E4165" s="242" t="s">
        <v>244</v>
      </c>
      <c r="F4165" s="239">
        <f>$H$27</f>
        <v>1.5610099999999998</v>
      </c>
      <c r="G4165"/>
      <c r="H4165" s="1104"/>
      <c r="I4165" s="58"/>
    </row>
    <row r="4166" spans="1:9" ht="16.149999999999999" customHeight="1" thickTop="1" thickBot="1">
      <c r="A4166"/>
      <c r="B4166"/>
      <c r="C4166" s="243"/>
      <c r="D4166" s="244"/>
      <c r="E4166" s="245" t="s">
        <v>245</v>
      </c>
      <c r="F4166" s="461">
        <f>+F4165*F4164</f>
        <v>0</v>
      </c>
      <c r="G4166"/>
      <c r="H4166" s="1105"/>
      <c r="I4166" s="58"/>
    </row>
    <row r="4167" spans="1:9" ht="16.149999999999999" customHeight="1">
      <c r="A4167" s="57"/>
      <c r="B4167" s="57"/>
      <c r="C4167" s="57"/>
      <c r="D4167" s="57"/>
      <c r="E4167" s="57"/>
      <c r="F4167" s="57"/>
      <c r="G4167"/>
      <c r="H4167" s="1104"/>
      <c r="I4167" s="58"/>
    </row>
    <row r="4168" spans="1:9" ht="16.149999999999999" customHeight="1">
      <c r="A4168" s="57"/>
      <c r="B4168" s="194" t="s">
        <v>1260</v>
      </c>
      <c r="C4168" s="193"/>
      <c r="D4168" s="193"/>
      <c r="E4168" s="195" t="str">
        <f>$B$3</f>
        <v xml:space="preserve">ESCUELA Nº </v>
      </c>
      <c r="F4168" s="193"/>
      <c r="G4168"/>
      <c r="H4168" s="811"/>
      <c r="I4168" s="58"/>
    </row>
    <row r="4169" spans="1:9" ht="16.149999999999999" customHeight="1">
      <c r="A4169" s="193"/>
      <c r="B4169" s="195"/>
      <c r="C4169" s="193"/>
      <c r="D4169" s="193"/>
      <c r="E4169" s="195" t="str">
        <f>$B$4</f>
        <v>ENI Nº 62 ENRIQUE MOSCONI</v>
      </c>
      <c r="F4169" s="193"/>
      <c r="G4169" s="57"/>
      <c r="H4169" s="58"/>
      <c r="I4169" s="58"/>
    </row>
    <row r="4170" spans="1:9" ht="16.149999999999999" customHeight="1">
      <c r="A4170" s="193"/>
      <c r="B4170" s="195"/>
      <c r="C4170" s="193"/>
      <c r="D4170" s="193"/>
      <c r="E4170" s="249" t="str">
        <f>$B$5</f>
        <v>RIVADAVIA - SAN JUAN</v>
      </c>
      <c r="F4170" s="193"/>
      <c r="G4170" s="193"/>
      <c r="H4170" s="58"/>
      <c r="I4170" s="58"/>
    </row>
    <row r="4171" spans="1:9" ht="16.149999999999999" customHeight="1">
      <c r="A4171" s="193"/>
      <c r="B4171" s="196"/>
      <c r="C4171" s="196"/>
      <c r="D4171" s="197"/>
      <c r="E4171" s="198" t="s">
        <v>231</v>
      </c>
      <c r="F4171" s="196"/>
      <c r="G4171" s="193"/>
      <c r="H4171" s="61"/>
      <c r="I4171" s="58"/>
    </row>
    <row r="4172" spans="1:9" ht="16.149999999999999" customHeight="1">
      <c r="A4172" s="196"/>
      <c r="B4172" s="199" t="s">
        <v>246</v>
      </c>
      <c r="C4172" s="193"/>
      <c r="D4172" s="199"/>
      <c r="E4172" s="199"/>
      <c r="F4172" s="199"/>
      <c r="G4172" s="193"/>
      <c r="H4172" s="54"/>
      <c r="I4172" s="58"/>
    </row>
    <row r="4173" spans="1:9" ht="16.149999999999999" customHeight="1">
      <c r="A4173" s="193"/>
      <c r="B4173"/>
      <c r="C4173" s="200"/>
      <c r="D4173" s="101"/>
      <c r="E4173" s="200"/>
      <c r="F4173" s="200"/>
      <c r="G4173" s="196"/>
      <c r="H4173" s="263"/>
      <c r="I4173" s="58"/>
    </row>
    <row r="4174" spans="1:9" ht="16.149999999999999" customHeight="1" thickBot="1">
      <c r="A4174"/>
      <c r="B4174"/>
      <c r="C4174" s="200"/>
      <c r="D4174" s="101"/>
      <c r="E4174" s="200"/>
      <c r="F4174" s="200"/>
      <c r="G4174" s="199"/>
      <c r="H4174" s="3"/>
      <c r="I4174" s="58"/>
    </row>
    <row r="4175" spans="1:9" ht="16.149999999999999" customHeight="1">
      <c r="A4175"/>
      <c r="B4175" s="201" t="s">
        <v>232</v>
      </c>
      <c r="C4175" s="202" t="s">
        <v>469</v>
      </c>
      <c r="D4175" s="203" t="s">
        <v>263</v>
      </c>
      <c r="E4175" s="204"/>
      <c r="F4175" s="205"/>
      <c r="G4175"/>
      <c r="H4175" s="3"/>
      <c r="I4175" s="58"/>
    </row>
    <row r="4176" spans="1:9" ht="16.149999999999999" customHeight="1">
      <c r="A4176"/>
      <c r="B4176" s="206" t="s">
        <v>233</v>
      </c>
      <c r="C4176" s="207" t="s">
        <v>407</v>
      </c>
      <c r="D4176" s="265" t="s">
        <v>265</v>
      </c>
      <c r="E4176" s="209"/>
      <c r="F4176" s="210"/>
      <c r="G4176"/>
      <c r="H4176" s="3"/>
      <c r="I4176" s="58"/>
    </row>
    <row r="4177" spans="1:9" ht="16.149999999999999" customHeight="1" thickBot="1">
      <c r="A4177"/>
      <c r="B4177" s="206" t="s">
        <v>234</v>
      </c>
      <c r="C4177" s="211" t="s">
        <v>23</v>
      </c>
      <c r="D4177" s="212"/>
      <c r="E4177" s="209"/>
      <c r="F4177" s="210"/>
      <c r="G4177"/>
      <c r="H4177" s="7"/>
      <c r="I4177" s="58"/>
    </row>
    <row r="4178" spans="1:9" ht="16.149999999999999" customHeight="1" thickBot="1">
      <c r="A4178"/>
      <c r="B4178" s="213" t="s">
        <v>235</v>
      </c>
      <c r="C4178" s="214" t="s">
        <v>236</v>
      </c>
      <c r="D4178" s="214" t="s">
        <v>237</v>
      </c>
      <c r="E4178" s="214" t="s">
        <v>238</v>
      </c>
      <c r="F4178" s="215" t="s">
        <v>239</v>
      </c>
      <c r="G4178"/>
      <c r="H4178" s="7"/>
      <c r="I4178" s="58"/>
    </row>
    <row r="4179" spans="1:9" ht="16.149999999999999" customHeight="1" thickBot="1">
      <c r="A4179"/>
      <c r="B4179" s="216" t="s">
        <v>240</v>
      </c>
      <c r="C4179" s="217"/>
      <c r="D4179" s="218"/>
      <c r="E4179" s="217"/>
      <c r="F4179" s="219">
        <f>SUM(F4180:F4192)</f>
        <v>0</v>
      </c>
      <c r="G4179"/>
      <c r="H4179" s="7"/>
      <c r="I4179" s="58"/>
    </row>
    <row r="4180" spans="1:9" ht="16.149999999999999" customHeight="1">
      <c r="A4180"/>
      <c r="B4180" s="275"/>
      <c r="C4180" s="4"/>
      <c r="D4180" s="222"/>
      <c r="E4180" s="268"/>
      <c r="F4180" s="223"/>
      <c r="G4180"/>
      <c r="H4180" s="7"/>
      <c r="I4180" s="58"/>
    </row>
    <row r="4181" spans="1:9" ht="16.149999999999999" customHeight="1">
      <c r="A4181"/>
      <c r="B4181" s="276"/>
      <c r="C4181" s="4"/>
      <c r="D4181" s="222"/>
      <c r="E4181" s="268"/>
      <c r="F4181" s="223"/>
      <c r="G4181"/>
      <c r="H4181" s="187"/>
      <c r="I4181" s="58"/>
    </row>
    <row r="4182" spans="1:9" ht="30.75" customHeight="1">
      <c r="A4182"/>
      <c r="B4182" s="276"/>
      <c r="C4182" s="4"/>
      <c r="D4182" s="222"/>
      <c r="E4182" s="268"/>
      <c r="F4182" s="223"/>
      <c r="G4182"/>
      <c r="H4182" s="188"/>
      <c r="I4182" s="58"/>
    </row>
    <row r="4183" spans="1:9" ht="16.149999999999999" customHeight="1">
      <c r="A4183"/>
      <c r="B4183" s="276"/>
      <c r="C4183" s="4"/>
      <c r="D4183" s="222"/>
      <c r="E4183" s="273"/>
      <c r="F4183" s="223"/>
      <c r="G4183"/>
      <c r="H4183" s="189"/>
      <c r="I4183" s="58"/>
    </row>
    <row r="4184" spans="1:9" ht="16.149999999999999" customHeight="1">
      <c r="A4184"/>
      <c r="B4184" s="276"/>
      <c r="C4184" s="4"/>
      <c r="D4184" s="222"/>
      <c r="E4184" s="268"/>
      <c r="F4184" s="223"/>
      <c r="G4184"/>
      <c r="H4184" s="189"/>
      <c r="I4184" s="58"/>
    </row>
    <row r="4185" spans="1:9" ht="16.149999999999999" customHeight="1">
      <c r="A4185"/>
      <c r="B4185" s="276"/>
      <c r="C4185" s="267"/>
      <c r="D4185" s="222"/>
      <c r="E4185" s="268"/>
      <c r="F4185" s="223"/>
      <c r="G4185"/>
      <c r="H4185" s="189"/>
      <c r="I4185" s="58"/>
    </row>
    <row r="4186" spans="1:9" ht="16.149999999999999" customHeight="1">
      <c r="A4186"/>
      <c r="B4186" s="220"/>
      <c r="C4186" s="221"/>
      <c r="D4186" s="222"/>
      <c r="E4186" s="222"/>
      <c r="F4186" s="223"/>
      <c r="G4186"/>
      <c r="H4186" s="7"/>
      <c r="I4186" s="58"/>
    </row>
    <row r="4187" spans="1:9" ht="16.149999999999999" customHeight="1">
      <c r="A4187"/>
      <c r="B4187" s="220"/>
      <c r="C4187" s="221"/>
      <c r="D4187" s="222"/>
      <c r="E4187" s="222"/>
      <c r="F4187" s="223"/>
      <c r="G4187"/>
      <c r="H4187" s="7"/>
      <c r="I4187" s="58"/>
    </row>
    <row r="4188" spans="1:9" ht="16.149999999999999" customHeight="1">
      <c r="A4188"/>
      <c r="B4188" s="220"/>
      <c r="C4188" s="221"/>
      <c r="D4188" s="222"/>
      <c r="E4188" s="222"/>
      <c r="F4188" s="223"/>
      <c r="G4188"/>
      <c r="H4188" s="7"/>
      <c r="I4188" s="58"/>
    </row>
    <row r="4189" spans="1:9" ht="16.149999999999999" customHeight="1">
      <c r="A4189"/>
      <c r="B4189" s="220"/>
      <c r="C4189" s="221"/>
      <c r="D4189" s="222"/>
      <c r="E4189" s="222"/>
      <c r="F4189" s="223"/>
      <c r="G4189"/>
      <c r="H4189" s="7"/>
      <c r="I4189" s="58"/>
    </row>
    <row r="4190" spans="1:9" ht="16.149999999999999" customHeight="1">
      <c r="A4190"/>
      <c r="B4190" s="224"/>
      <c r="C4190" s="225"/>
      <c r="D4190" s="226"/>
      <c r="E4190" s="226"/>
      <c r="F4190" s="223"/>
      <c r="G4190"/>
      <c r="H4190" s="7"/>
      <c r="I4190" s="58"/>
    </row>
    <row r="4191" spans="1:9" ht="16.149999999999999" customHeight="1">
      <c r="A4191"/>
      <c r="B4191" s="228"/>
      <c r="C4191" s="225"/>
      <c r="D4191" s="225"/>
      <c r="E4191" s="225"/>
      <c r="F4191" s="223"/>
      <c r="G4191"/>
      <c r="H4191" s="7"/>
      <c r="I4191" s="58"/>
    </row>
    <row r="4192" spans="1:9" ht="16.149999999999999" customHeight="1" thickBot="1">
      <c r="A4192"/>
      <c r="B4192" s="230"/>
      <c r="C4192" s="231"/>
      <c r="D4192" s="231"/>
      <c r="E4192" s="231"/>
      <c r="F4192" s="223"/>
      <c r="G4192"/>
      <c r="H4192" s="7"/>
      <c r="I4192" s="58"/>
    </row>
    <row r="4193" spans="1:9" ht="16.149999999999999" customHeight="1" thickBot="1">
      <c r="A4193"/>
      <c r="B4193" s="216" t="s">
        <v>241</v>
      </c>
      <c r="C4193" s="217"/>
      <c r="D4193" s="218"/>
      <c r="E4193" s="217"/>
      <c r="F4193" s="219">
        <f>SUM(F4194:F4196)</f>
        <v>0</v>
      </c>
      <c r="G4193"/>
      <c r="H4193" s="189"/>
      <c r="I4193" s="58"/>
    </row>
    <row r="4194" spans="1:9" ht="16.149999999999999" customHeight="1">
      <c r="A4194"/>
      <c r="B4194" s="262"/>
      <c r="C4194" s="221"/>
      <c r="D4194" s="260"/>
      <c r="E4194" s="268"/>
      <c r="F4194" s="223"/>
      <c r="G4194"/>
      <c r="H4194" s="188"/>
      <c r="I4194" s="58"/>
    </row>
    <row r="4195" spans="1:9" ht="16.149999999999999" customHeight="1">
      <c r="A4195"/>
      <c r="B4195" s="259"/>
      <c r="C4195" s="225"/>
      <c r="D4195" s="261"/>
      <c r="E4195" s="268"/>
      <c r="F4195" s="223"/>
      <c r="G4195"/>
      <c r="H4195" s="189"/>
      <c r="I4195" s="58"/>
    </row>
    <row r="4196" spans="1:9" ht="16.149999999999999" customHeight="1" thickBot="1">
      <c r="A4196"/>
      <c r="B4196" s="230"/>
      <c r="C4196" s="231"/>
      <c r="D4196" s="231"/>
      <c r="E4196" s="231"/>
      <c r="F4196" s="223"/>
      <c r="G4196"/>
      <c r="H4196" s="189"/>
      <c r="I4196" s="58"/>
    </row>
    <row r="4197" spans="1:9" ht="16.149999999999999" customHeight="1" thickBot="1">
      <c r="A4197"/>
      <c r="B4197" s="216" t="s">
        <v>242</v>
      </c>
      <c r="C4197" s="217"/>
      <c r="D4197" s="218"/>
      <c r="E4197" s="217"/>
      <c r="F4197" s="219">
        <f>SUM(F4198:F4200)</f>
        <v>0</v>
      </c>
      <c r="G4197"/>
      <c r="H4197" s="190"/>
      <c r="I4197" s="58"/>
    </row>
    <row r="4198" spans="1:9" ht="16.149999999999999" customHeight="1">
      <c r="A4198"/>
      <c r="B4198" s="220"/>
      <c r="C4198" s="221"/>
      <c r="D4198" s="233"/>
      <c r="E4198" s="221"/>
      <c r="F4198" s="223"/>
      <c r="G4198"/>
      <c r="H4198" s="189"/>
      <c r="I4198" s="58"/>
    </row>
    <row r="4199" spans="1:9" ht="16.149999999999999" customHeight="1">
      <c r="A4199"/>
      <c r="B4199" s="224"/>
      <c r="C4199" s="225"/>
      <c r="D4199" s="229"/>
      <c r="E4199" s="225"/>
      <c r="F4199" s="227"/>
      <c r="G4199"/>
      <c r="H4199" s="189"/>
      <c r="I4199" s="58"/>
    </row>
    <row r="4200" spans="1:9" ht="16.149999999999999" customHeight="1" thickBot="1">
      <c r="A4200"/>
      <c r="B4200" s="234"/>
      <c r="C4200" s="231"/>
      <c r="D4200" s="232"/>
      <c r="E4200" s="231"/>
      <c r="F4200" s="235"/>
      <c r="G4200"/>
      <c r="H4200" s="191"/>
      <c r="I4200" s="58"/>
    </row>
    <row r="4201" spans="1:9" ht="16.149999999999999" customHeight="1" thickTop="1" thickBot="1">
      <c r="A4201"/>
      <c r="B4201"/>
      <c r="C4201" s="236"/>
      <c r="D4201" s="237"/>
      <c r="E4201" s="238" t="s">
        <v>243</v>
      </c>
      <c r="F4201" s="239">
        <f>SUM(F4179,F4193,F4197)</f>
        <v>0</v>
      </c>
      <c r="G4201"/>
      <c r="H4201" s="189"/>
      <c r="I4201" s="58"/>
    </row>
    <row r="4202" spans="1:9" ht="16.149999999999999" customHeight="1" thickTop="1" thickBot="1">
      <c r="A4202"/>
      <c r="B4202"/>
      <c r="C4202" s="240"/>
      <c r="D4202" s="241"/>
      <c r="E4202" s="242" t="s">
        <v>244</v>
      </c>
      <c r="F4202" s="239">
        <f>$H$27</f>
        <v>1.5610099999999998</v>
      </c>
      <c r="G4202"/>
      <c r="H4202" s="189"/>
      <c r="I4202" s="58"/>
    </row>
    <row r="4203" spans="1:9" ht="16.149999999999999" customHeight="1" thickTop="1" thickBot="1">
      <c r="A4203"/>
      <c r="B4203"/>
      <c r="C4203" s="243"/>
      <c r="D4203" s="244"/>
      <c r="E4203" s="245" t="s">
        <v>245</v>
      </c>
      <c r="F4203" s="461">
        <f>+F4202*F4201</f>
        <v>0</v>
      </c>
      <c r="G4203"/>
      <c r="H4203" s="189"/>
      <c r="I4203" s="58"/>
    </row>
    <row r="4204" spans="1:9" ht="16.149999999999999" customHeight="1">
      <c r="A4204"/>
      <c r="B4204" s="57"/>
      <c r="C4204" s="57"/>
      <c r="D4204" s="57"/>
      <c r="E4204" s="57"/>
      <c r="F4204" s="57"/>
      <c r="G4204"/>
      <c r="H4204" s="192"/>
      <c r="I4204" s="58"/>
    </row>
    <row r="4205" spans="1:9" ht="16.149999999999999" customHeight="1">
      <c r="A4205" s="57"/>
      <c r="B4205" s="194" t="s">
        <v>1260</v>
      </c>
      <c r="C4205" s="193"/>
      <c r="D4205" s="193"/>
      <c r="E4205" s="195" t="str">
        <f>$B$3</f>
        <v xml:space="preserve">ESCUELA Nº </v>
      </c>
      <c r="F4205" s="193"/>
      <c r="G4205"/>
      <c r="H4205" s="54"/>
      <c r="I4205" s="58"/>
    </row>
    <row r="4206" spans="1:9" ht="16.149999999999999" customHeight="1">
      <c r="A4206" s="193"/>
      <c r="B4206" s="195"/>
      <c r="C4206" s="193"/>
      <c r="D4206" s="193"/>
      <c r="E4206" s="195" t="str">
        <f>$B$4</f>
        <v>ENI Nº 62 ENRIQUE MOSCONI</v>
      </c>
      <c r="F4206" s="193"/>
      <c r="G4206" s="57"/>
      <c r="H4206" s="58"/>
      <c r="I4206" s="58"/>
    </row>
    <row r="4207" spans="1:9" ht="16.149999999999999" customHeight="1">
      <c r="A4207" s="193"/>
      <c r="B4207" s="195"/>
      <c r="C4207" s="193"/>
      <c r="D4207" s="193"/>
      <c r="E4207" s="249" t="str">
        <f>$B$5</f>
        <v>RIVADAVIA - SAN JUAN</v>
      </c>
      <c r="F4207" s="193"/>
      <c r="G4207" s="57"/>
      <c r="H4207" s="58"/>
      <c r="I4207" s="58"/>
    </row>
    <row r="4208" spans="1:9" ht="16.149999999999999" customHeight="1">
      <c r="A4208" s="193"/>
      <c r="B4208" s="196"/>
      <c r="C4208" s="196"/>
      <c r="D4208" s="197"/>
      <c r="E4208" s="198" t="s">
        <v>231</v>
      </c>
      <c r="F4208" s="196"/>
      <c r="G4208" s="193"/>
      <c r="H4208" s="60"/>
      <c r="I4208" s="58"/>
    </row>
    <row r="4209" spans="1:9" ht="16.149999999999999" customHeight="1">
      <c r="A4209" s="196"/>
      <c r="B4209" s="199" t="s">
        <v>246</v>
      </c>
      <c r="C4209" s="193"/>
      <c r="D4209" s="199"/>
      <c r="E4209" s="199"/>
      <c r="F4209" s="199"/>
      <c r="G4209" s="193"/>
      <c r="I4209" s="58"/>
    </row>
    <row r="4210" spans="1:9" ht="16.149999999999999" customHeight="1">
      <c r="A4210" s="193"/>
      <c r="B4210"/>
      <c r="C4210" s="200"/>
      <c r="D4210" s="101"/>
      <c r="E4210" s="200"/>
      <c r="F4210" s="200"/>
      <c r="G4210" s="193"/>
      <c r="H4210" s="6"/>
      <c r="I4210" s="58"/>
    </row>
    <row r="4211" spans="1:9" ht="16.149999999999999" customHeight="1" thickBot="1">
      <c r="A4211"/>
      <c r="B4211"/>
      <c r="C4211" s="200"/>
      <c r="D4211" s="101"/>
      <c r="E4211" s="200"/>
      <c r="F4211" s="200"/>
      <c r="G4211" s="196"/>
      <c r="H4211" s="263"/>
      <c r="I4211" s="58"/>
    </row>
    <row r="4212" spans="1:9" ht="16.149999999999999" customHeight="1">
      <c r="A4212"/>
      <c r="B4212" s="201" t="s">
        <v>232</v>
      </c>
      <c r="C4212" s="202" t="s">
        <v>469</v>
      </c>
      <c r="D4212" s="203" t="s">
        <v>263</v>
      </c>
      <c r="E4212" s="204"/>
      <c r="F4212" s="205"/>
      <c r="G4212" s="199"/>
      <c r="H4212" s="3"/>
      <c r="I4212" s="58"/>
    </row>
    <row r="4213" spans="1:9" ht="16.149999999999999" customHeight="1">
      <c r="A4213"/>
      <c r="B4213" s="206" t="s">
        <v>233</v>
      </c>
      <c r="C4213" s="207" t="s">
        <v>408</v>
      </c>
      <c r="D4213" s="265" t="s">
        <v>266</v>
      </c>
      <c r="E4213" s="209"/>
      <c r="F4213" s="210"/>
      <c r="G4213"/>
      <c r="H4213" s="3"/>
      <c r="I4213" s="58"/>
    </row>
    <row r="4214" spans="1:9" ht="16.149999999999999" customHeight="1" thickBot="1">
      <c r="A4214"/>
      <c r="B4214" s="206" t="s">
        <v>234</v>
      </c>
      <c r="C4214" s="211" t="s">
        <v>23</v>
      </c>
      <c r="D4214" s="212"/>
      <c r="E4214" s="209"/>
      <c r="F4214" s="210"/>
      <c r="G4214"/>
      <c r="H4214" s="3"/>
      <c r="I4214" s="58"/>
    </row>
    <row r="4215" spans="1:9" ht="16.149999999999999" customHeight="1" thickBot="1">
      <c r="A4215"/>
      <c r="B4215" s="213" t="s">
        <v>235</v>
      </c>
      <c r="C4215" s="214" t="s">
        <v>236</v>
      </c>
      <c r="D4215" s="214" t="s">
        <v>237</v>
      </c>
      <c r="E4215" s="214" t="s">
        <v>238</v>
      </c>
      <c r="F4215" s="215" t="s">
        <v>239</v>
      </c>
      <c r="G4215"/>
      <c r="H4215" s="7"/>
      <c r="I4215" s="58"/>
    </row>
    <row r="4216" spans="1:9" ht="16.149999999999999" customHeight="1" thickBot="1">
      <c r="A4216"/>
      <c r="B4216" s="216" t="s">
        <v>240</v>
      </c>
      <c r="C4216" s="217"/>
      <c r="D4216" s="218"/>
      <c r="E4216" s="217"/>
      <c r="F4216" s="219">
        <f>SUM(F4217:F4229)</f>
        <v>0</v>
      </c>
      <c r="G4216"/>
      <c r="H4216" s="7"/>
      <c r="I4216" s="58"/>
    </row>
    <row r="4217" spans="1:9" ht="16.149999999999999" customHeight="1">
      <c r="A4217"/>
      <c r="B4217" s="275"/>
      <c r="C4217" s="4"/>
      <c r="D4217" s="222"/>
      <c r="E4217" s="268"/>
      <c r="F4217" s="223"/>
      <c r="G4217"/>
      <c r="H4217" s="7"/>
      <c r="I4217" s="58"/>
    </row>
    <row r="4218" spans="1:9" ht="16.149999999999999" customHeight="1">
      <c r="A4218"/>
      <c r="B4218" s="276"/>
      <c r="C4218" s="4"/>
      <c r="D4218" s="222"/>
      <c r="E4218" s="268"/>
      <c r="F4218" s="223"/>
      <c r="G4218"/>
      <c r="H4218" s="7"/>
      <c r="I4218" s="58"/>
    </row>
    <row r="4219" spans="1:9" ht="30.75" customHeight="1">
      <c r="A4219"/>
      <c r="B4219" s="276"/>
      <c r="C4219" s="4"/>
      <c r="D4219" s="222"/>
      <c r="E4219" s="268"/>
      <c r="F4219" s="223"/>
      <c r="G4219"/>
      <c r="H4219" s="7"/>
      <c r="I4219" s="58"/>
    </row>
    <row r="4220" spans="1:9" ht="16.149999999999999" customHeight="1">
      <c r="A4220"/>
      <c r="B4220" s="276"/>
      <c r="C4220" s="4"/>
      <c r="D4220" s="222"/>
      <c r="E4220" s="273"/>
      <c r="F4220" s="223"/>
      <c r="G4220"/>
      <c r="H4220" s="187"/>
      <c r="I4220" s="58"/>
    </row>
    <row r="4221" spans="1:9" ht="16.149999999999999" customHeight="1">
      <c r="A4221"/>
      <c r="B4221" s="276"/>
      <c r="C4221" s="4"/>
      <c r="D4221" s="222"/>
      <c r="E4221" s="268"/>
      <c r="F4221" s="223"/>
      <c r="G4221"/>
      <c r="H4221" s="188"/>
      <c r="I4221" s="58"/>
    </row>
    <row r="4222" spans="1:9" ht="16.149999999999999" customHeight="1">
      <c r="A4222"/>
      <c r="B4222" s="276"/>
      <c r="C4222" s="267"/>
      <c r="D4222" s="222"/>
      <c r="E4222" s="268"/>
      <c r="F4222" s="223"/>
      <c r="G4222"/>
      <c r="H4222" s="189"/>
      <c r="I4222" s="58"/>
    </row>
    <row r="4223" spans="1:9" ht="16.149999999999999" customHeight="1">
      <c r="A4223"/>
      <c r="B4223" s="220"/>
      <c r="C4223" s="221"/>
      <c r="D4223" s="222"/>
      <c r="E4223" s="222"/>
      <c r="F4223" s="223"/>
      <c r="G4223"/>
      <c r="H4223" s="189"/>
      <c r="I4223" s="58"/>
    </row>
    <row r="4224" spans="1:9" ht="16.149999999999999" customHeight="1">
      <c r="A4224"/>
      <c r="B4224" s="220"/>
      <c r="C4224" s="221"/>
      <c r="D4224" s="222"/>
      <c r="E4224" s="222"/>
      <c r="F4224" s="223"/>
      <c r="G4224"/>
      <c r="H4224" s="189"/>
      <c r="I4224" s="58"/>
    </row>
    <row r="4225" spans="1:9" ht="16.149999999999999" customHeight="1">
      <c r="A4225"/>
      <c r="B4225" s="220"/>
      <c r="C4225" s="221"/>
      <c r="D4225" s="222"/>
      <c r="E4225" s="222"/>
      <c r="F4225" s="223"/>
      <c r="G4225"/>
      <c r="H4225" s="7"/>
      <c r="I4225" s="58"/>
    </row>
    <row r="4226" spans="1:9" ht="16.149999999999999" customHeight="1">
      <c r="A4226"/>
      <c r="B4226" s="220"/>
      <c r="C4226" s="221"/>
      <c r="D4226" s="222"/>
      <c r="E4226" s="222"/>
      <c r="F4226" s="223"/>
      <c r="G4226"/>
      <c r="H4226" s="7"/>
      <c r="I4226" s="58"/>
    </row>
    <row r="4227" spans="1:9" ht="16.149999999999999" customHeight="1">
      <c r="A4227"/>
      <c r="B4227" s="224"/>
      <c r="C4227" s="225"/>
      <c r="D4227" s="226"/>
      <c r="E4227" s="226"/>
      <c r="F4227" s="223"/>
      <c r="G4227"/>
      <c r="H4227" s="7"/>
      <c r="I4227" s="58"/>
    </row>
    <row r="4228" spans="1:9" ht="16.149999999999999" customHeight="1">
      <c r="A4228"/>
      <c r="B4228" s="228"/>
      <c r="C4228" s="225"/>
      <c r="D4228" s="225"/>
      <c r="E4228" s="225"/>
      <c r="F4228" s="223"/>
      <c r="G4228"/>
      <c r="H4228" s="7"/>
      <c r="I4228" s="58"/>
    </row>
    <row r="4229" spans="1:9" ht="16.149999999999999" customHeight="1" thickBot="1">
      <c r="A4229"/>
      <c r="B4229" s="230"/>
      <c r="C4229" s="231"/>
      <c r="D4229" s="231"/>
      <c r="E4229" s="231"/>
      <c r="F4229" s="223"/>
      <c r="G4229"/>
      <c r="H4229" s="7"/>
      <c r="I4229" s="58"/>
    </row>
    <row r="4230" spans="1:9" ht="16.149999999999999" customHeight="1" thickBot="1">
      <c r="A4230"/>
      <c r="B4230" s="216" t="s">
        <v>241</v>
      </c>
      <c r="C4230" s="217"/>
      <c r="D4230" s="218"/>
      <c r="E4230" s="217"/>
      <c r="F4230" s="219">
        <f>SUM(F4231:F4233)</f>
        <v>0</v>
      </c>
      <c r="G4230"/>
      <c r="H4230" s="7"/>
      <c r="I4230" s="58"/>
    </row>
    <row r="4231" spans="1:9" ht="16.149999999999999" customHeight="1">
      <c r="A4231"/>
      <c r="B4231" s="262"/>
      <c r="C4231" s="221"/>
      <c r="D4231" s="260"/>
      <c r="E4231" s="268"/>
      <c r="F4231" s="223"/>
      <c r="G4231"/>
      <c r="H4231" s="7"/>
      <c r="I4231" s="58"/>
    </row>
    <row r="4232" spans="1:9" ht="16.149999999999999" customHeight="1">
      <c r="A4232"/>
      <c r="B4232" s="259"/>
      <c r="C4232" s="225"/>
      <c r="D4232" s="261"/>
      <c r="E4232" s="268"/>
      <c r="F4232" s="223"/>
      <c r="G4232"/>
      <c r="H4232" s="189"/>
      <c r="I4232" s="58"/>
    </row>
    <row r="4233" spans="1:9" ht="16.149999999999999" customHeight="1" thickBot="1">
      <c r="A4233"/>
      <c r="B4233" s="230"/>
      <c r="C4233" s="231"/>
      <c r="D4233" s="231"/>
      <c r="E4233" s="231"/>
      <c r="F4233" s="223"/>
      <c r="G4233"/>
      <c r="H4233" s="188"/>
      <c r="I4233" s="58"/>
    </row>
    <row r="4234" spans="1:9" ht="16.149999999999999" customHeight="1" thickBot="1">
      <c r="A4234"/>
      <c r="B4234" s="216" t="s">
        <v>242</v>
      </c>
      <c r="C4234" s="217"/>
      <c r="D4234" s="218"/>
      <c r="E4234" s="217"/>
      <c r="F4234" s="219">
        <f>SUM(F4235:F4237)</f>
        <v>0</v>
      </c>
      <c r="G4234"/>
      <c r="H4234" s="189"/>
      <c r="I4234" s="58"/>
    </row>
    <row r="4235" spans="1:9" ht="16.149999999999999" customHeight="1">
      <c r="A4235"/>
      <c r="B4235" s="220"/>
      <c r="C4235" s="221"/>
      <c r="D4235" s="233"/>
      <c r="E4235" s="221"/>
      <c r="F4235" s="223"/>
      <c r="G4235"/>
      <c r="H4235" s="189"/>
      <c r="I4235" s="58"/>
    </row>
    <row r="4236" spans="1:9" ht="16.149999999999999" customHeight="1">
      <c r="A4236"/>
      <c r="B4236" s="224"/>
      <c r="C4236" s="225"/>
      <c r="D4236" s="229"/>
      <c r="E4236" s="225"/>
      <c r="F4236" s="227"/>
      <c r="G4236"/>
      <c r="H4236" s="190"/>
      <c r="I4236" s="58"/>
    </row>
    <row r="4237" spans="1:9" ht="16.149999999999999" customHeight="1" thickBot="1">
      <c r="A4237"/>
      <c r="B4237" s="234"/>
      <c r="C4237" s="231"/>
      <c r="D4237" s="232"/>
      <c r="E4237" s="231"/>
      <c r="F4237" s="235"/>
      <c r="G4237"/>
      <c r="H4237" s="189"/>
      <c r="I4237" s="58"/>
    </row>
    <row r="4238" spans="1:9" ht="16.149999999999999" customHeight="1" thickTop="1" thickBot="1">
      <c r="A4238"/>
      <c r="B4238"/>
      <c r="C4238" s="236"/>
      <c r="D4238" s="237"/>
      <c r="E4238" s="238" t="s">
        <v>243</v>
      </c>
      <c r="F4238" s="239">
        <f>SUM(F4216,F4230,F4234)</f>
        <v>0</v>
      </c>
      <c r="G4238"/>
      <c r="H4238" s="191"/>
      <c r="I4238" s="58"/>
    </row>
    <row r="4239" spans="1:9" ht="16.149999999999999" customHeight="1" thickTop="1" thickBot="1">
      <c r="A4239"/>
      <c r="B4239"/>
      <c r="C4239" s="240"/>
      <c r="D4239" s="241"/>
      <c r="E4239" s="242" t="s">
        <v>244</v>
      </c>
      <c r="F4239" s="239">
        <f>$H$27</f>
        <v>1.5610099999999998</v>
      </c>
      <c r="G4239"/>
      <c r="H4239" s="191"/>
      <c r="I4239" s="58"/>
    </row>
    <row r="4240" spans="1:9" ht="16.149999999999999" customHeight="1" thickTop="1" thickBot="1">
      <c r="A4240"/>
      <c r="B4240"/>
      <c r="C4240" s="243"/>
      <c r="D4240" s="244"/>
      <c r="E4240" s="245" t="s">
        <v>245</v>
      </c>
      <c r="F4240" s="461">
        <f>+F4239*F4238</f>
        <v>0</v>
      </c>
      <c r="G4240"/>
      <c r="H4240" s="189"/>
      <c r="I4240" s="58"/>
    </row>
    <row r="4241" spans="1:9" ht="16.149999999999999" customHeight="1">
      <c r="A4241"/>
      <c r="B4241" s="57"/>
      <c r="C4241" s="57"/>
      <c r="D4241" s="57"/>
      <c r="E4241" s="57"/>
      <c r="F4241" s="57"/>
      <c r="G4241"/>
      <c r="H4241" s="189"/>
      <c r="I4241" s="58"/>
    </row>
    <row r="4242" spans="1:9" ht="16.149999999999999" customHeight="1">
      <c r="A4242" s="57"/>
      <c r="B4242" s="194" t="s">
        <v>1260</v>
      </c>
      <c r="C4242" s="193"/>
      <c r="D4242" s="193"/>
      <c r="E4242" s="195" t="str">
        <f>$B$3</f>
        <v xml:space="preserve">ESCUELA Nº </v>
      </c>
      <c r="F4242" s="193"/>
      <c r="G4242"/>
      <c r="H4242" s="189"/>
      <c r="I4242" s="58"/>
    </row>
    <row r="4243" spans="1:9" ht="16.149999999999999" customHeight="1">
      <c r="A4243" s="57"/>
      <c r="B4243" s="195"/>
      <c r="C4243" s="193"/>
      <c r="D4243" s="193"/>
      <c r="E4243" s="195" t="str">
        <f>$B$4</f>
        <v>ENI Nº 62 ENRIQUE MOSCONI</v>
      </c>
      <c r="F4243" s="193"/>
      <c r="G4243"/>
      <c r="H4243" s="192"/>
      <c r="I4243" s="58"/>
    </row>
    <row r="4244" spans="1:9" ht="16.149999999999999" customHeight="1">
      <c r="A4244" s="193"/>
      <c r="B4244" s="195"/>
      <c r="C4244" s="193"/>
      <c r="D4244" s="193"/>
      <c r="E4244" s="249" t="str">
        <f>$B$5</f>
        <v>RIVADAVIA - SAN JUAN</v>
      </c>
      <c r="F4244" s="193"/>
      <c r="G4244" s="57"/>
      <c r="H4244" s="58"/>
      <c r="I4244" s="58"/>
    </row>
    <row r="4245" spans="1:9" ht="16.149999999999999" customHeight="1">
      <c r="A4245" s="193"/>
      <c r="B4245" s="196"/>
      <c r="C4245" s="196"/>
      <c r="D4245" s="197"/>
      <c r="E4245" s="198" t="s">
        <v>231</v>
      </c>
      <c r="F4245" s="196"/>
      <c r="G4245" s="193"/>
      <c r="H4245" s="60"/>
      <c r="I4245" s="58"/>
    </row>
    <row r="4246" spans="1:9" ht="16.149999999999999" customHeight="1">
      <c r="A4246" s="193"/>
      <c r="B4246" s="199" t="s">
        <v>246</v>
      </c>
      <c r="C4246" s="193"/>
      <c r="D4246" s="199"/>
      <c r="E4246" s="199"/>
      <c r="F4246" s="199"/>
      <c r="G4246" s="193"/>
      <c r="I4246" s="58"/>
    </row>
    <row r="4247" spans="1:9" ht="16.149999999999999" customHeight="1">
      <c r="A4247" s="196"/>
      <c r="B4247"/>
      <c r="C4247" s="200"/>
      <c r="D4247" s="101"/>
      <c r="E4247" s="200"/>
      <c r="F4247" s="200"/>
      <c r="G4247" s="193"/>
      <c r="H4247" s="6"/>
      <c r="I4247" s="58"/>
    </row>
    <row r="4248" spans="1:9" ht="16.149999999999999" customHeight="1" thickBot="1">
      <c r="A4248" s="193"/>
      <c r="B4248"/>
      <c r="C4248" s="200"/>
      <c r="D4248" s="101"/>
      <c r="E4248" s="200"/>
      <c r="F4248" s="200"/>
      <c r="G4248" s="196"/>
      <c r="H4248" s="263"/>
      <c r="I4248" s="58"/>
    </row>
    <row r="4249" spans="1:9" ht="16.149999999999999" customHeight="1">
      <c r="A4249"/>
      <c r="B4249" s="201" t="s">
        <v>232</v>
      </c>
      <c r="C4249" s="202" t="s">
        <v>469</v>
      </c>
      <c r="D4249" s="203" t="s">
        <v>263</v>
      </c>
      <c r="E4249" s="204"/>
      <c r="F4249" s="205"/>
      <c r="G4249" s="199"/>
      <c r="H4249" s="3"/>
      <c r="I4249" s="58"/>
    </row>
    <row r="4250" spans="1:9" ht="16.149999999999999" customHeight="1">
      <c r="A4250"/>
      <c r="B4250" s="206" t="s">
        <v>233</v>
      </c>
      <c r="C4250" s="1032" t="s">
        <v>1015</v>
      </c>
      <c r="D4250" s="265" t="s">
        <v>1335</v>
      </c>
      <c r="E4250" s="209"/>
      <c r="F4250" s="210"/>
      <c r="G4250"/>
      <c r="H4250" s="3"/>
      <c r="I4250" s="58"/>
    </row>
    <row r="4251" spans="1:9" ht="16.149999999999999" customHeight="1" thickBot="1">
      <c r="A4251"/>
      <c r="B4251" s="206" t="s">
        <v>234</v>
      </c>
      <c r="C4251" s="211" t="s">
        <v>23</v>
      </c>
      <c r="D4251" s="212"/>
      <c r="E4251" s="209"/>
      <c r="F4251" s="210"/>
      <c r="G4251"/>
      <c r="H4251" s="3"/>
      <c r="I4251" s="58"/>
    </row>
    <row r="4252" spans="1:9" ht="16.149999999999999" customHeight="1" thickBot="1">
      <c r="A4252"/>
      <c r="B4252" s="213" t="s">
        <v>235</v>
      </c>
      <c r="C4252" s="214" t="s">
        <v>236</v>
      </c>
      <c r="D4252" s="214" t="s">
        <v>237</v>
      </c>
      <c r="E4252" s="214" t="s">
        <v>238</v>
      </c>
      <c r="F4252" s="215" t="s">
        <v>239</v>
      </c>
      <c r="G4252"/>
      <c r="H4252" s="7"/>
      <c r="I4252" s="58"/>
    </row>
    <row r="4253" spans="1:9" ht="16.149999999999999" customHeight="1" thickBot="1">
      <c r="A4253"/>
      <c r="B4253" s="216" t="s">
        <v>240</v>
      </c>
      <c r="C4253" s="217"/>
      <c r="D4253" s="218"/>
      <c r="E4253" s="217"/>
      <c r="F4253" s="219">
        <f>SUM(F4254:F4265)</f>
        <v>0</v>
      </c>
      <c r="G4253"/>
      <c r="H4253" s="7"/>
      <c r="I4253" s="58"/>
    </row>
    <row r="4254" spans="1:9" ht="16.149999999999999" customHeight="1">
      <c r="A4254"/>
      <c r="B4254" s="276"/>
      <c r="C4254" s="4"/>
      <c r="D4254" s="222"/>
      <c r="E4254" s="268"/>
      <c r="F4254" s="223"/>
      <c r="G4254"/>
      <c r="H4254" s="7"/>
      <c r="I4254" s="58"/>
    </row>
    <row r="4255" spans="1:9" ht="16.899999999999999" customHeight="1">
      <c r="A4255"/>
      <c r="B4255" s="276"/>
      <c r="C4255" s="4"/>
      <c r="D4255" s="222"/>
      <c r="E4255" s="268"/>
      <c r="F4255" s="223"/>
      <c r="G4255"/>
      <c r="H4255" s="7"/>
      <c r="I4255" s="58"/>
    </row>
    <row r="4256" spans="1:9" ht="16.149999999999999" customHeight="1">
      <c r="A4256"/>
      <c r="B4256" s="276"/>
      <c r="C4256" s="4"/>
      <c r="D4256" s="222"/>
      <c r="E4256" s="268"/>
      <c r="F4256" s="223"/>
      <c r="G4256"/>
      <c r="H4256" s="187"/>
      <c r="I4256" s="58"/>
    </row>
    <row r="4257" spans="1:9" ht="16.149999999999999" customHeight="1">
      <c r="A4257"/>
      <c r="B4257" s="276"/>
      <c r="C4257" s="4"/>
      <c r="D4257" s="222"/>
      <c r="E4257" s="268"/>
      <c r="F4257" s="223"/>
      <c r="G4257"/>
      <c r="H4257" s="188"/>
      <c r="I4257" s="58"/>
    </row>
    <row r="4258" spans="1:9" ht="16.149999999999999" customHeight="1">
      <c r="A4258"/>
      <c r="B4258" s="276"/>
      <c r="C4258" s="4"/>
      <c r="D4258" s="222"/>
      <c r="E4258" s="268"/>
      <c r="F4258" s="223"/>
      <c r="G4258"/>
      <c r="H4258" s="189"/>
      <c r="I4258" s="58"/>
    </row>
    <row r="4259" spans="1:9" ht="16.149999999999999" customHeight="1">
      <c r="A4259"/>
      <c r="B4259" s="220"/>
      <c r="C4259" s="221"/>
      <c r="D4259" s="222"/>
      <c r="E4259" s="222"/>
      <c r="F4259" s="223"/>
      <c r="G4259"/>
      <c r="H4259" s="189"/>
      <c r="I4259" s="58"/>
    </row>
    <row r="4260" spans="1:9" ht="16.149999999999999" customHeight="1">
      <c r="A4260"/>
      <c r="B4260" s="220"/>
      <c r="C4260" s="221"/>
      <c r="D4260" s="222"/>
      <c r="E4260" s="222"/>
      <c r="F4260" s="223"/>
      <c r="G4260"/>
      <c r="H4260" s="189"/>
      <c r="I4260" s="58"/>
    </row>
    <row r="4261" spans="1:9" ht="16.149999999999999" customHeight="1">
      <c r="A4261"/>
      <c r="B4261" s="220"/>
      <c r="C4261" s="221"/>
      <c r="D4261" s="222"/>
      <c r="E4261" s="222"/>
      <c r="F4261" s="223"/>
      <c r="G4261"/>
      <c r="H4261" s="7"/>
      <c r="I4261" s="58"/>
    </row>
    <row r="4262" spans="1:9" ht="16.149999999999999" customHeight="1">
      <c r="A4262"/>
      <c r="B4262" s="220"/>
      <c r="C4262" s="221"/>
      <c r="D4262" s="222"/>
      <c r="E4262" s="222"/>
      <c r="F4262" s="223"/>
      <c r="G4262"/>
      <c r="H4262" s="7"/>
      <c r="I4262" s="58"/>
    </row>
    <row r="4263" spans="1:9" ht="16.149999999999999" customHeight="1">
      <c r="A4263"/>
      <c r="B4263" s="224"/>
      <c r="C4263" s="225"/>
      <c r="D4263" s="226"/>
      <c r="E4263" s="226"/>
      <c r="F4263" s="223"/>
      <c r="G4263"/>
      <c r="H4263" s="7"/>
      <c r="I4263" s="58"/>
    </row>
    <row r="4264" spans="1:9" ht="16.149999999999999" customHeight="1">
      <c r="A4264"/>
      <c r="B4264" s="228"/>
      <c r="C4264" s="225"/>
      <c r="D4264" s="225"/>
      <c r="E4264" s="225"/>
      <c r="F4264" s="223"/>
      <c r="G4264"/>
      <c r="H4264" s="7"/>
      <c r="I4264" s="58"/>
    </row>
    <row r="4265" spans="1:9" ht="16.149999999999999" customHeight="1" thickBot="1">
      <c r="A4265"/>
      <c r="B4265" s="230"/>
      <c r="C4265" s="231"/>
      <c r="D4265" s="231"/>
      <c r="E4265" s="231"/>
      <c r="F4265" s="223"/>
      <c r="G4265"/>
      <c r="H4265" s="7"/>
      <c r="I4265" s="58"/>
    </row>
    <row r="4266" spans="1:9" ht="16.149999999999999" customHeight="1" thickBot="1">
      <c r="A4266"/>
      <c r="B4266" s="216" t="s">
        <v>241</v>
      </c>
      <c r="C4266" s="217"/>
      <c r="D4266" s="218"/>
      <c r="E4266" s="217"/>
      <c r="F4266" s="219">
        <f>SUM(F4267:F4269)</f>
        <v>0</v>
      </c>
      <c r="G4266"/>
      <c r="H4266" s="7"/>
      <c r="I4266" s="58"/>
    </row>
    <row r="4267" spans="1:9" ht="16.149999999999999" customHeight="1">
      <c r="A4267"/>
      <c r="B4267" s="262"/>
      <c r="C4267" s="221"/>
      <c r="D4267" s="260"/>
      <c r="E4267" s="268"/>
      <c r="F4267" s="223"/>
      <c r="G4267"/>
      <c r="H4267" s="7"/>
      <c r="I4267" s="58"/>
    </row>
    <row r="4268" spans="1:9" ht="16.149999999999999" customHeight="1">
      <c r="A4268"/>
      <c r="B4268" s="259"/>
      <c r="C4268" s="225"/>
      <c r="D4268" s="261"/>
      <c r="E4268" s="268"/>
      <c r="F4268" s="223"/>
      <c r="G4268"/>
      <c r="H4268" s="189"/>
      <c r="I4268" s="58"/>
    </row>
    <row r="4269" spans="1:9" ht="16.149999999999999" customHeight="1" thickBot="1">
      <c r="A4269"/>
      <c r="B4269" s="230"/>
      <c r="C4269" s="231"/>
      <c r="D4269" s="231"/>
      <c r="E4269" s="231"/>
      <c r="F4269" s="223"/>
      <c r="G4269"/>
      <c r="H4269" s="188"/>
      <c r="I4269" s="58"/>
    </row>
    <row r="4270" spans="1:9" ht="16.149999999999999" customHeight="1" thickBot="1">
      <c r="A4270"/>
      <c r="B4270" s="216" t="s">
        <v>242</v>
      </c>
      <c r="C4270" s="217"/>
      <c r="D4270" s="218"/>
      <c r="E4270" s="217"/>
      <c r="F4270" s="219">
        <f>SUM(F4271:F4273)</f>
        <v>0</v>
      </c>
      <c r="G4270"/>
      <c r="H4270" s="189"/>
      <c r="I4270" s="58"/>
    </row>
    <row r="4271" spans="1:9" ht="16.149999999999999" customHeight="1">
      <c r="A4271"/>
      <c r="B4271" s="220"/>
      <c r="C4271" s="221"/>
      <c r="D4271" s="233"/>
      <c r="E4271" s="221"/>
      <c r="F4271" s="223"/>
      <c r="G4271"/>
      <c r="H4271" s="189"/>
      <c r="I4271" s="58"/>
    </row>
    <row r="4272" spans="1:9" ht="16.149999999999999" customHeight="1">
      <c r="A4272"/>
      <c r="B4272" s="224"/>
      <c r="C4272" s="225"/>
      <c r="D4272" s="229"/>
      <c r="E4272" s="225"/>
      <c r="F4272" s="227"/>
      <c r="G4272"/>
      <c r="H4272" s="190"/>
      <c r="I4272" s="58"/>
    </row>
    <row r="4273" spans="1:9" ht="16.149999999999999" customHeight="1" thickBot="1">
      <c r="A4273"/>
      <c r="B4273" s="234"/>
      <c r="C4273" s="231"/>
      <c r="D4273" s="232"/>
      <c r="E4273" s="231"/>
      <c r="F4273" s="235"/>
      <c r="G4273"/>
      <c r="H4273" s="189"/>
      <c r="I4273" s="58"/>
    </row>
    <row r="4274" spans="1:9" ht="16.149999999999999" customHeight="1" thickTop="1" thickBot="1">
      <c r="A4274"/>
      <c r="B4274"/>
      <c r="C4274" s="236"/>
      <c r="D4274" s="237"/>
      <c r="E4274" s="238" t="s">
        <v>243</v>
      </c>
      <c r="F4274" s="239">
        <f>SUM(F4253,F4266,F4270)</f>
        <v>0</v>
      </c>
      <c r="G4274"/>
      <c r="H4274" s="191"/>
      <c r="I4274" s="58"/>
    </row>
    <row r="4275" spans="1:9" ht="16.149999999999999" customHeight="1" thickTop="1" thickBot="1">
      <c r="A4275"/>
      <c r="B4275"/>
      <c r="C4275" s="240"/>
      <c r="D4275" s="241"/>
      <c r="E4275" s="242" t="s">
        <v>244</v>
      </c>
      <c r="F4275" s="239">
        <f>$H$27</f>
        <v>1.5610099999999998</v>
      </c>
      <c r="G4275"/>
      <c r="H4275" s="191"/>
      <c r="I4275" s="58"/>
    </row>
    <row r="4276" spans="1:9" ht="16.149999999999999" customHeight="1" thickTop="1" thickBot="1">
      <c r="A4276"/>
      <c r="B4276"/>
      <c r="C4276" s="243"/>
      <c r="D4276" s="244"/>
      <c r="E4276" s="245" t="s">
        <v>245</v>
      </c>
      <c r="F4276" s="461">
        <f>+F4275*F4274</f>
        <v>0</v>
      </c>
      <c r="G4276"/>
      <c r="H4276" s="189"/>
      <c r="I4276" s="58"/>
    </row>
    <row r="4277" spans="1:9" ht="16.149999999999999" customHeight="1">
      <c r="A4277"/>
      <c r="B4277" s="57"/>
      <c r="C4277" s="57"/>
      <c r="D4277" s="57"/>
      <c r="E4277" s="57"/>
      <c r="F4277" s="57"/>
      <c r="G4277"/>
      <c r="H4277" s="189"/>
      <c r="I4277" s="58"/>
    </row>
    <row r="4278" spans="1:9" ht="16.149999999999999" customHeight="1">
      <c r="A4278" s="57"/>
      <c r="B4278" s="194" t="s">
        <v>1260</v>
      </c>
      <c r="C4278" s="193"/>
      <c r="D4278" s="193"/>
      <c r="E4278" s="195" t="str">
        <f>$B$3</f>
        <v xml:space="preserve">ESCUELA Nº </v>
      </c>
      <c r="F4278" s="193"/>
      <c r="G4278"/>
      <c r="H4278" s="189"/>
      <c r="I4278" s="58"/>
    </row>
    <row r="4279" spans="1:9" ht="16.149999999999999" customHeight="1">
      <c r="A4279" s="57"/>
      <c r="B4279" s="195"/>
      <c r="C4279" s="193"/>
      <c r="D4279" s="193"/>
      <c r="E4279" s="195" t="str">
        <f>$B$4</f>
        <v>ENI Nº 62 ENRIQUE MOSCONI</v>
      </c>
      <c r="F4279" s="193"/>
      <c r="G4279"/>
      <c r="H4279" s="192"/>
      <c r="I4279" s="58"/>
    </row>
    <row r="4280" spans="1:9" ht="16.149999999999999" customHeight="1">
      <c r="A4280" s="193"/>
      <c r="B4280" s="195"/>
      <c r="C4280" s="193"/>
      <c r="D4280" s="193"/>
      <c r="E4280" s="249" t="str">
        <f>$B$5</f>
        <v>RIVADAVIA - SAN JUAN</v>
      </c>
      <c r="F4280" s="193"/>
      <c r="G4280" s="57"/>
      <c r="H4280" s="58"/>
      <c r="I4280" s="58"/>
    </row>
    <row r="4281" spans="1:9" ht="16.149999999999999" customHeight="1">
      <c r="A4281" s="193"/>
      <c r="B4281" s="196"/>
      <c r="C4281" s="196"/>
      <c r="D4281" s="197"/>
      <c r="E4281" s="198" t="s">
        <v>231</v>
      </c>
      <c r="F4281" s="196"/>
      <c r="G4281" s="193"/>
      <c r="H4281" s="60"/>
      <c r="I4281" s="58"/>
    </row>
    <row r="4282" spans="1:9" ht="16.149999999999999" customHeight="1">
      <c r="A4282" s="193"/>
      <c r="B4282" s="199" t="s">
        <v>246</v>
      </c>
      <c r="C4282" s="193"/>
      <c r="D4282" s="199"/>
      <c r="E4282" s="199"/>
      <c r="F4282" s="199"/>
      <c r="G4282" s="193"/>
      <c r="I4282" s="58"/>
    </row>
    <row r="4283" spans="1:9" ht="16.149999999999999" customHeight="1">
      <c r="A4283" s="196"/>
      <c r="B4283"/>
      <c r="C4283" s="200"/>
      <c r="D4283" s="101"/>
      <c r="E4283" s="200"/>
      <c r="F4283" s="200"/>
      <c r="G4283" s="193"/>
      <c r="H4283" s="6"/>
      <c r="I4283" s="58"/>
    </row>
    <row r="4284" spans="1:9" ht="16.149999999999999" customHeight="1" thickBot="1">
      <c r="A4284" s="193"/>
      <c r="B4284"/>
      <c r="C4284" s="200"/>
      <c r="D4284" s="101"/>
      <c r="E4284" s="200"/>
      <c r="F4284" s="200"/>
      <c r="G4284" s="196"/>
      <c r="H4284" s="263"/>
      <c r="I4284" s="58"/>
    </row>
    <row r="4285" spans="1:9" ht="16.149999999999999" customHeight="1">
      <c r="A4285"/>
      <c r="B4285" s="201" t="s">
        <v>232</v>
      </c>
      <c r="C4285" s="202" t="s">
        <v>469</v>
      </c>
      <c r="D4285" s="203" t="s">
        <v>263</v>
      </c>
      <c r="E4285" s="204"/>
      <c r="F4285" s="205"/>
      <c r="G4285" s="199"/>
      <c r="H4285" s="3"/>
      <c r="I4285" s="58"/>
    </row>
    <row r="4286" spans="1:9" ht="16.149999999999999" customHeight="1">
      <c r="A4286"/>
      <c r="B4286" s="206" t="s">
        <v>233</v>
      </c>
      <c r="C4286" s="1032" t="s">
        <v>1016</v>
      </c>
      <c r="D4286" s="265" t="s">
        <v>1336</v>
      </c>
      <c r="E4286" s="209"/>
      <c r="F4286" s="210"/>
      <c r="G4286"/>
      <c r="H4286" s="3"/>
      <c r="I4286" s="58"/>
    </row>
    <row r="4287" spans="1:9" ht="16.149999999999999" customHeight="1" thickBot="1">
      <c r="A4287"/>
      <c r="B4287" s="206" t="s">
        <v>234</v>
      </c>
      <c r="C4287" s="211" t="s">
        <v>23</v>
      </c>
      <c r="D4287" s="212"/>
      <c r="E4287" s="209"/>
      <c r="F4287" s="210"/>
      <c r="G4287"/>
      <c r="H4287" s="3"/>
      <c r="I4287" s="58"/>
    </row>
    <row r="4288" spans="1:9" ht="16.149999999999999" customHeight="1" thickBot="1">
      <c r="A4288"/>
      <c r="B4288" s="213" t="s">
        <v>235</v>
      </c>
      <c r="C4288" s="214" t="s">
        <v>236</v>
      </c>
      <c r="D4288" s="214" t="s">
        <v>237</v>
      </c>
      <c r="E4288" s="214" t="s">
        <v>238</v>
      </c>
      <c r="F4288" s="215" t="s">
        <v>239</v>
      </c>
      <c r="G4288"/>
      <c r="H4288" s="7"/>
      <c r="I4288" s="58"/>
    </row>
    <row r="4289" spans="1:9" ht="16.149999999999999" customHeight="1" thickBot="1">
      <c r="A4289"/>
      <c r="B4289" s="216" t="s">
        <v>240</v>
      </c>
      <c r="C4289" s="217"/>
      <c r="D4289" s="218"/>
      <c r="E4289" s="217"/>
      <c r="F4289" s="219">
        <f>SUM(F4290:F4300)</f>
        <v>0</v>
      </c>
      <c r="G4289"/>
      <c r="H4289" s="7"/>
      <c r="I4289" s="58"/>
    </row>
    <row r="4290" spans="1:9" ht="16.149999999999999" customHeight="1">
      <c r="A4290"/>
      <c r="B4290" s="275"/>
      <c r="C4290" s="4"/>
      <c r="D4290" s="222"/>
      <c r="E4290" s="268"/>
      <c r="F4290" s="223"/>
      <c r="G4290"/>
      <c r="H4290" s="7"/>
      <c r="I4290" s="58"/>
    </row>
    <row r="4291" spans="1:9" ht="16.899999999999999" customHeight="1">
      <c r="A4291"/>
      <c r="B4291" s="276"/>
      <c r="C4291" s="4"/>
      <c r="D4291" s="222"/>
      <c r="E4291" s="268"/>
      <c r="F4291" s="223"/>
      <c r="G4291"/>
      <c r="H4291" s="7"/>
      <c r="I4291" s="58"/>
    </row>
    <row r="4292" spans="1:9" ht="16.149999999999999" customHeight="1">
      <c r="A4292"/>
      <c r="B4292" s="276"/>
      <c r="C4292" s="4"/>
      <c r="D4292" s="222"/>
      <c r="E4292" s="268"/>
      <c r="F4292" s="223"/>
      <c r="G4292"/>
      <c r="H4292" s="187"/>
      <c r="I4292" s="58"/>
    </row>
    <row r="4293" spans="1:9" ht="16.149999999999999" customHeight="1">
      <c r="A4293"/>
      <c r="B4293" s="276"/>
      <c r="C4293" s="4"/>
      <c r="D4293" s="222"/>
      <c r="E4293" s="268"/>
      <c r="F4293" s="223"/>
      <c r="G4293"/>
      <c r="H4293" s="189"/>
      <c r="I4293" s="58"/>
    </row>
    <row r="4294" spans="1:9" ht="16.149999999999999" customHeight="1">
      <c r="A4294"/>
      <c r="B4294" s="220"/>
      <c r="C4294" s="221"/>
      <c r="D4294" s="222"/>
      <c r="E4294" s="222"/>
      <c r="F4294" s="223"/>
      <c r="G4294"/>
      <c r="H4294" s="189"/>
      <c r="I4294" s="58"/>
    </row>
    <row r="4295" spans="1:9" ht="16.149999999999999" customHeight="1">
      <c r="A4295"/>
      <c r="B4295" s="220"/>
      <c r="C4295" s="221"/>
      <c r="D4295" s="222"/>
      <c r="E4295" s="222"/>
      <c r="F4295" s="223"/>
      <c r="G4295"/>
      <c r="H4295" s="189"/>
      <c r="I4295" s="58"/>
    </row>
    <row r="4296" spans="1:9" ht="16.149999999999999" customHeight="1">
      <c r="A4296"/>
      <c r="B4296" s="220"/>
      <c r="C4296" s="221"/>
      <c r="D4296" s="222"/>
      <c r="E4296" s="222"/>
      <c r="F4296" s="223"/>
      <c r="G4296"/>
      <c r="H4296" s="7"/>
      <c r="I4296" s="58"/>
    </row>
    <row r="4297" spans="1:9" ht="16.149999999999999" customHeight="1">
      <c r="A4297"/>
      <c r="B4297" s="220"/>
      <c r="C4297" s="221"/>
      <c r="D4297" s="222"/>
      <c r="E4297" s="222"/>
      <c r="F4297" s="223"/>
      <c r="G4297"/>
      <c r="H4297" s="7"/>
      <c r="I4297" s="58"/>
    </row>
    <row r="4298" spans="1:9" ht="16.149999999999999" customHeight="1">
      <c r="A4298"/>
      <c r="B4298" s="224"/>
      <c r="C4298" s="225"/>
      <c r="D4298" s="226"/>
      <c r="E4298" s="226"/>
      <c r="F4298" s="223"/>
      <c r="G4298"/>
      <c r="H4298" s="7"/>
      <c r="I4298" s="58"/>
    </row>
    <row r="4299" spans="1:9" ht="16.149999999999999" customHeight="1">
      <c r="A4299"/>
      <c r="B4299" s="228"/>
      <c r="C4299" s="225"/>
      <c r="D4299" s="225"/>
      <c r="E4299" s="225"/>
      <c r="F4299" s="223"/>
      <c r="G4299"/>
      <c r="H4299" s="7"/>
      <c r="I4299" s="58"/>
    </row>
    <row r="4300" spans="1:9" ht="16.149999999999999" customHeight="1" thickBot="1">
      <c r="A4300"/>
      <c r="B4300" s="230"/>
      <c r="C4300" s="231"/>
      <c r="D4300" s="231"/>
      <c r="E4300" s="231"/>
      <c r="F4300" s="223"/>
      <c r="G4300"/>
      <c r="H4300" s="7"/>
      <c r="I4300" s="58"/>
    </row>
    <row r="4301" spans="1:9" ht="16.149999999999999" customHeight="1" thickBot="1">
      <c r="A4301"/>
      <c r="B4301" s="216" t="s">
        <v>241</v>
      </c>
      <c r="C4301" s="217"/>
      <c r="D4301" s="218"/>
      <c r="E4301" s="217"/>
      <c r="F4301" s="219">
        <f>SUM(F4302:F4304)</f>
        <v>0</v>
      </c>
      <c r="G4301"/>
      <c r="H4301" s="7"/>
      <c r="I4301" s="58"/>
    </row>
    <row r="4302" spans="1:9" ht="16.149999999999999" customHeight="1">
      <c r="A4302"/>
      <c r="B4302" s="262"/>
      <c r="C4302" s="221"/>
      <c r="D4302" s="260"/>
      <c r="E4302" s="268"/>
      <c r="F4302" s="223"/>
      <c r="G4302"/>
      <c r="H4302" s="7"/>
      <c r="I4302" s="58"/>
    </row>
    <row r="4303" spans="1:9" ht="16.149999999999999" customHeight="1">
      <c r="A4303"/>
      <c r="B4303" s="259"/>
      <c r="C4303" s="225"/>
      <c r="D4303" s="261"/>
      <c r="E4303" s="268"/>
      <c r="F4303" s="223"/>
      <c r="G4303"/>
      <c r="H4303" s="189"/>
      <c r="I4303" s="58"/>
    </row>
    <row r="4304" spans="1:9" ht="16.149999999999999" customHeight="1" thickBot="1">
      <c r="A4304"/>
      <c r="B4304" s="230"/>
      <c r="C4304" s="231"/>
      <c r="D4304" s="231"/>
      <c r="E4304" s="231"/>
      <c r="F4304" s="223"/>
      <c r="G4304"/>
      <c r="H4304" s="188"/>
      <c r="I4304" s="58"/>
    </row>
    <row r="4305" spans="1:9" ht="16.149999999999999" customHeight="1" thickBot="1">
      <c r="A4305"/>
      <c r="B4305" s="216" t="s">
        <v>242</v>
      </c>
      <c r="C4305" s="217"/>
      <c r="D4305" s="218"/>
      <c r="E4305" s="217"/>
      <c r="F4305" s="219">
        <f>SUM(F4306:F4308)</f>
        <v>0</v>
      </c>
      <c r="G4305"/>
      <c r="H4305" s="189"/>
      <c r="I4305" s="58"/>
    </row>
    <row r="4306" spans="1:9" ht="16.149999999999999" customHeight="1">
      <c r="A4306"/>
      <c r="B4306" s="220"/>
      <c r="C4306" s="221"/>
      <c r="D4306" s="233"/>
      <c r="E4306" s="221"/>
      <c r="F4306" s="223"/>
      <c r="G4306"/>
      <c r="H4306" s="189"/>
      <c r="I4306" s="58"/>
    </row>
    <row r="4307" spans="1:9" ht="16.149999999999999" customHeight="1">
      <c r="A4307"/>
      <c r="B4307" s="224"/>
      <c r="C4307" s="225"/>
      <c r="D4307" s="229"/>
      <c r="E4307" s="225"/>
      <c r="F4307" s="227"/>
      <c r="G4307"/>
      <c r="H4307" s="190"/>
      <c r="I4307" s="58"/>
    </row>
    <row r="4308" spans="1:9" ht="16.149999999999999" customHeight="1" thickBot="1">
      <c r="A4308"/>
      <c r="B4308" s="234"/>
      <c r="C4308" s="231"/>
      <c r="D4308" s="232"/>
      <c r="E4308" s="231"/>
      <c r="F4308" s="235"/>
      <c r="G4308"/>
      <c r="H4308" s="189"/>
      <c r="I4308" s="58"/>
    </row>
    <row r="4309" spans="1:9" ht="16.149999999999999" customHeight="1" thickTop="1" thickBot="1">
      <c r="A4309"/>
      <c r="B4309"/>
      <c r="C4309" s="236"/>
      <c r="D4309" s="237"/>
      <c r="E4309" s="238" t="s">
        <v>243</v>
      </c>
      <c r="F4309" s="239">
        <f>SUM(F4289,F4301,F4305)</f>
        <v>0</v>
      </c>
      <c r="G4309"/>
      <c r="H4309" s="191"/>
      <c r="I4309" s="58"/>
    </row>
    <row r="4310" spans="1:9" ht="16.149999999999999" customHeight="1" thickTop="1" thickBot="1">
      <c r="A4310"/>
      <c r="B4310"/>
      <c r="C4310" s="240"/>
      <c r="D4310" s="241"/>
      <c r="E4310" s="242" t="s">
        <v>244</v>
      </c>
      <c r="F4310" s="239">
        <f>$H$27</f>
        <v>1.5610099999999998</v>
      </c>
      <c r="G4310"/>
      <c r="H4310" s="191"/>
      <c r="I4310" s="58"/>
    </row>
    <row r="4311" spans="1:9" ht="16.149999999999999" customHeight="1" thickTop="1" thickBot="1">
      <c r="A4311"/>
      <c r="B4311"/>
      <c r="C4311" s="243"/>
      <c r="D4311" s="244"/>
      <c r="E4311" s="245" t="s">
        <v>245</v>
      </c>
      <c r="F4311" s="461">
        <f>+F4310*F4309</f>
        <v>0</v>
      </c>
      <c r="G4311"/>
      <c r="H4311" s="189"/>
      <c r="I4311" s="58"/>
    </row>
    <row r="4312" spans="1:9" ht="16.149999999999999" customHeight="1">
      <c r="A4312"/>
      <c r="B4312"/>
      <c r="C4312" s="1112"/>
      <c r="D4312" s="1113"/>
      <c r="E4312" s="1114"/>
      <c r="F4312" s="1115"/>
      <c r="G4312"/>
      <c r="H4312" s="189"/>
      <c r="I4312" s="58"/>
    </row>
    <row r="4313" spans="1:9" ht="16.149999999999999" customHeight="1">
      <c r="A4313"/>
      <c r="B4313" s="194" t="s">
        <v>1260</v>
      </c>
      <c r="C4313" s="193"/>
      <c r="D4313" s="193"/>
      <c r="E4313" s="195" t="str">
        <f>$B$3</f>
        <v xml:space="preserve">ESCUELA Nº </v>
      </c>
      <c r="F4313" s="193"/>
      <c r="G4313"/>
      <c r="H4313" s="189"/>
      <c r="I4313" s="58"/>
    </row>
    <row r="4314" spans="1:9" ht="16.149999999999999" customHeight="1">
      <c r="A4314" s="57"/>
      <c r="B4314" s="195"/>
      <c r="C4314" s="193"/>
      <c r="D4314" s="193"/>
      <c r="E4314" s="195" t="str">
        <f>$B$4</f>
        <v>ENI Nº 62 ENRIQUE MOSCONI</v>
      </c>
      <c r="F4314" s="193"/>
      <c r="G4314"/>
      <c r="H4314" s="192"/>
      <c r="I4314" s="58"/>
    </row>
    <row r="4315" spans="1:9" ht="16.149999999999999" customHeight="1">
      <c r="A4315" s="193"/>
      <c r="B4315" s="195"/>
      <c r="C4315" s="193"/>
      <c r="D4315" s="193"/>
      <c r="E4315" s="249" t="str">
        <f>$B$5</f>
        <v>RIVADAVIA - SAN JUAN</v>
      </c>
      <c r="F4315" s="193"/>
      <c r="G4315" s="57"/>
      <c r="H4315" s="58"/>
      <c r="I4315" s="58"/>
    </row>
    <row r="4316" spans="1:9" ht="16.149999999999999" customHeight="1">
      <c r="A4316" s="193"/>
      <c r="B4316" s="196"/>
      <c r="C4316" s="196"/>
      <c r="D4316" s="197"/>
      <c r="E4316" s="198" t="s">
        <v>231</v>
      </c>
      <c r="F4316" s="196"/>
      <c r="G4316" s="193"/>
      <c r="H4316" s="58"/>
      <c r="I4316" s="58"/>
    </row>
    <row r="4317" spans="1:9" ht="16.149999999999999" customHeight="1">
      <c r="A4317" s="193"/>
      <c r="B4317" s="199" t="s">
        <v>246</v>
      </c>
      <c r="C4317" s="193"/>
      <c r="D4317" s="199"/>
      <c r="E4317" s="199"/>
      <c r="F4317" s="199"/>
      <c r="G4317" s="193"/>
      <c r="H4317" s="61"/>
      <c r="I4317" s="61"/>
    </row>
    <row r="4318" spans="1:9" ht="16.149999999999999" customHeight="1">
      <c r="A4318" s="196"/>
      <c r="B4318"/>
      <c r="C4318" s="200"/>
      <c r="D4318" s="101"/>
      <c r="E4318" s="200"/>
      <c r="F4318" s="200"/>
      <c r="G4318" s="193"/>
      <c r="H4318" s="60"/>
      <c r="I4318" s="60"/>
    </row>
    <row r="4319" spans="1:9" ht="16.149999999999999" customHeight="1" thickBot="1">
      <c r="A4319" s="193"/>
      <c r="B4319"/>
      <c r="C4319" s="200"/>
      <c r="D4319" s="101"/>
      <c r="E4319" s="200"/>
      <c r="F4319" s="200"/>
      <c r="G4319" s="196"/>
      <c r="H4319" s="263"/>
      <c r="I4319" s="263"/>
    </row>
    <row r="4320" spans="1:9" ht="16.149999999999999" customHeight="1">
      <c r="A4320"/>
      <c r="B4320" s="201" t="s">
        <v>232</v>
      </c>
      <c r="C4320" s="202" t="s">
        <v>469</v>
      </c>
      <c r="D4320" s="203" t="s">
        <v>263</v>
      </c>
      <c r="E4320" s="204"/>
      <c r="F4320" s="205"/>
      <c r="G4320" s="199"/>
      <c r="H4320" s="3"/>
      <c r="I4320" s="3"/>
    </row>
    <row r="4321" spans="1:9" ht="16.149999999999999" customHeight="1">
      <c r="A4321"/>
      <c r="B4321" s="206" t="s">
        <v>233</v>
      </c>
      <c r="C4321" s="1032" t="s">
        <v>1101</v>
      </c>
      <c r="D4321" s="265" t="s">
        <v>1337</v>
      </c>
      <c r="E4321" s="209"/>
      <c r="F4321" s="210"/>
      <c r="G4321"/>
      <c r="H4321" s="3"/>
      <c r="I4321" s="3"/>
    </row>
    <row r="4322" spans="1:9" ht="16.149999999999999" customHeight="1" thickBot="1">
      <c r="A4322"/>
      <c r="B4322" s="206" t="s">
        <v>234</v>
      </c>
      <c r="C4322" s="211" t="s">
        <v>23</v>
      </c>
      <c r="D4322" s="212"/>
      <c r="E4322" s="209"/>
      <c r="F4322" s="210"/>
      <c r="G4322"/>
      <c r="H4322" s="3"/>
      <c r="I4322" s="3"/>
    </row>
    <row r="4323" spans="1:9" ht="16.149999999999999" customHeight="1" thickBot="1">
      <c r="A4323"/>
      <c r="B4323" s="213" t="s">
        <v>235</v>
      </c>
      <c r="C4323" s="214" t="s">
        <v>236</v>
      </c>
      <c r="D4323" s="214" t="s">
        <v>237</v>
      </c>
      <c r="E4323" s="214" t="s">
        <v>238</v>
      </c>
      <c r="F4323" s="215" t="s">
        <v>239</v>
      </c>
      <c r="G4323"/>
      <c r="H4323" s="7"/>
      <c r="I4323" s="7"/>
    </row>
    <row r="4324" spans="1:9" ht="16.149999999999999" customHeight="1" thickBot="1">
      <c r="A4324"/>
      <c r="B4324" s="216" t="s">
        <v>240</v>
      </c>
      <c r="C4324" s="217"/>
      <c r="D4324" s="218"/>
      <c r="E4324" s="217"/>
      <c r="F4324" s="219">
        <f>SUM(F4325:F4336)</f>
        <v>0</v>
      </c>
      <c r="G4324"/>
      <c r="H4324" s="7"/>
      <c r="I4324" s="7"/>
    </row>
    <row r="4325" spans="1:9" ht="16.149999999999999" customHeight="1">
      <c r="A4325"/>
      <c r="B4325" s="275"/>
      <c r="C4325" s="4"/>
      <c r="D4325" s="222"/>
      <c r="E4325" s="268"/>
      <c r="F4325" s="223"/>
      <c r="G4325"/>
      <c r="H4325" s="7"/>
      <c r="I4325" s="7"/>
    </row>
    <row r="4326" spans="1:9" ht="16.149999999999999" customHeight="1">
      <c r="A4326"/>
      <c r="B4326" s="276"/>
      <c r="C4326" s="4"/>
      <c r="D4326" s="222"/>
      <c r="E4326" s="268"/>
      <c r="F4326" s="223"/>
      <c r="G4326"/>
      <c r="H4326" s="7"/>
      <c r="I4326" s="7"/>
    </row>
    <row r="4327" spans="1:9" ht="16.149999999999999" customHeight="1">
      <c r="A4327"/>
      <c r="B4327" s="276"/>
      <c r="C4327" s="4"/>
      <c r="D4327" s="222"/>
      <c r="E4327" s="273"/>
      <c r="F4327" s="223"/>
      <c r="G4327"/>
      <c r="H4327" s="7"/>
      <c r="I4327" s="7"/>
    </row>
    <row r="4328" spans="1:9" ht="16.149999999999999" customHeight="1">
      <c r="A4328"/>
      <c r="B4328" s="276"/>
      <c r="C4328" s="4"/>
      <c r="D4328" s="222"/>
      <c r="E4328" s="268"/>
      <c r="F4328" s="223"/>
      <c r="G4328"/>
      <c r="H4328" s="187"/>
      <c r="I4328" s="187"/>
    </row>
    <row r="4329" spans="1:9" ht="16.149999999999999" customHeight="1">
      <c r="A4329"/>
      <c r="B4329" s="276"/>
      <c r="C4329" s="267"/>
      <c r="D4329" s="222"/>
      <c r="E4329" s="268"/>
      <c r="F4329" s="223"/>
      <c r="G4329"/>
      <c r="H4329" s="188"/>
      <c r="I4329" s="188"/>
    </row>
    <row r="4330" spans="1:9" ht="16.149999999999999" customHeight="1">
      <c r="A4330"/>
      <c r="B4330" s="220"/>
      <c r="C4330" s="221"/>
      <c r="D4330" s="222"/>
      <c r="E4330" s="222"/>
      <c r="F4330" s="223"/>
      <c r="G4330"/>
      <c r="H4330" s="189"/>
      <c r="I4330" s="189"/>
    </row>
    <row r="4331" spans="1:9" ht="16.149999999999999" customHeight="1">
      <c r="A4331"/>
      <c r="B4331" s="220"/>
      <c r="C4331" s="221"/>
      <c r="D4331" s="222"/>
      <c r="E4331" s="222"/>
      <c r="F4331" s="223"/>
      <c r="G4331"/>
      <c r="H4331" s="189"/>
      <c r="I4331" s="189"/>
    </row>
    <row r="4332" spans="1:9" ht="16.149999999999999" customHeight="1">
      <c r="A4332"/>
      <c r="B4332" s="220"/>
      <c r="C4332" s="221"/>
      <c r="D4332" s="222"/>
      <c r="E4332" s="222"/>
      <c r="F4332" s="223"/>
      <c r="G4332"/>
      <c r="H4332" s="189"/>
      <c r="I4332" s="189"/>
    </row>
    <row r="4333" spans="1:9" ht="16.149999999999999" customHeight="1">
      <c r="A4333"/>
      <c r="B4333" s="220"/>
      <c r="C4333" s="221"/>
      <c r="D4333" s="222"/>
      <c r="E4333" s="222"/>
      <c r="F4333" s="223"/>
      <c r="G4333"/>
      <c r="H4333" s="7"/>
      <c r="I4333" s="7"/>
    </row>
    <row r="4334" spans="1:9" ht="16.149999999999999" customHeight="1">
      <c r="A4334"/>
      <c r="B4334" s="224"/>
      <c r="C4334" s="225"/>
      <c r="D4334" s="226"/>
      <c r="E4334" s="226"/>
      <c r="F4334" s="223"/>
      <c r="G4334"/>
      <c r="H4334" s="7"/>
      <c r="I4334" s="7"/>
    </row>
    <row r="4335" spans="1:9" ht="16.149999999999999" customHeight="1">
      <c r="A4335"/>
      <c r="B4335" s="228"/>
      <c r="C4335" s="225"/>
      <c r="D4335" s="225"/>
      <c r="E4335" s="225"/>
      <c r="F4335" s="223"/>
      <c r="G4335"/>
      <c r="H4335" s="7"/>
      <c r="I4335" s="7"/>
    </row>
    <row r="4336" spans="1:9" ht="16.149999999999999" customHeight="1" thickBot="1">
      <c r="A4336"/>
      <c r="B4336" s="230"/>
      <c r="C4336" s="231"/>
      <c r="D4336" s="231"/>
      <c r="E4336" s="231"/>
      <c r="F4336" s="223"/>
      <c r="G4336"/>
      <c r="H4336" s="7"/>
      <c r="I4336" s="7"/>
    </row>
    <row r="4337" spans="1:9" ht="16.149999999999999" customHeight="1" thickBot="1">
      <c r="A4337"/>
      <c r="B4337" s="216" t="s">
        <v>241</v>
      </c>
      <c r="C4337" s="217"/>
      <c r="D4337" s="218"/>
      <c r="E4337" s="217"/>
      <c r="F4337" s="219">
        <f>SUM(F4338:F4340)</f>
        <v>0</v>
      </c>
      <c r="G4337"/>
      <c r="H4337" s="7"/>
      <c r="I4337" s="7"/>
    </row>
    <row r="4338" spans="1:9" ht="16.149999999999999" customHeight="1">
      <c r="A4338"/>
      <c r="B4338" s="262"/>
      <c r="C4338" s="221"/>
      <c r="D4338" s="260"/>
      <c r="E4338" s="268"/>
      <c r="F4338" s="223"/>
      <c r="G4338"/>
      <c r="H4338" s="7"/>
      <c r="I4338" s="7"/>
    </row>
    <row r="4339" spans="1:9" ht="16.149999999999999" customHeight="1">
      <c r="A4339"/>
      <c r="B4339" s="259"/>
      <c r="C4339" s="225"/>
      <c r="D4339" s="261"/>
      <c r="E4339" s="268"/>
      <c r="F4339" s="223"/>
      <c r="G4339"/>
      <c r="H4339" s="7"/>
      <c r="I4339" s="7"/>
    </row>
    <row r="4340" spans="1:9" ht="16.149999999999999" customHeight="1" thickBot="1">
      <c r="A4340"/>
      <c r="B4340" s="230"/>
      <c r="C4340" s="231"/>
      <c r="D4340" s="231"/>
      <c r="E4340" s="231"/>
      <c r="F4340" s="223"/>
      <c r="G4340"/>
      <c r="H4340" s="189"/>
      <c r="I4340" s="189"/>
    </row>
    <row r="4341" spans="1:9" ht="16.149999999999999" customHeight="1" thickBot="1">
      <c r="A4341"/>
      <c r="B4341" s="216" t="s">
        <v>242</v>
      </c>
      <c r="C4341" s="217"/>
      <c r="D4341" s="218"/>
      <c r="E4341" s="217"/>
      <c r="F4341" s="219">
        <f>SUM(F4342:F4344)</f>
        <v>0</v>
      </c>
      <c r="G4341"/>
      <c r="H4341" s="188"/>
      <c r="I4341" s="188"/>
    </row>
    <row r="4342" spans="1:9" ht="16.149999999999999" customHeight="1">
      <c r="A4342"/>
      <c r="B4342" s="220"/>
      <c r="C4342" s="221"/>
      <c r="D4342" s="233"/>
      <c r="E4342" s="221"/>
      <c r="F4342" s="223"/>
      <c r="G4342"/>
      <c r="H4342" s="189"/>
      <c r="I4342" s="189"/>
    </row>
    <row r="4343" spans="1:9" ht="16.149999999999999" customHeight="1">
      <c r="A4343"/>
      <c r="B4343" s="224"/>
      <c r="C4343" s="225"/>
      <c r="D4343" s="229"/>
      <c r="E4343" s="225"/>
      <c r="F4343" s="227"/>
      <c r="G4343"/>
      <c r="H4343" s="189"/>
      <c r="I4343" s="189"/>
    </row>
    <row r="4344" spans="1:9" ht="16.149999999999999" customHeight="1" thickBot="1">
      <c r="A4344"/>
      <c r="B4344" s="234"/>
      <c r="C4344" s="231"/>
      <c r="D4344" s="232"/>
      <c r="E4344" s="231"/>
      <c r="F4344" s="235"/>
      <c r="G4344"/>
      <c r="H4344" s="190"/>
      <c r="I4344" s="190"/>
    </row>
    <row r="4345" spans="1:9" ht="16.149999999999999" customHeight="1" thickTop="1" thickBot="1">
      <c r="A4345"/>
      <c r="B4345"/>
      <c r="C4345" s="236"/>
      <c r="D4345" s="237"/>
      <c r="E4345" s="238" t="s">
        <v>243</v>
      </c>
      <c r="F4345" s="239">
        <f>SUM(F4324,F4337,F4341)</f>
        <v>0</v>
      </c>
      <c r="G4345"/>
      <c r="H4345" s="189"/>
      <c r="I4345" s="189"/>
    </row>
    <row r="4346" spans="1:9" ht="16.149999999999999" customHeight="1" thickTop="1" thickBot="1">
      <c r="A4346"/>
      <c r="B4346"/>
      <c r="C4346" s="240"/>
      <c r="D4346" s="241"/>
      <c r="E4346" s="242" t="s">
        <v>244</v>
      </c>
      <c r="F4346" s="239">
        <f>$H$27</f>
        <v>1.5610099999999998</v>
      </c>
      <c r="G4346"/>
      <c r="H4346" s="191"/>
      <c r="I4346" s="191"/>
    </row>
    <row r="4347" spans="1:9" ht="16.149999999999999" customHeight="1" thickTop="1" thickBot="1">
      <c r="A4347"/>
      <c r="B4347"/>
      <c r="C4347" s="243"/>
      <c r="D4347" s="244"/>
      <c r="E4347" s="245" t="s">
        <v>245</v>
      </c>
      <c r="F4347" s="461">
        <f>+F4346*F4345</f>
        <v>0</v>
      </c>
      <c r="G4347"/>
      <c r="H4347" s="191"/>
      <c r="I4347" s="191"/>
    </row>
    <row r="4348" spans="1:9" ht="16.149999999999999" customHeight="1">
      <c r="A4348"/>
      <c r="B4348" s="57"/>
      <c r="C4348" s="57"/>
      <c r="D4348" s="57"/>
      <c r="E4348" s="57"/>
      <c r="F4348" s="57"/>
      <c r="G4348"/>
      <c r="H4348" s="189"/>
      <c r="I4348" s="189"/>
    </row>
    <row r="4349" spans="1:9" ht="16.149999999999999" customHeight="1">
      <c r="A4349"/>
      <c r="B4349" s="194" t="s">
        <v>1260</v>
      </c>
      <c r="C4349" s="193"/>
      <c r="D4349" s="193"/>
      <c r="E4349" s="195" t="str">
        <f>$B$3</f>
        <v xml:space="preserve">ESCUELA Nº </v>
      </c>
      <c r="F4349" s="193"/>
      <c r="G4349"/>
      <c r="H4349" s="189"/>
      <c r="I4349" s="58"/>
    </row>
    <row r="4350" spans="1:9" ht="16.149999999999999" customHeight="1">
      <c r="A4350" s="57"/>
      <c r="B4350" s="195"/>
      <c r="C4350" s="193"/>
      <c r="D4350" s="193"/>
      <c r="E4350" s="195" t="str">
        <f>$B$4</f>
        <v>ENI Nº 62 ENRIQUE MOSCONI</v>
      </c>
      <c r="F4350" s="193"/>
      <c r="G4350"/>
      <c r="H4350" s="192"/>
      <c r="I4350" s="58"/>
    </row>
    <row r="4351" spans="1:9" ht="16.149999999999999" customHeight="1">
      <c r="A4351" s="193"/>
      <c r="B4351" s="195"/>
      <c r="C4351" s="193"/>
      <c r="D4351" s="193"/>
      <c r="E4351" s="249" t="str">
        <f>$B$5</f>
        <v>RIVADAVIA - SAN JUAN</v>
      </c>
      <c r="F4351" s="193"/>
      <c r="G4351" s="57"/>
      <c r="H4351" s="58"/>
      <c r="I4351" s="58"/>
    </row>
    <row r="4352" spans="1:9" ht="16.149999999999999" customHeight="1">
      <c r="A4352" s="193"/>
      <c r="B4352" s="196"/>
      <c r="C4352" s="196"/>
      <c r="D4352" s="197"/>
      <c r="E4352" s="198" t="s">
        <v>231</v>
      </c>
      <c r="F4352" s="196"/>
      <c r="G4352" s="193"/>
      <c r="H4352" s="58"/>
      <c r="I4352" s="58"/>
    </row>
    <row r="4353" spans="1:9" ht="16.149999999999999" customHeight="1">
      <c r="A4353" s="193"/>
      <c r="B4353" s="199" t="s">
        <v>246</v>
      </c>
      <c r="C4353" s="193"/>
      <c r="D4353" s="199"/>
      <c r="E4353" s="199"/>
      <c r="F4353" s="199"/>
      <c r="G4353" s="193"/>
      <c r="H4353" s="61"/>
      <c r="I4353" s="61"/>
    </row>
    <row r="4354" spans="1:9" ht="16.149999999999999" customHeight="1">
      <c r="A4354" s="196"/>
      <c r="B4354"/>
      <c r="C4354" s="200"/>
      <c r="D4354" s="101"/>
      <c r="E4354" s="200"/>
      <c r="F4354" s="200"/>
      <c r="G4354" s="193"/>
      <c r="H4354" s="60"/>
      <c r="I4354" s="60"/>
    </row>
    <row r="4355" spans="1:9" ht="16.149999999999999" customHeight="1" thickBot="1">
      <c r="A4355" s="193"/>
      <c r="B4355"/>
      <c r="C4355" s="200"/>
      <c r="D4355" s="101"/>
      <c r="E4355" s="200"/>
      <c r="F4355" s="200"/>
      <c r="G4355" s="196"/>
      <c r="H4355" s="263"/>
      <c r="I4355" s="263"/>
    </row>
    <row r="4356" spans="1:9" ht="16.149999999999999" customHeight="1">
      <c r="A4356"/>
      <c r="B4356" s="201" t="s">
        <v>232</v>
      </c>
      <c r="C4356" s="202" t="s">
        <v>469</v>
      </c>
      <c r="D4356" s="203" t="s">
        <v>263</v>
      </c>
      <c r="E4356" s="204"/>
      <c r="F4356" s="205"/>
      <c r="G4356" s="199"/>
      <c r="H4356" s="3"/>
      <c r="I4356" s="3"/>
    </row>
    <row r="4357" spans="1:9" ht="16.149999999999999" customHeight="1">
      <c r="A4357"/>
      <c r="B4357" s="206" t="s">
        <v>233</v>
      </c>
      <c r="C4357" s="1032" t="s">
        <v>1338</v>
      </c>
      <c r="D4357" s="265" t="s">
        <v>1339</v>
      </c>
      <c r="E4357" s="209"/>
      <c r="F4357" s="210"/>
      <c r="G4357"/>
      <c r="H4357" s="3"/>
      <c r="I4357" s="3"/>
    </row>
    <row r="4358" spans="1:9" ht="16.149999999999999" customHeight="1" thickBot="1">
      <c r="A4358"/>
      <c r="B4358" s="206" t="s">
        <v>234</v>
      </c>
      <c r="C4358" s="211" t="s">
        <v>23</v>
      </c>
      <c r="D4358" s="212"/>
      <c r="E4358" s="209"/>
      <c r="F4358" s="210"/>
      <c r="G4358"/>
      <c r="H4358" s="3"/>
      <c r="I4358" s="3"/>
    </row>
    <row r="4359" spans="1:9" ht="16.149999999999999" customHeight="1" thickBot="1">
      <c r="A4359"/>
      <c r="B4359" s="213" t="s">
        <v>235</v>
      </c>
      <c r="C4359" s="214" t="s">
        <v>236</v>
      </c>
      <c r="D4359" s="214" t="s">
        <v>237</v>
      </c>
      <c r="E4359" s="214" t="s">
        <v>238</v>
      </c>
      <c r="F4359" s="215" t="s">
        <v>239</v>
      </c>
      <c r="G4359"/>
      <c r="H4359" s="7"/>
      <c r="I4359" s="7"/>
    </row>
    <row r="4360" spans="1:9" ht="16.149999999999999" customHeight="1" thickBot="1">
      <c r="A4360"/>
      <c r="B4360" s="216" t="s">
        <v>240</v>
      </c>
      <c r="C4360" s="217"/>
      <c r="D4360" s="218"/>
      <c r="E4360" s="217"/>
      <c r="F4360" s="219">
        <f>SUM(F4361:F4372)</f>
        <v>0</v>
      </c>
      <c r="G4360"/>
      <c r="H4360" s="7"/>
      <c r="I4360" s="7"/>
    </row>
    <row r="4361" spans="1:9" ht="16.149999999999999" customHeight="1">
      <c r="A4361"/>
      <c r="B4361" s="275"/>
      <c r="C4361" s="4"/>
      <c r="D4361" s="222"/>
      <c r="E4361" s="268"/>
      <c r="F4361" s="223"/>
      <c r="G4361"/>
      <c r="H4361" s="7"/>
      <c r="I4361" s="7"/>
    </row>
    <row r="4362" spans="1:9" ht="16.149999999999999" customHeight="1">
      <c r="A4362"/>
      <c r="B4362" s="276"/>
      <c r="C4362" s="4"/>
      <c r="D4362" s="222"/>
      <c r="E4362" s="268"/>
      <c r="F4362" s="223"/>
      <c r="G4362"/>
      <c r="H4362" s="7"/>
      <c r="I4362" s="7"/>
    </row>
    <row r="4363" spans="1:9" ht="19.899999999999999" customHeight="1">
      <c r="A4363"/>
      <c r="B4363" s="276"/>
      <c r="C4363" s="4"/>
      <c r="D4363" s="222"/>
      <c r="E4363" s="273"/>
      <c r="F4363" s="223"/>
      <c r="G4363"/>
      <c r="H4363" s="7"/>
      <c r="I4363" s="7"/>
    </row>
    <row r="4364" spans="1:9" ht="16.149999999999999" customHeight="1">
      <c r="A4364"/>
      <c r="B4364" s="276"/>
      <c r="C4364" s="4"/>
      <c r="D4364" s="222"/>
      <c r="E4364" s="268"/>
      <c r="F4364" s="223"/>
      <c r="G4364"/>
      <c r="H4364" s="187"/>
      <c r="I4364" s="187"/>
    </row>
    <row r="4365" spans="1:9" ht="16.149999999999999" customHeight="1">
      <c r="A4365"/>
      <c r="B4365" s="276"/>
      <c r="C4365" s="267"/>
      <c r="D4365" s="222"/>
      <c r="E4365" s="268"/>
      <c r="F4365" s="223"/>
      <c r="G4365"/>
      <c r="H4365" s="188"/>
      <c r="I4365" s="188"/>
    </row>
    <row r="4366" spans="1:9" ht="16.149999999999999" customHeight="1">
      <c r="A4366"/>
      <c r="B4366" s="220"/>
      <c r="C4366" s="221"/>
      <c r="D4366" s="222"/>
      <c r="E4366" s="222"/>
      <c r="F4366" s="223"/>
      <c r="G4366"/>
      <c r="H4366" s="189"/>
      <c r="I4366" s="189"/>
    </row>
    <row r="4367" spans="1:9" ht="16.149999999999999" customHeight="1">
      <c r="A4367"/>
      <c r="B4367" s="220"/>
      <c r="C4367" s="221"/>
      <c r="D4367" s="222"/>
      <c r="E4367" s="222"/>
      <c r="F4367" s="223"/>
      <c r="G4367"/>
      <c r="H4367" s="189"/>
      <c r="I4367" s="189"/>
    </row>
    <row r="4368" spans="1:9" ht="16.149999999999999" customHeight="1">
      <c r="A4368"/>
      <c r="B4368" s="220"/>
      <c r="C4368" s="221"/>
      <c r="D4368" s="222"/>
      <c r="E4368" s="222"/>
      <c r="F4368" s="223"/>
      <c r="G4368"/>
      <c r="H4368" s="189"/>
      <c r="I4368" s="189"/>
    </row>
    <row r="4369" spans="1:9" ht="16.149999999999999" customHeight="1">
      <c r="A4369"/>
      <c r="B4369" s="220"/>
      <c r="C4369" s="221"/>
      <c r="D4369" s="222"/>
      <c r="E4369" s="222"/>
      <c r="F4369" s="223"/>
      <c r="G4369"/>
      <c r="H4369" s="7"/>
      <c r="I4369" s="7"/>
    </row>
    <row r="4370" spans="1:9" ht="16.149999999999999" customHeight="1">
      <c r="A4370"/>
      <c r="B4370" s="224"/>
      <c r="C4370" s="225"/>
      <c r="D4370" s="226"/>
      <c r="E4370" s="226"/>
      <c r="F4370" s="223"/>
      <c r="G4370"/>
      <c r="H4370" s="7"/>
      <c r="I4370" s="7"/>
    </row>
    <row r="4371" spans="1:9" ht="16.149999999999999" customHeight="1">
      <c r="A4371"/>
      <c r="B4371" s="228"/>
      <c r="C4371" s="225"/>
      <c r="D4371" s="225"/>
      <c r="E4371" s="225"/>
      <c r="F4371" s="223"/>
      <c r="G4371"/>
      <c r="H4371" s="7"/>
      <c r="I4371" s="7"/>
    </row>
    <row r="4372" spans="1:9" ht="16.149999999999999" customHeight="1" thickBot="1">
      <c r="A4372"/>
      <c r="B4372" s="230"/>
      <c r="C4372" s="231"/>
      <c r="D4372" s="231"/>
      <c r="E4372" s="231"/>
      <c r="F4372" s="223"/>
      <c r="G4372"/>
      <c r="H4372" s="7"/>
      <c r="I4372" s="7"/>
    </row>
    <row r="4373" spans="1:9" ht="16.149999999999999" customHeight="1" thickBot="1">
      <c r="A4373"/>
      <c r="B4373" s="216" t="s">
        <v>241</v>
      </c>
      <c r="C4373" s="217"/>
      <c r="D4373" s="218"/>
      <c r="E4373" s="217"/>
      <c r="F4373" s="219">
        <f>SUM(F4374:F4376)</f>
        <v>0</v>
      </c>
      <c r="G4373"/>
      <c r="H4373" s="7"/>
      <c r="I4373" s="7"/>
    </row>
    <row r="4374" spans="1:9" ht="16.149999999999999" customHeight="1">
      <c r="A4374"/>
      <c r="B4374" s="262"/>
      <c r="C4374" s="221"/>
      <c r="D4374" s="260"/>
      <c r="E4374" s="268"/>
      <c r="F4374" s="223"/>
      <c r="G4374"/>
      <c r="H4374" s="7"/>
      <c r="I4374" s="7"/>
    </row>
    <row r="4375" spans="1:9" ht="16.149999999999999" customHeight="1">
      <c r="A4375"/>
      <c r="B4375" s="259"/>
      <c r="C4375" s="225"/>
      <c r="D4375" s="261"/>
      <c r="E4375" s="268"/>
      <c r="F4375" s="223"/>
      <c r="G4375"/>
      <c r="H4375" s="7"/>
      <c r="I4375" s="7"/>
    </row>
    <row r="4376" spans="1:9" ht="16.149999999999999" customHeight="1" thickBot="1">
      <c r="A4376"/>
      <c r="B4376" s="230"/>
      <c r="C4376" s="231"/>
      <c r="D4376" s="231"/>
      <c r="E4376" s="231"/>
      <c r="F4376" s="223"/>
      <c r="G4376"/>
      <c r="H4376" s="189"/>
      <c r="I4376" s="189"/>
    </row>
    <row r="4377" spans="1:9" ht="16.149999999999999" customHeight="1" thickBot="1">
      <c r="A4377"/>
      <c r="B4377" s="216" t="s">
        <v>242</v>
      </c>
      <c r="C4377" s="217"/>
      <c r="D4377" s="218"/>
      <c r="E4377" s="217"/>
      <c r="F4377" s="219">
        <f>SUM(F4378:F4380)</f>
        <v>0</v>
      </c>
      <c r="G4377"/>
      <c r="H4377" s="188"/>
      <c r="I4377" s="188"/>
    </row>
    <row r="4378" spans="1:9" ht="16.149999999999999" customHeight="1">
      <c r="A4378"/>
      <c r="B4378" s="220"/>
      <c r="C4378" s="221"/>
      <c r="D4378" s="233"/>
      <c r="E4378" s="221"/>
      <c r="F4378" s="223"/>
      <c r="G4378"/>
      <c r="H4378" s="189"/>
      <c r="I4378" s="189"/>
    </row>
    <row r="4379" spans="1:9" ht="16.149999999999999" customHeight="1">
      <c r="A4379"/>
      <c r="B4379" s="224"/>
      <c r="C4379" s="225"/>
      <c r="D4379" s="229"/>
      <c r="E4379" s="225"/>
      <c r="F4379" s="227"/>
      <c r="G4379"/>
      <c r="H4379" s="189"/>
      <c r="I4379" s="189"/>
    </row>
    <row r="4380" spans="1:9" ht="16.149999999999999" customHeight="1" thickBot="1">
      <c r="A4380"/>
      <c r="B4380" s="234"/>
      <c r="C4380" s="231"/>
      <c r="D4380" s="232"/>
      <c r="E4380" s="231"/>
      <c r="F4380" s="235"/>
      <c r="G4380"/>
      <c r="H4380" s="190"/>
      <c r="I4380" s="190"/>
    </row>
    <row r="4381" spans="1:9" ht="16.149999999999999" customHeight="1" thickTop="1" thickBot="1">
      <c r="A4381"/>
      <c r="B4381"/>
      <c r="C4381" s="236"/>
      <c r="D4381" s="237"/>
      <c r="E4381" s="238" t="s">
        <v>243</v>
      </c>
      <c r="F4381" s="239">
        <f>SUM(F4360,F4373,F4377)</f>
        <v>0</v>
      </c>
      <c r="G4381"/>
      <c r="H4381" s="189"/>
      <c r="I4381" s="189"/>
    </row>
    <row r="4382" spans="1:9" ht="16.149999999999999" customHeight="1" thickTop="1" thickBot="1">
      <c r="A4382"/>
      <c r="B4382"/>
      <c r="C4382" s="240"/>
      <c r="D4382" s="241"/>
      <c r="E4382" s="242" t="s">
        <v>244</v>
      </c>
      <c r="F4382" s="239">
        <f>$H$27</f>
        <v>1.5610099999999998</v>
      </c>
      <c r="G4382"/>
      <c r="H4382" s="191"/>
      <c r="I4382" s="191"/>
    </row>
    <row r="4383" spans="1:9" ht="16.149999999999999" customHeight="1" thickTop="1" thickBot="1">
      <c r="A4383"/>
      <c r="B4383"/>
      <c r="C4383" s="243"/>
      <c r="D4383" s="244"/>
      <c r="E4383" s="245" t="s">
        <v>245</v>
      </c>
      <c r="F4383" s="461">
        <f>+F4382*F4381</f>
        <v>0</v>
      </c>
      <c r="G4383"/>
      <c r="H4383" s="191"/>
      <c r="I4383" s="191"/>
    </row>
    <row r="4384" spans="1:9" ht="16.149999999999999" customHeight="1">
      <c r="A4384"/>
      <c r="B4384"/>
      <c r="C4384" s="1112"/>
      <c r="D4384" s="1113"/>
      <c r="E4384" s="1114"/>
      <c r="F4384" s="1115"/>
      <c r="G4384"/>
      <c r="H4384" s="191"/>
      <c r="I4384" s="191"/>
    </row>
    <row r="4385" spans="1:9" ht="16.149999999999999" customHeight="1">
      <c r="A4385"/>
      <c r="B4385" s="194" t="s">
        <v>1260</v>
      </c>
      <c r="C4385" s="193"/>
      <c r="D4385" s="193"/>
      <c r="E4385" s="195" t="str">
        <f>$B$3</f>
        <v xml:space="preserve">ESCUELA Nº </v>
      </c>
      <c r="F4385" s="193"/>
      <c r="G4385"/>
      <c r="H4385" s="189"/>
      <c r="I4385" s="189"/>
    </row>
    <row r="4386" spans="1:9" ht="16.149999999999999" customHeight="1">
      <c r="A4386"/>
      <c r="B4386" s="195"/>
      <c r="C4386" s="193"/>
      <c r="D4386" s="193"/>
      <c r="E4386" s="195" t="str">
        <f>$B$4</f>
        <v>ENI Nº 62 ENRIQUE MOSCONI</v>
      </c>
      <c r="F4386" s="193"/>
      <c r="G4386"/>
      <c r="H4386" s="189"/>
      <c r="I4386" s="189"/>
    </row>
    <row r="4387" spans="1:9" ht="16.149999999999999" customHeight="1">
      <c r="A4387" s="57"/>
      <c r="B4387" s="195"/>
      <c r="C4387" s="193"/>
      <c r="D4387" s="193"/>
      <c r="E4387" s="249" t="str">
        <f>$B$5</f>
        <v>RIVADAVIA - SAN JUAN</v>
      </c>
      <c r="F4387" s="193"/>
      <c r="G4387"/>
      <c r="H4387" s="192"/>
      <c r="I4387" s="192"/>
    </row>
    <row r="4388" spans="1:9" ht="16.149999999999999" customHeight="1">
      <c r="A4388" s="193"/>
      <c r="B4388" s="196"/>
      <c r="C4388" s="196"/>
      <c r="D4388" s="197"/>
      <c r="E4388" s="198" t="s">
        <v>231</v>
      </c>
      <c r="F4388" s="196"/>
      <c r="G4388" s="57"/>
      <c r="H4388" s="58"/>
      <c r="I4388" s="58"/>
    </row>
    <row r="4389" spans="1:9" ht="16.149999999999999" customHeight="1">
      <c r="A4389" s="193"/>
      <c r="B4389" s="199" t="s">
        <v>246</v>
      </c>
      <c r="C4389" s="193"/>
      <c r="D4389" s="199"/>
      <c r="E4389" s="199"/>
      <c r="F4389" s="199"/>
      <c r="G4389" s="193"/>
      <c r="H4389" s="58"/>
      <c r="I4389" s="58"/>
    </row>
    <row r="4390" spans="1:9" ht="16.149999999999999" customHeight="1">
      <c r="A4390" s="193"/>
      <c r="B4390"/>
      <c r="C4390" s="200"/>
      <c r="D4390" s="101"/>
      <c r="E4390" s="200"/>
      <c r="F4390" s="200"/>
      <c r="G4390" s="193"/>
      <c r="H4390" s="58"/>
      <c r="I4390" s="58"/>
    </row>
    <row r="4391" spans="1:9" ht="16.149999999999999" customHeight="1" thickBot="1">
      <c r="A4391" s="196"/>
      <c r="B4391"/>
      <c r="C4391" s="200"/>
      <c r="D4391" s="101"/>
      <c r="E4391" s="200"/>
      <c r="F4391" s="200"/>
      <c r="G4391" s="193"/>
      <c r="H4391" s="61"/>
      <c r="I4391" s="61"/>
    </row>
    <row r="4392" spans="1:9" ht="16.149999999999999" customHeight="1">
      <c r="A4392" s="193"/>
      <c r="B4392" s="201" t="s">
        <v>232</v>
      </c>
      <c r="C4392" s="202" t="s">
        <v>470</v>
      </c>
      <c r="D4392" s="203" t="s">
        <v>471</v>
      </c>
      <c r="E4392" s="204"/>
      <c r="F4392" s="205"/>
      <c r="G4392" s="196"/>
      <c r="H4392" s="263"/>
      <c r="I4392" s="263"/>
    </row>
    <row r="4393" spans="1:9" ht="16.149999999999999" customHeight="1">
      <c r="A4393"/>
      <c r="B4393" s="206" t="s">
        <v>233</v>
      </c>
      <c r="C4393" s="207" t="s">
        <v>410</v>
      </c>
      <c r="D4393" s="265" t="s">
        <v>388</v>
      </c>
      <c r="E4393" s="209"/>
      <c r="F4393" s="210"/>
      <c r="G4393" s="199"/>
      <c r="H4393" s="3"/>
      <c r="I4393" s="3"/>
    </row>
    <row r="4394" spans="1:9" ht="16.149999999999999" customHeight="1" thickBot="1">
      <c r="A4394"/>
      <c r="B4394" s="206" t="s">
        <v>234</v>
      </c>
      <c r="C4394" s="929" t="s">
        <v>236</v>
      </c>
      <c r="D4394" s="212"/>
      <c r="E4394" s="209"/>
      <c r="F4394" s="210"/>
      <c r="G4394"/>
      <c r="H4394" s="3"/>
      <c r="I4394" s="3"/>
    </row>
    <row r="4395" spans="1:9" ht="16.149999999999999" customHeight="1" thickBot="1">
      <c r="A4395"/>
      <c r="B4395" s="213" t="s">
        <v>235</v>
      </c>
      <c r="C4395" s="214" t="s">
        <v>236</v>
      </c>
      <c r="D4395" s="214" t="s">
        <v>237</v>
      </c>
      <c r="E4395" s="214" t="s">
        <v>238</v>
      </c>
      <c r="F4395" s="215" t="s">
        <v>239</v>
      </c>
      <c r="G4395"/>
      <c r="H4395" s="3"/>
      <c r="I4395" s="3"/>
    </row>
    <row r="4396" spans="1:9" ht="16.149999999999999" customHeight="1" thickBot="1">
      <c r="A4396"/>
      <c r="B4396" s="216" t="s">
        <v>240</v>
      </c>
      <c r="C4396" s="217"/>
      <c r="D4396" s="218"/>
      <c r="E4396" s="217"/>
      <c r="F4396" s="219">
        <f>SUM(F4397:F4409)</f>
        <v>0</v>
      </c>
      <c r="G4396"/>
      <c r="H4396" s="7"/>
      <c r="I4396" s="7"/>
    </row>
    <row r="4397" spans="1:9" ht="16.149999999999999" customHeight="1">
      <c r="A4397"/>
      <c r="B4397" s="276"/>
      <c r="C4397" s="4"/>
      <c r="D4397" s="222"/>
      <c r="E4397" s="268"/>
      <c r="F4397" s="223"/>
      <c r="G4397"/>
      <c r="H4397" s="7"/>
      <c r="I4397" s="7"/>
    </row>
    <row r="4398" spans="1:9" ht="16.149999999999999" customHeight="1">
      <c r="A4398"/>
      <c r="B4398" s="276"/>
      <c r="C4398" s="4"/>
      <c r="D4398" s="222"/>
      <c r="E4398" s="268"/>
      <c r="F4398" s="223"/>
      <c r="G4398"/>
      <c r="H4398" s="7"/>
      <c r="I4398" s="7"/>
    </row>
    <row r="4399" spans="1:9" ht="16.149999999999999" customHeight="1">
      <c r="A4399"/>
      <c r="B4399" s="220"/>
      <c r="C4399" s="221"/>
      <c r="D4399" s="222"/>
      <c r="E4399" s="222"/>
      <c r="F4399" s="223"/>
      <c r="G4399"/>
      <c r="H4399" s="7"/>
      <c r="I4399" s="7"/>
    </row>
    <row r="4400" spans="1:9" ht="31.5" customHeight="1">
      <c r="A4400"/>
      <c r="B4400" s="220"/>
      <c r="C4400" s="221"/>
      <c r="D4400" s="222"/>
      <c r="E4400" s="222"/>
      <c r="F4400" s="223"/>
      <c r="G4400"/>
      <c r="H4400" s="7"/>
      <c r="I4400" s="7"/>
    </row>
    <row r="4401" spans="1:9" ht="16.149999999999999" customHeight="1">
      <c r="A4401"/>
      <c r="B4401" s="220"/>
      <c r="C4401" s="221"/>
      <c r="D4401" s="222"/>
      <c r="E4401" s="222"/>
      <c r="F4401" s="223"/>
      <c r="G4401"/>
      <c r="H4401" s="187"/>
      <c r="I4401" s="187"/>
    </row>
    <row r="4402" spans="1:9" ht="16.149999999999999" customHeight="1">
      <c r="A4402"/>
      <c r="B4402" s="220"/>
      <c r="C4402" s="221"/>
      <c r="D4402" s="222"/>
      <c r="E4402" s="222"/>
      <c r="F4402" s="223"/>
      <c r="G4402"/>
      <c r="H4402" s="188"/>
      <c r="I4402" s="188"/>
    </row>
    <row r="4403" spans="1:9" ht="16.149999999999999" customHeight="1">
      <c r="A4403"/>
      <c r="B4403" s="220"/>
      <c r="C4403" s="221"/>
      <c r="D4403" s="222"/>
      <c r="E4403" s="222"/>
      <c r="F4403" s="223"/>
      <c r="G4403"/>
      <c r="H4403" s="189"/>
      <c r="I4403" s="189"/>
    </row>
    <row r="4404" spans="1:9" ht="16.149999999999999" customHeight="1">
      <c r="A4404"/>
      <c r="B4404" s="220"/>
      <c r="C4404" s="221"/>
      <c r="D4404" s="222"/>
      <c r="E4404" s="222"/>
      <c r="F4404" s="223"/>
      <c r="G4404"/>
      <c r="H4404" s="189"/>
      <c r="I4404" s="189"/>
    </row>
    <row r="4405" spans="1:9" ht="16.149999999999999" customHeight="1">
      <c r="A4405"/>
      <c r="B4405" s="220"/>
      <c r="C4405" s="221"/>
      <c r="D4405" s="222"/>
      <c r="E4405" s="222"/>
      <c r="F4405" s="223"/>
      <c r="G4405"/>
      <c r="H4405" s="189"/>
      <c r="I4405" s="189"/>
    </row>
    <row r="4406" spans="1:9" ht="16.149999999999999" customHeight="1">
      <c r="A4406"/>
      <c r="B4406" s="220"/>
      <c r="C4406" s="221"/>
      <c r="D4406" s="222"/>
      <c r="E4406" s="222"/>
      <c r="F4406" s="223"/>
      <c r="G4406"/>
      <c r="H4406" s="7"/>
      <c r="I4406" s="7"/>
    </row>
    <row r="4407" spans="1:9" ht="16.149999999999999" customHeight="1">
      <c r="A4407"/>
      <c r="B4407" s="224"/>
      <c r="C4407" s="225"/>
      <c r="D4407" s="226"/>
      <c r="E4407" s="226"/>
      <c r="F4407" s="223"/>
      <c r="G4407"/>
      <c r="H4407" s="7"/>
      <c r="I4407" s="7"/>
    </row>
    <row r="4408" spans="1:9" ht="16.149999999999999" customHeight="1">
      <c r="A4408"/>
      <c r="B4408" s="228"/>
      <c r="C4408" s="225"/>
      <c r="D4408" s="225"/>
      <c r="E4408" s="225"/>
      <c r="F4408" s="223"/>
      <c r="G4408"/>
      <c r="H4408" s="7"/>
      <c r="I4408" s="7"/>
    </row>
    <row r="4409" spans="1:9" ht="16.149999999999999" customHeight="1" thickBot="1">
      <c r="A4409"/>
      <c r="B4409" s="230"/>
      <c r="C4409" s="231"/>
      <c r="D4409" s="231"/>
      <c r="E4409" s="231"/>
      <c r="F4409" s="223"/>
      <c r="G4409"/>
      <c r="H4409" s="7"/>
      <c r="I4409" s="7"/>
    </row>
    <row r="4410" spans="1:9" ht="16.149999999999999" customHeight="1" thickBot="1">
      <c r="A4410"/>
      <c r="B4410" s="216" t="s">
        <v>241</v>
      </c>
      <c r="C4410" s="217"/>
      <c r="D4410" s="218"/>
      <c r="E4410" s="217"/>
      <c r="F4410" s="219">
        <f>SUM(F4411:F4413)</f>
        <v>0</v>
      </c>
      <c r="G4410"/>
      <c r="H4410" s="7"/>
      <c r="I4410" s="7"/>
    </row>
    <row r="4411" spans="1:9" ht="16.149999999999999" customHeight="1">
      <c r="A4411"/>
      <c r="B4411" s="262"/>
      <c r="C4411" s="221"/>
      <c r="D4411" s="260"/>
      <c r="E4411" s="268"/>
      <c r="F4411" s="223"/>
      <c r="G4411"/>
      <c r="H4411" s="7"/>
      <c r="I4411" s="7"/>
    </row>
    <row r="4412" spans="1:9" ht="16.149999999999999" customHeight="1">
      <c r="A4412"/>
      <c r="B4412" s="259"/>
      <c r="C4412" s="225"/>
      <c r="D4412" s="261"/>
      <c r="E4412" s="268"/>
      <c r="F4412" s="223"/>
      <c r="G4412"/>
      <c r="H4412" s="7"/>
      <c r="I4412" s="7"/>
    </row>
    <row r="4413" spans="1:9" ht="16.149999999999999" customHeight="1" thickBot="1">
      <c r="A4413"/>
      <c r="B4413" s="230"/>
      <c r="C4413" s="231"/>
      <c r="D4413" s="231"/>
      <c r="E4413" s="231"/>
      <c r="F4413" s="223"/>
      <c r="G4413"/>
      <c r="H4413" s="189"/>
      <c r="I4413" s="189"/>
    </row>
    <row r="4414" spans="1:9" ht="16.149999999999999" customHeight="1" thickBot="1">
      <c r="A4414"/>
      <c r="B4414" s="216" t="s">
        <v>242</v>
      </c>
      <c r="C4414" s="217"/>
      <c r="D4414" s="218"/>
      <c r="E4414" s="217"/>
      <c r="F4414" s="219">
        <f>SUM(F4415:F4417)</f>
        <v>0</v>
      </c>
      <c r="G4414"/>
      <c r="H4414" s="188"/>
      <c r="I4414" s="188"/>
    </row>
    <row r="4415" spans="1:9" ht="16.149999999999999" customHeight="1">
      <c r="A4415"/>
      <c r="B4415" s="220"/>
      <c r="C4415" s="221"/>
      <c r="D4415" s="233"/>
      <c r="E4415" s="221"/>
      <c r="F4415" s="223"/>
      <c r="G4415"/>
      <c r="H4415" s="189"/>
      <c r="I4415" s="189"/>
    </row>
    <row r="4416" spans="1:9" ht="16.149999999999999" customHeight="1">
      <c r="A4416"/>
      <c r="B4416" s="224"/>
      <c r="C4416" s="225"/>
      <c r="D4416" s="229"/>
      <c r="E4416" s="225"/>
      <c r="F4416" s="227"/>
      <c r="G4416"/>
      <c r="H4416" s="189"/>
      <c r="I4416" s="189"/>
    </row>
    <row r="4417" spans="1:9" ht="16.149999999999999" customHeight="1" thickBot="1">
      <c r="A4417"/>
      <c r="B4417" s="234"/>
      <c r="C4417" s="231"/>
      <c r="D4417" s="232"/>
      <c r="E4417" s="231"/>
      <c r="F4417" s="235"/>
      <c r="G4417"/>
      <c r="H4417" s="190"/>
      <c r="I4417" s="190"/>
    </row>
    <row r="4418" spans="1:9" ht="16.149999999999999" customHeight="1" thickTop="1" thickBot="1">
      <c r="A4418"/>
      <c r="B4418"/>
      <c r="C4418" s="236"/>
      <c r="D4418" s="237"/>
      <c r="E4418" s="238" t="s">
        <v>243</v>
      </c>
      <c r="F4418" s="239">
        <f>SUM(F4396,F4410,F4414)</f>
        <v>0</v>
      </c>
      <c r="G4418"/>
      <c r="H4418" s="189"/>
      <c r="I4418" s="189"/>
    </row>
    <row r="4419" spans="1:9" ht="16.149999999999999" customHeight="1" thickTop="1" thickBot="1">
      <c r="A4419"/>
      <c r="B4419"/>
      <c r="C4419" s="240"/>
      <c r="D4419" s="241"/>
      <c r="E4419" s="242" t="s">
        <v>244</v>
      </c>
      <c r="F4419" s="239">
        <f>$H$27</f>
        <v>1.5610099999999998</v>
      </c>
      <c r="G4419"/>
      <c r="H4419" s="191"/>
      <c r="I4419" s="191"/>
    </row>
    <row r="4420" spans="1:9" ht="16.149999999999999" customHeight="1" thickTop="1" thickBot="1">
      <c r="A4420"/>
      <c r="B4420"/>
      <c r="C4420" s="243"/>
      <c r="D4420" s="244"/>
      <c r="E4420" s="245" t="s">
        <v>245</v>
      </c>
      <c r="F4420" s="461">
        <f>+F4419*F4418</f>
        <v>0</v>
      </c>
      <c r="G4420"/>
      <c r="H4420" s="191"/>
      <c r="I4420" s="191"/>
    </row>
    <row r="4421" spans="1:9" ht="16.149999999999999" customHeight="1">
      <c r="A4421"/>
      <c r="B4421" s="57"/>
      <c r="C4421" s="57"/>
      <c r="D4421" s="57"/>
      <c r="E4421" s="57"/>
      <c r="F4421" s="57"/>
      <c r="G4421"/>
      <c r="H4421" s="189"/>
      <c r="I4421" s="189"/>
    </row>
    <row r="4422" spans="1:9" ht="16.149999999999999" customHeight="1">
      <c r="A4422"/>
      <c r="B4422" s="194" t="s">
        <v>1260</v>
      </c>
      <c r="C4422" s="193"/>
      <c r="D4422" s="193"/>
      <c r="E4422" s="195" t="str">
        <f>$B$3</f>
        <v xml:space="preserve">ESCUELA Nº </v>
      </c>
      <c r="F4422" s="193"/>
      <c r="G4422"/>
      <c r="H4422" s="189"/>
      <c r="I4422" s="189"/>
    </row>
    <row r="4423" spans="1:9" ht="16.149999999999999" customHeight="1">
      <c r="A4423" s="57"/>
      <c r="B4423" s="195"/>
      <c r="C4423" s="193"/>
      <c r="D4423" s="193"/>
      <c r="E4423" s="195" t="str">
        <f>$B$4</f>
        <v>ENI Nº 62 ENRIQUE MOSCONI</v>
      </c>
      <c r="F4423" s="193"/>
      <c r="G4423"/>
      <c r="H4423" s="192"/>
      <c r="I4423" s="192"/>
    </row>
    <row r="4424" spans="1:9" ht="16.149999999999999" customHeight="1">
      <c r="A4424" s="193"/>
      <c r="B4424" s="195"/>
      <c r="C4424" s="193"/>
      <c r="D4424" s="193"/>
      <c r="E4424" s="249" t="str">
        <f>$B$5</f>
        <v>RIVADAVIA - SAN JUAN</v>
      </c>
      <c r="F4424" s="193"/>
      <c r="G4424" s="57"/>
    </row>
    <row r="4425" spans="1:9" ht="16.149999999999999" customHeight="1">
      <c r="A4425" s="193"/>
      <c r="B4425" s="196"/>
      <c r="C4425" s="196"/>
      <c r="D4425" s="197"/>
      <c r="E4425" s="198" t="s">
        <v>231</v>
      </c>
      <c r="F4425" s="196"/>
      <c r="G4425" s="193"/>
    </row>
    <row r="4426" spans="1:9" ht="16.149999999999999" customHeight="1">
      <c r="A4426" s="193"/>
      <c r="B4426" s="199" t="s">
        <v>246</v>
      </c>
      <c r="C4426" s="193"/>
      <c r="D4426" s="199"/>
      <c r="E4426" s="199"/>
      <c r="F4426" s="199"/>
      <c r="G4426" s="193"/>
    </row>
    <row r="4427" spans="1:9" ht="16.149999999999999" customHeight="1">
      <c r="A4427" s="196"/>
      <c r="B4427"/>
      <c r="C4427" s="200"/>
      <c r="D4427" s="101"/>
      <c r="E4427" s="200"/>
      <c r="F4427" s="200"/>
      <c r="G4427" s="193"/>
    </row>
    <row r="4428" spans="1:9" ht="16.149999999999999" customHeight="1" thickBot="1">
      <c r="A4428" s="193"/>
      <c r="B4428"/>
      <c r="C4428" s="200"/>
      <c r="D4428" s="101"/>
      <c r="E4428" s="200"/>
      <c r="F4428" s="200"/>
      <c r="G4428" s="196"/>
      <c r="H4428" s="263"/>
      <c r="I4428" s="263"/>
    </row>
    <row r="4429" spans="1:9" ht="16.149999999999999" customHeight="1">
      <c r="A4429"/>
      <c r="B4429" s="201" t="s">
        <v>232</v>
      </c>
      <c r="C4429" s="202" t="s">
        <v>472</v>
      </c>
      <c r="D4429" s="203" t="s">
        <v>473</v>
      </c>
      <c r="E4429" s="204"/>
      <c r="F4429" s="205"/>
      <c r="G4429" s="199"/>
      <c r="H4429" s="3"/>
      <c r="I4429" s="3"/>
    </row>
    <row r="4430" spans="1:9" ht="16.149999999999999" customHeight="1">
      <c r="A4430"/>
      <c r="B4430" s="206" t="s">
        <v>233</v>
      </c>
      <c r="C4430" s="1032" t="s">
        <v>1021</v>
      </c>
      <c r="D4430" s="265" t="s">
        <v>1340</v>
      </c>
      <c r="E4430" s="209"/>
      <c r="F4430" s="210"/>
      <c r="G4430"/>
      <c r="H4430" s="3"/>
      <c r="I4430" s="3"/>
    </row>
    <row r="4431" spans="1:9" ht="16.149999999999999" customHeight="1" thickBot="1">
      <c r="A4431"/>
      <c r="B4431" s="206" t="s">
        <v>234</v>
      </c>
      <c r="C4431" s="211" t="s">
        <v>10</v>
      </c>
      <c r="D4431" s="212"/>
      <c r="E4431" s="209"/>
      <c r="F4431" s="210"/>
      <c r="G4431"/>
      <c r="H4431" s="3"/>
      <c r="I4431" s="3"/>
    </row>
    <row r="4432" spans="1:9" ht="16.149999999999999" customHeight="1" thickBot="1">
      <c r="A4432"/>
      <c r="B4432" s="213" t="s">
        <v>235</v>
      </c>
      <c r="C4432" s="214" t="s">
        <v>236</v>
      </c>
      <c r="D4432" s="214" t="s">
        <v>237</v>
      </c>
      <c r="E4432" s="214" t="s">
        <v>238</v>
      </c>
      <c r="F4432" s="215" t="s">
        <v>239</v>
      </c>
      <c r="G4432"/>
      <c r="H4432" s="7"/>
      <c r="I4432" s="7"/>
    </row>
    <row r="4433" spans="1:9" ht="16.149999999999999" customHeight="1" thickBot="1">
      <c r="A4433"/>
      <c r="B4433" s="216" t="s">
        <v>240</v>
      </c>
      <c r="C4433" s="217"/>
      <c r="D4433" s="218"/>
      <c r="E4433" s="217"/>
      <c r="F4433" s="219">
        <f>SUM(F4434:F4440)</f>
        <v>0</v>
      </c>
      <c r="G4433"/>
      <c r="H4433" s="7"/>
      <c r="I4433" s="7"/>
    </row>
    <row r="4434" spans="1:9" ht="16.149999999999999" customHeight="1">
      <c r="A4434"/>
      <c r="B4434" s="276"/>
      <c r="C4434" s="4"/>
      <c r="D4434" s="222"/>
      <c r="E4434" s="268"/>
      <c r="F4434" s="223"/>
      <c r="G4434"/>
      <c r="H4434" s="7"/>
      <c r="I4434" s="7"/>
    </row>
    <row r="4435" spans="1:9" ht="16.149999999999999" customHeight="1">
      <c r="A4435"/>
      <c r="B4435" s="276"/>
      <c r="C4435" s="4"/>
      <c r="D4435" s="222"/>
      <c r="E4435" s="268"/>
      <c r="F4435" s="223"/>
      <c r="G4435"/>
      <c r="H4435" s="189"/>
      <c r="I4435" s="189"/>
    </row>
    <row r="4436" spans="1:9" ht="16.149999999999999" customHeight="1">
      <c r="A4436"/>
      <c r="B4436" s="276"/>
      <c r="C4436" s="4"/>
      <c r="D4436" s="222"/>
      <c r="E4436" s="268"/>
      <c r="F4436" s="223"/>
      <c r="G4436"/>
      <c r="H4436" s="189"/>
      <c r="I4436" s="189"/>
    </row>
    <row r="4437" spans="1:9" ht="16.149999999999999" customHeight="1">
      <c r="A4437"/>
      <c r="B4437" s="220"/>
      <c r="C4437" s="221"/>
      <c r="D4437" s="222"/>
      <c r="E4437" s="222"/>
      <c r="F4437" s="223"/>
      <c r="G4437"/>
      <c r="H4437" s="189"/>
      <c r="I4437" s="189"/>
    </row>
    <row r="4438" spans="1:9" ht="16.149999999999999" customHeight="1">
      <c r="A4438"/>
      <c r="B4438" s="224"/>
      <c r="C4438" s="225"/>
      <c r="D4438" s="226"/>
      <c r="E4438" s="226"/>
      <c r="F4438" s="223"/>
      <c r="G4438"/>
      <c r="H4438" s="189"/>
      <c r="I4438" s="189"/>
    </row>
    <row r="4439" spans="1:9" ht="16.149999999999999" customHeight="1">
      <c r="A4439"/>
      <c r="B4439" s="228"/>
      <c r="C4439" s="225"/>
      <c r="D4439" s="225"/>
      <c r="E4439" s="225"/>
      <c r="F4439" s="223"/>
      <c r="G4439"/>
      <c r="H4439" s="189"/>
      <c r="I4439" s="189"/>
    </row>
    <row r="4440" spans="1:9" ht="16.149999999999999" customHeight="1" thickBot="1">
      <c r="A4440"/>
      <c r="B4440" s="230"/>
      <c r="C4440" s="231"/>
      <c r="D4440" s="231"/>
      <c r="E4440" s="231"/>
      <c r="F4440" s="223"/>
      <c r="G4440"/>
      <c r="H4440" s="189"/>
      <c r="I4440" s="189"/>
    </row>
    <row r="4441" spans="1:9" ht="16.149999999999999" customHeight="1" thickBot="1">
      <c r="A4441"/>
      <c r="B4441" s="216" t="s">
        <v>241</v>
      </c>
      <c r="C4441" s="217"/>
      <c r="D4441" s="218"/>
      <c r="E4441" s="217"/>
      <c r="F4441" s="219">
        <f>SUM(F4442:F4444)</f>
        <v>0</v>
      </c>
      <c r="G4441"/>
      <c r="H4441" s="189"/>
      <c r="I4441" s="189"/>
    </row>
    <row r="4442" spans="1:9" ht="16.149999999999999" customHeight="1">
      <c r="A4442"/>
      <c r="B4442" s="262"/>
      <c r="C4442" s="221"/>
      <c r="D4442" s="260"/>
      <c r="E4442" s="268"/>
      <c r="F4442" s="223"/>
      <c r="G4442"/>
      <c r="H4442" s="7"/>
      <c r="I4442" s="7"/>
    </row>
    <row r="4443" spans="1:9" ht="16.149999999999999" customHeight="1">
      <c r="A4443"/>
      <c r="B4443" s="259"/>
      <c r="C4443" s="225"/>
      <c r="D4443" s="261"/>
      <c r="E4443" s="268"/>
      <c r="F4443" s="223"/>
      <c r="G4443"/>
      <c r="H4443" s="189"/>
      <c r="I4443" s="189"/>
    </row>
    <row r="4444" spans="1:9" ht="16.149999999999999" customHeight="1" thickBot="1">
      <c r="A4444"/>
      <c r="B4444" s="230"/>
      <c r="C4444" s="231"/>
      <c r="D4444" s="231"/>
      <c r="E4444" s="231"/>
      <c r="F4444" s="223"/>
      <c r="G4444"/>
      <c r="H4444" s="188"/>
      <c r="I4444" s="188"/>
    </row>
    <row r="4445" spans="1:9" ht="16.149999999999999" customHeight="1" thickBot="1">
      <c r="A4445"/>
      <c r="B4445" s="216" t="s">
        <v>242</v>
      </c>
      <c r="C4445" s="217"/>
      <c r="D4445" s="218"/>
      <c r="E4445" s="217"/>
      <c r="F4445" s="219">
        <f>SUM(F4446:F4448)</f>
        <v>0</v>
      </c>
      <c r="G4445"/>
      <c r="H4445" s="189"/>
      <c r="I4445" s="189"/>
    </row>
    <row r="4446" spans="1:9" ht="16.149999999999999" customHeight="1">
      <c r="A4446"/>
      <c r="B4446" s="220"/>
      <c r="C4446" s="221"/>
      <c r="D4446" s="233"/>
      <c r="E4446" s="221"/>
      <c r="F4446" s="223"/>
      <c r="G4446"/>
      <c r="H4446" s="189"/>
      <c r="I4446" s="189"/>
    </row>
    <row r="4447" spans="1:9" ht="16.149999999999999" customHeight="1">
      <c r="A4447"/>
      <c r="B4447" s="224"/>
      <c r="C4447" s="225"/>
      <c r="D4447" s="229"/>
      <c r="E4447" s="225"/>
      <c r="F4447" s="227"/>
      <c r="G4447"/>
      <c r="H4447" s="190"/>
      <c r="I4447" s="190"/>
    </row>
    <row r="4448" spans="1:9" ht="16.149999999999999" customHeight="1" thickBot="1">
      <c r="A4448"/>
      <c r="B4448" s="234"/>
      <c r="C4448" s="231"/>
      <c r="D4448" s="232"/>
      <c r="E4448" s="231"/>
      <c r="F4448" s="235"/>
      <c r="G4448"/>
      <c r="H4448" s="189"/>
      <c r="I4448" s="189"/>
    </row>
    <row r="4449" spans="1:9" ht="16.149999999999999" customHeight="1" thickTop="1" thickBot="1">
      <c r="A4449"/>
      <c r="B4449"/>
      <c r="C4449" s="236"/>
      <c r="D4449" s="237"/>
      <c r="E4449" s="238" t="s">
        <v>243</v>
      </c>
      <c r="F4449" s="239">
        <f>SUM(F4433,F4441,F4445)</f>
        <v>0</v>
      </c>
      <c r="G4449"/>
      <c r="H4449" s="191"/>
      <c r="I4449" s="191"/>
    </row>
    <row r="4450" spans="1:9" ht="16.149999999999999" customHeight="1" thickTop="1" thickBot="1">
      <c r="A4450"/>
      <c r="B4450"/>
      <c r="C4450" s="240"/>
      <c r="D4450" s="241"/>
      <c r="E4450" s="242" t="s">
        <v>244</v>
      </c>
      <c r="F4450" s="239">
        <f>$H$27</f>
        <v>1.5610099999999998</v>
      </c>
      <c r="G4450"/>
      <c r="H4450" s="191"/>
      <c r="I4450" s="191"/>
    </row>
    <row r="4451" spans="1:9" ht="16.149999999999999" customHeight="1" thickTop="1" thickBot="1">
      <c r="A4451"/>
      <c r="B4451"/>
      <c r="C4451" s="243"/>
      <c r="D4451" s="244"/>
      <c r="E4451" s="245" t="s">
        <v>245</v>
      </c>
      <c r="F4451" s="461">
        <f>+F4450*F4449</f>
        <v>0</v>
      </c>
      <c r="G4451"/>
      <c r="H4451" s="191"/>
      <c r="I4451" s="191"/>
    </row>
    <row r="4452" spans="1:9" ht="16.149999999999999" customHeight="1">
      <c r="A4452"/>
      <c r="B4452" s="57"/>
      <c r="C4452" s="57"/>
      <c r="D4452" s="57"/>
      <c r="E4452" s="57"/>
      <c r="F4452" s="57"/>
      <c r="G4452"/>
      <c r="H4452" s="188"/>
      <c r="I4452" s="188"/>
    </row>
    <row r="4453" spans="1:9" ht="16.149999999999999" customHeight="1">
      <c r="A4453"/>
      <c r="B4453" s="194" t="s">
        <v>1260</v>
      </c>
      <c r="C4453" s="193"/>
      <c r="D4453" s="193"/>
      <c r="E4453" s="195" t="str">
        <f>$B$3</f>
        <v xml:space="preserve">ESCUELA Nº </v>
      </c>
      <c r="F4453" s="193"/>
      <c r="G4453"/>
      <c r="H4453" s="189"/>
      <c r="I4453" s="189"/>
    </row>
    <row r="4454" spans="1:9" ht="16.149999999999999" customHeight="1">
      <c r="A4454" s="57"/>
      <c r="B4454" s="195"/>
      <c r="C4454" s="193"/>
      <c r="D4454" s="193"/>
      <c r="E4454" s="195" t="str">
        <f>$B$4</f>
        <v>ENI Nº 62 ENRIQUE MOSCONI</v>
      </c>
      <c r="F4454" s="193"/>
      <c r="G4454"/>
      <c r="H4454" s="192"/>
      <c r="I4454" s="192"/>
    </row>
    <row r="4455" spans="1:9" ht="16.149999999999999" customHeight="1">
      <c r="A4455" s="193"/>
      <c r="B4455" s="195"/>
      <c r="C4455" s="193"/>
      <c r="D4455" s="193"/>
      <c r="E4455" s="249" t="str">
        <f>$B$5</f>
        <v>RIVADAVIA - SAN JUAN</v>
      </c>
      <c r="F4455" s="193"/>
      <c r="G4455" s="57"/>
    </row>
    <row r="4456" spans="1:9" ht="16.149999999999999" customHeight="1">
      <c r="A4456" s="193"/>
      <c r="B4456" s="196"/>
      <c r="C4456" s="196"/>
      <c r="D4456" s="197"/>
      <c r="E4456" s="198" t="s">
        <v>231</v>
      </c>
      <c r="F4456" s="196"/>
      <c r="G4456" s="193"/>
    </row>
    <row r="4457" spans="1:9" ht="16.149999999999999" customHeight="1">
      <c r="A4457" s="193"/>
      <c r="B4457" s="199" t="s">
        <v>246</v>
      </c>
      <c r="C4457" s="193"/>
      <c r="D4457" s="199"/>
      <c r="E4457" s="199"/>
      <c r="F4457" s="199"/>
      <c r="G4457" s="193"/>
    </row>
    <row r="4458" spans="1:9" ht="16.149999999999999" customHeight="1">
      <c r="A4458" s="196"/>
      <c r="B4458"/>
      <c r="C4458" s="200"/>
      <c r="D4458" s="101"/>
      <c r="E4458" s="200"/>
      <c r="F4458" s="200"/>
      <c r="G4458" s="193"/>
    </row>
    <row r="4459" spans="1:9" ht="16.149999999999999" customHeight="1" thickBot="1">
      <c r="A4459" s="193"/>
      <c r="B4459"/>
      <c r="C4459" s="200"/>
      <c r="D4459" s="101"/>
      <c r="E4459" s="200"/>
      <c r="F4459" s="200"/>
      <c r="G4459" s="196"/>
      <c r="H4459" s="263"/>
      <c r="I4459" s="263"/>
    </row>
    <row r="4460" spans="1:9" ht="16.149999999999999" customHeight="1">
      <c r="A4460"/>
      <c r="B4460" s="201" t="s">
        <v>232</v>
      </c>
      <c r="C4460" s="202" t="s">
        <v>472</v>
      </c>
      <c r="D4460" s="203" t="s">
        <v>473</v>
      </c>
      <c r="E4460" s="204"/>
      <c r="F4460" s="205"/>
      <c r="G4460" s="199"/>
      <c r="H4460" s="3"/>
      <c r="I4460" s="3"/>
    </row>
    <row r="4461" spans="1:9" ht="16.149999999999999" customHeight="1">
      <c r="A4461"/>
      <c r="B4461" s="206" t="s">
        <v>233</v>
      </c>
      <c r="C4461" s="1032" t="s">
        <v>1030</v>
      </c>
      <c r="D4461" s="1205" t="s">
        <v>1341</v>
      </c>
      <c r="E4461" s="209"/>
      <c r="F4461" s="210"/>
      <c r="G4461"/>
      <c r="H4461" s="3"/>
      <c r="I4461" s="3"/>
    </row>
    <row r="4462" spans="1:9" ht="16.149999999999999" customHeight="1" thickBot="1">
      <c r="A4462"/>
      <c r="B4462" s="206" t="s">
        <v>234</v>
      </c>
      <c r="C4462" s="929" t="s">
        <v>23</v>
      </c>
      <c r="D4462" s="212"/>
      <c r="E4462" s="209"/>
      <c r="F4462" s="210"/>
      <c r="G4462"/>
      <c r="H4462" s="3"/>
      <c r="I4462" s="3"/>
    </row>
    <row r="4463" spans="1:9" ht="16.149999999999999" customHeight="1" thickBot="1">
      <c r="A4463"/>
      <c r="B4463" s="213" t="s">
        <v>235</v>
      </c>
      <c r="C4463" s="214" t="s">
        <v>236</v>
      </c>
      <c r="D4463" s="214" t="s">
        <v>237</v>
      </c>
      <c r="E4463" s="214" t="s">
        <v>238</v>
      </c>
      <c r="F4463" s="215" t="s">
        <v>239</v>
      </c>
      <c r="G4463"/>
      <c r="H4463" s="7"/>
      <c r="I4463" s="7"/>
    </row>
    <row r="4464" spans="1:9" ht="16.149999999999999" customHeight="1" thickBot="1">
      <c r="A4464"/>
      <c r="B4464" s="216" t="s">
        <v>240</v>
      </c>
      <c r="C4464" s="217"/>
      <c r="D4464" s="218"/>
      <c r="E4464" s="217"/>
      <c r="F4464" s="219">
        <f>SUM(F4465:F4477)</f>
        <v>0</v>
      </c>
      <c r="G4464"/>
      <c r="H4464" s="7"/>
      <c r="I4464" s="7"/>
    </row>
    <row r="4465" spans="1:9" ht="16.149999999999999" customHeight="1">
      <c r="A4465"/>
      <c r="B4465" s="259"/>
      <c r="C4465" s="4"/>
      <c r="D4465" s="222"/>
      <c r="E4465" s="222"/>
      <c r="F4465" s="223"/>
      <c r="G4465"/>
      <c r="H4465" s="7"/>
      <c r="I4465" s="7"/>
    </row>
    <row r="4466" spans="1:9" ht="26.25" customHeight="1">
      <c r="A4466"/>
      <c r="B4466" s="220"/>
      <c r="C4466" s="221"/>
      <c r="D4466" s="222"/>
      <c r="E4466" s="222"/>
      <c r="F4466" s="223"/>
      <c r="G4466"/>
      <c r="H4466" s="7"/>
      <c r="I4466" s="7"/>
    </row>
    <row r="4467" spans="1:9" ht="16.149999999999999" customHeight="1">
      <c r="A4467"/>
      <c r="B4467" s="220"/>
      <c r="C4467" s="221"/>
      <c r="D4467" s="222"/>
      <c r="E4467" s="222"/>
      <c r="F4467" s="223"/>
      <c r="G4467"/>
      <c r="H4467" s="7"/>
      <c r="I4467" s="7"/>
    </row>
    <row r="4468" spans="1:9" ht="16.149999999999999" customHeight="1">
      <c r="A4468"/>
      <c r="B4468" s="220"/>
      <c r="C4468" s="221"/>
      <c r="D4468" s="222"/>
      <c r="E4468" s="222"/>
      <c r="F4468" s="223"/>
      <c r="G4468"/>
      <c r="H4468" s="187"/>
      <c r="I4468" s="187"/>
    </row>
    <row r="4469" spans="1:9" s="1064" customFormat="1" ht="16.149999999999999" customHeight="1">
      <c r="A4469"/>
      <c r="B4469" s="220"/>
      <c r="C4469" s="221"/>
      <c r="D4469" s="222"/>
      <c r="E4469" s="222"/>
      <c r="F4469" s="223"/>
      <c r="G4469"/>
      <c r="H4469" s="188"/>
      <c r="I4469" s="188"/>
    </row>
    <row r="4470" spans="1:9" s="1064" customFormat="1" ht="16.149999999999999" customHeight="1">
      <c r="A4470"/>
      <c r="B4470" s="220"/>
      <c r="C4470" s="221"/>
      <c r="D4470" s="222"/>
      <c r="E4470" s="222"/>
      <c r="F4470" s="223"/>
      <c r="G4470"/>
      <c r="H4470" s="189"/>
      <c r="I4470" s="189"/>
    </row>
    <row r="4471" spans="1:9" s="1064" customFormat="1" ht="16.149999999999999" customHeight="1">
      <c r="A4471"/>
      <c r="B4471" s="220"/>
      <c r="C4471" s="221"/>
      <c r="D4471" s="222"/>
      <c r="E4471" s="222"/>
      <c r="F4471" s="223"/>
      <c r="G4471"/>
      <c r="H4471" s="189"/>
      <c r="I4471" s="189"/>
    </row>
    <row r="4472" spans="1:9" s="1064" customFormat="1" ht="16.149999999999999" customHeight="1">
      <c r="A4472"/>
      <c r="B4472" s="220"/>
      <c r="C4472" s="221"/>
      <c r="D4472" s="222"/>
      <c r="E4472" s="222"/>
      <c r="F4472" s="223"/>
      <c r="G4472"/>
      <c r="H4472" s="189"/>
      <c r="I4472" s="189"/>
    </row>
    <row r="4473" spans="1:9" s="1064" customFormat="1" ht="16.149999999999999" customHeight="1">
      <c r="A4473"/>
      <c r="B4473" s="220"/>
      <c r="C4473" s="221"/>
      <c r="D4473" s="222"/>
      <c r="E4473" s="222"/>
      <c r="F4473" s="223"/>
      <c r="G4473"/>
      <c r="H4473" s="189"/>
      <c r="I4473" s="189"/>
    </row>
    <row r="4474" spans="1:9" s="1064" customFormat="1" ht="16.149999999999999" customHeight="1">
      <c r="A4474"/>
      <c r="B4474" s="220"/>
      <c r="C4474" s="221"/>
      <c r="D4474" s="222"/>
      <c r="E4474" s="222"/>
      <c r="F4474" s="223"/>
      <c r="G4474"/>
      <c r="H4474" s="189"/>
      <c r="I4474" s="189"/>
    </row>
    <row r="4475" spans="1:9" s="1064" customFormat="1" ht="16.149999999999999" customHeight="1">
      <c r="A4475"/>
      <c r="B4475" s="224"/>
      <c r="C4475" s="225"/>
      <c r="D4475" s="226"/>
      <c r="E4475" s="226"/>
      <c r="F4475" s="223"/>
      <c r="G4475"/>
      <c r="H4475" s="189"/>
      <c r="I4475" s="189"/>
    </row>
    <row r="4476" spans="1:9" s="1064" customFormat="1" ht="16.149999999999999" customHeight="1">
      <c r="A4476"/>
      <c r="B4476" s="228"/>
      <c r="C4476" s="225"/>
      <c r="D4476" s="225"/>
      <c r="E4476" s="225"/>
      <c r="F4476" s="223"/>
      <c r="G4476"/>
      <c r="H4476" s="189"/>
      <c r="I4476" s="189"/>
    </row>
    <row r="4477" spans="1:9" s="1064" customFormat="1" ht="16.149999999999999" customHeight="1" thickBot="1">
      <c r="A4477"/>
      <c r="B4477" s="230"/>
      <c r="C4477" s="231"/>
      <c r="D4477" s="231"/>
      <c r="E4477" s="231"/>
      <c r="F4477" s="223"/>
      <c r="G4477"/>
      <c r="H4477" s="189"/>
      <c r="I4477" s="189"/>
    </row>
    <row r="4478" spans="1:9" s="1064" customFormat="1" ht="16.149999999999999" customHeight="1" thickBot="1">
      <c r="A4478"/>
      <c r="B4478" s="216" t="s">
        <v>241</v>
      </c>
      <c r="C4478" s="217"/>
      <c r="D4478" s="218"/>
      <c r="E4478" s="217"/>
      <c r="F4478" s="219">
        <f>SUM(F4479:F4481)</f>
        <v>0</v>
      </c>
      <c r="G4478"/>
      <c r="H4478" s="189"/>
      <c r="I4478" s="189"/>
    </row>
    <row r="4479" spans="1:9" s="1064" customFormat="1" ht="16.149999999999999" customHeight="1">
      <c r="A4479"/>
      <c r="B4479" s="262"/>
      <c r="C4479" s="221"/>
      <c r="D4479" s="260"/>
      <c r="E4479" s="222"/>
      <c r="F4479" s="223"/>
      <c r="G4479"/>
      <c r="H4479" s="7"/>
      <c r="I4479" s="7"/>
    </row>
    <row r="4480" spans="1:9" s="1064" customFormat="1" ht="16.149999999999999" customHeight="1">
      <c r="A4480"/>
      <c r="B4480" s="259"/>
      <c r="C4480" s="225"/>
      <c r="D4480" s="261"/>
      <c r="E4480" s="226"/>
      <c r="F4480" s="223"/>
      <c r="G4480"/>
      <c r="H4480" s="189"/>
      <c r="I4480" s="189"/>
    </row>
    <row r="4481" spans="1:9" s="1064" customFormat="1" ht="16.149999999999999" customHeight="1" thickBot="1">
      <c r="A4481"/>
      <c r="B4481" s="230"/>
      <c r="C4481" s="231"/>
      <c r="D4481" s="231"/>
      <c r="E4481" s="231"/>
      <c r="F4481" s="223"/>
      <c r="G4481"/>
      <c r="H4481" s="188"/>
      <c r="I4481" s="188"/>
    </row>
    <row r="4482" spans="1:9" s="1064" customFormat="1" ht="16.149999999999999" customHeight="1" thickBot="1">
      <c r="A4482"/>
      <c r="B4482" s="216" t="s">
        <v>242</v>
      </c>
      <c r="C4482" s="217"/>
      <c r="D4482" s="218"/>
      <c r="E4482" s="217"/>
      <c r="F4482" s="219">
        <f>SUM(F4483:F4485)</f>
        <v>0</v>
      </c>
      <c r="G4482"/>
      <c r="H4482" s="189"/>
      <c r="I4482" s="189"/>
    </row>
    <row r="4483" spans="1:9" s="1064" customFormat="1" ht="16.149999999999999" customHeight="1">
      <c r="A4483"/>
      <c r="B4483" s="220"/>
      <c r="C4483" s="221"/>
      <c r="D4483" s="233"/>
      <c r="E4483" s="221"/>
      <c r="F4483" s="223"/>
      <c r="G4483"/>
      <c r="H4483" s="189"/>
      <c r="I4483" s="189"/>
    </row>
    <row r="4484" spans="1:9" s="1064" customFormat="1" ht="16.149999999999999" customHeight="1">
      <c r="A4484"/>
      <c r="B4484" s="224"/>
      <c r="C4484" s="225"/>
      <c r="D4484" s="229"/>
      <c r="E4484" s="225"/>
      <c r="F4484" s="227"/>
      <c r="G4484"/>
      <c r="H4484" s="190"/>
      <c r="I4484" s="190"/>
    </row>
    <row r="4485" spans="1:9" ht="16.149999999999999" customHeight="1" thickBot="1">
      <c r="A4485"/>
      <c r="B4485" s="234"/>
      <c r="C4485" s="231"/>
      <c r="D4485" s="232"/>
      <c r="E4485" s="231"/>
      <c r="F4485" s="235"/>
      <c r="G4485"/>
      <c r="H4485" s="189"/>
      <c r="I4485" s="189"/>
    </row>
    <row r="4486" spans="1:9" ht="16.149999999999999" customHeight="1" thickTop="1" thickBot="1">
      <c r="A4486"/>
      <c r="B4486"/>
      <c r="C4486" s="236"/>
      <c r="D4486" s="237"/>
      <c r="E4486" s="238" t="s">
        <v>243</v>
      </c>
      <c r="F4486" s="239">
        <f>SUM(F4464,F4478,F4482)</f>
        <v>0</v>
      </c>
      <c r="G4486"/>
      <c r="H4486" s="191"/>
      <c r="I4486" s="191"/>
    </row>
    <row r="4487" spans="1:9" ht="16.149999999999999" customHeight="1" thickTop="1" thickBot="1">
      <c r="A4487"/>
      <c r="B4487"/>
      <c r="C4487" s="240"/>
      <c r="D4487" s="241"/>
      <c r="E4487" s="242" t="s">
        <v>244</v>
      </c>
      <c r="F4487" s="239">
        <f>$H$27</f>
        <v>1.5610099999999998</v>
      </c>
      <c r="G4487"/>
      <c r="H4487" s="191"/>
      <c r="I4487" s="191"/>
    </row>
    <row r="4488" spans="1:9" ht="16.149999999999999" customHeight="1" thickTop="1" thickBot="1">
      <c r="A4488"/>
      <c r="B4488"/>
      <c r="C4488" s="243"/>
      <c r="D4488" s="244"/>
      <c r="E4488" s="245" t="s">
        <v>245</v>
      </c>
      <c r="F4488" s="461">
        <f>+F4487*F4486</f>
        <v>0</v>
      </c>
      <c r="G4488"/>
      <c r="H4488" s="191"/>
      <c r="I4488" s="191"/>
    </row>
    <row r="4489" spans="1:9" ht="16.149999999999999" customHeight="1">
      <c r="A4489"/>
      <c r="B4489" s="57"/>
      <c r="C4489" s="57"/>
      <c r="D4489" s="57"/>
      <c r="E4489" s="57"/>
      <c r="F4489" s="57"/>
      <c r="G4489"/>
      <c r="H4489" s="188"/>
      <c r="I4489" s="188"/>
    </row>
    <row r="4490" spans="1:9" ht="16.149999999999999" customHeight="1">
      <c r="A4490"/>
      <c r="B4490" s="57"/>
      <c r="C4490" s="57"/>
      <c r="D4490" s="57"/>
      <c r="E4490" s="57"/>
      <c r="F4490" s="57"/>
      <c r="G4490"/>
      <c r="H4490" s="189"/>
      <c r="I4490" s="189"/>
    </row>
    <row r="4491" spans="1:9" ht="16.149999999999999" customHeight="1">
      <c r="A4491" s="57"/>
      <c r="B4491" s="194" t="s">
        <v>1260</v>
      </c>
      <c r="C4491" s="193"/>
      <c r="D4491" s="193"/>
      <c r="E4491" s="195" t="str">
        <f>$B$3</f>
        <v xml:space="preserve">ESCUELA Nº </v>
      </c>
      <c r="F4491" s="193"/>
      <c r="G4491"/>
      <c r="H4491" s="192"/>
      <c r="I4491" s="192"/>
    </row>
    <row r="4492" spans="1:9" ht="16.149999999999999" customHeight="1">
      <c r="A4492" s="193"/>
      <c r="B4492" s="195"/>
      <c r="C4492" s="193"/>
      <c r="D4492" s="193"/>
      <c r="E4492" s="195" t="str">
        <f>$B$4</f>
        <v>ENI Nº 62 ENRIQUE MOSCONI</v>
      </c>
      <c r="F4492" s="193"/>
      <c r="G4492" s="57"/>
    </row>
    <row r="4493" spans="1:9" ht="16.149999999999999" customHeight="1">
      <c r="A4493" s="193"/>
      <c r="B4493" s="195"/>
      <c r="C4493" s="193"/>
      <c r="D4493" s="193"/>
      <c r="E4493" s="249" t="str">
        <f>$B$5</f>
        <v>RIVADAVIA - SAN JUAN</v>
      </c>
      <c r="F4493" s="193"/>
      <c r="G4493" s="193"/>
    </row>
    <row r="4494" spans="1:9" ht="16.149999999999999" customHeight="1">
      <c r="A4494" s="193"/>
      <c r="B4494" s="196"/>
      <c r="C4494" s="196"/>
      <c r="D4494" s="197"/>
      <c r="E4494" s="198" t="s">
        <v>231</v>
      </c>
      <c r="F4494" s="196"/>
      <c r="G4494" s="193"/>
    </row>
    <row r="4495" spans="1:9" ht="16.149999999999999" customHeight="1">
      <c r="A4495" s="196"/>
      <c r="B4495" s="199" t="s">
        <v>246</v>
      </c>
      <c r="C4495" s="193"/>
      <c r="D4495" s="199"/>
      <c r="E4495" s="199"/>
      <c r="F4495" s="199"/>
      <c r="G4495" s="193"/>
      <c r="H4495" s="263"/>
      <c r="I4495" s="263"/>
    </row>
    <row r="4496" spans="1:9" ht="16.149999999999999" customHeight="1">
      <c r="A4496" s="193"/>
      <c r="B4496"/>
      <c r="C4496" s="200"/>
      <c r="D4496" s="101"/>
      <c r="E4496" s="200"/>
      <c r="F4496" s="200"/>
      <c r="G4496" s="196"/>
      <c r="H4496" s="3"/>
      <c r="I4496" s="3"/>
    </row>
    <row r="4497" spans="1:9" ht="16.149999999999999" customHeight="1" thickBot="1">
      <c r="A4497"/>
      <c r="B4497"/>
      <c r="C4497" s="200"/>
      <c r="D4497" s="101"/>
      <c r="E4497" s="200"/>
      <c r="F4497" s="200"/>
      <c r="G4497" s="199"/>
      <c r="H4497" s="3"/>
      <c r="I4497" s="3"/>
    </row>
    <row r="4498" spans="1:9" ht="16.149999999999999" customHeight="1">
      <c r="A4498"/>
      <c r="B4498" s="201" t="s">
        <v>232</v>
      </c>
      <c r="C4498" s="202" t="s">
        <v>474</v>
      </c>
      <c r="D4498" s="203" t="s">
        <v>475</v>
      </c>
      <c r="E4498" s="204"/>
      <c r="F4498" s="205"/>
      <c r="G4498"/>
      <c r="H4498" s="3"/>
      <c r="I4498" s="3"/>
    </row>
    <row r="4499" spans="1:9" ht="16.149999999999999" customHeight="1">
      <c r="A4499"/>
      <c r="B4499" s="206" t="s">
        <v>233</v>
      </c>
      <c r="C4499" s="207" t="s">
        <v>415</v>
      </c>
      <c r="D4499" s="265" t="s">
        <v>1250</v>
      </c>
      <c r="E4499" s="209"/>
      <c r="F4499" s="210"/>
      <c r="G4499"/>
      <c r="H4499" s="7"/>
      <c r="I4499" s="7"/>
    </row>
    <row r="4500" spans="1:9" ht="16.149999999999999" customHeight="1" thickBot="1">
      <c r="A4500"/>
      <c r="B4500" s="206" t="s">
        <v>234</v>
      </c>
      <c r="C4500" s="929" t="s">
        <v>23</v>
      </c>
      <c r="D4500" s="212"/>
      <c r="E4500" s="209"/>
      <c r="F4500" s="210"/>
      <c r="G4500"/>
      <c r="H4500" s="7"/>
      <c r="I4500" s="7"/>
    </row>
    <row r="4501" spans="1:9" ht="16.149999999999999" customHeight="1" thickBot="1">
      <c r="A4501"/>
      <c r="B4501" s="213" t="s">
        <v>235</v>
      </c>
      <c r="C4501" s="214" t="s">
        <v>236</v>
      </c>
      <c r="D4501" s="214" t="s">
        <v>237</v>
      </c>
      <c r="E4501" s="214" t="s">
        <v>238</v>
      </c>
      <c r="F4501" s="215" t="s">
        <v>239</v>
      </c>
      <c r="G4501"/>
      <c r="H4501" s="7"/>
      <c r="I4501" s="7"/>
    </row>
    <row r="4502" spans="1:9" ht="16.149999999999999" customHeight="1" thickBot="1">
      <c r="A4502"/>
      <c r="B4502" s="216" t="s">
        <v>240</v>
      </c>
      <c r="C4502" s="217"/>
      <c r="D4502" s="218"/>
      <c r="E4502" s="217"/>
      <c r="F4502" s="219">
        <f>SUM(F4503:F4515)</f>
        <v>0</v>
      </c>
      <c r="G4502"/>
      <c r="H4502" s="7"/>
      <c r="I4502" s="7"/>
    </row>
    <row r="4503" spans="1:9" ht="16.149999999999999" customHeight="1">
      <c r="A4503"/>
      <c r="B4503" s="259"/>
      <c r="C4503" s="4"/>
      <c r="D4503" s="222"/>
      <c r="E4503" s="222"/>
      <c r="F4503" s="223"/>
      <c r="G4503"/>
      <c r="H4503" s="7"/>
      <c r="I4503" s="7"/>
    </row>
    <row r="4504" spans="1:9" ht="16.149999999999999" customHeight="1">
      <c r="A4504"/>
      <c r="B4504" s="220"/>
      <c r="C4504" s="221"/>
      <c r="D4504" s="222"/>
      <c r="E4504" s="222"/>
      <c r="F4504" s="223"/>
      <c r="G4504"/>
      <c r="H4504" s="187"/>
      <c r="I4504" s="187"/>
    </row>
    <row r="4505" spans="1:9" ht="16.149999999999999" customHeight="1">
      <c r="A4505"/>
      <c r="B4505" s="220"/>
      <c r="C4505" s="221"/>
      <c r="D4505" s="222"/>
      <c r="E4505" s="222"/>
      <c r="F4505" s="223"/>
      <c r="G4505" s="1062"/>
      <c r="H4505" s="1106"/>
      <c r="I4505" s="1106"/>
    </row>
    <row r="4506" spans="1:9" ht="16.149999999999999" customHeight="1">
      <c r="A4506"/>
      <c r="B4506" s="220"/>
      <c r="C4506" s="221"/>
      <c r="D4506" s="222"/>
      <c r="E4506" s="222"/>
      <c r="F4506" s="223"/>
      <c r="G4506" s="1062"/>
      <c r="H4506" s="1063"/>
      <c r="I4506" s="1063"/>
    </row>
    <row r="4507" spans="1:9" ht="16.149999999999999" customHeight="1">
      <c r="A4507"/>
      <c r="B4507" s="220"/>
      <c r="C4507" s="221"/>
      <c r="D4507" s="222"/>
      <c r="E4507" s="222"/>
      <c r="F4507" s="223"/>
      <c r="G4507" s="1062"/>
      <c r="H4507" s="1063"/>
      <c r="I4507" s="1063"/>
    </row>
    <row r="4508" spans="1:9" ht="16.149999999999999" customHeight="1">
      <c r="A4508"/>
      <c r="B4508" s="220"/>
      <c r="C4508" s="221"/>
      <c r="D4508" s="222"/>
      <c r="E4508" s="222"/>
      <c r="F4508" s="223"/>
      <c r="G4508" s="1062"/>
      <c r="H4508" s="1063"/>
      <c r="I4508" s="1063"/>
    </row>
    <row r="4509" spans="1:9" ht="26.25" customHeight="1">
      <c r="A4509"/>
      <c r="B4509" s="220"/>
      <c r="C4509" s="221"/>
      <c r="D4509" s="222"/>
      <c r="E4509" s="222"/>
      <c r="F4509" s="223"/>
      <c r="G4509" s="1062"/>
      <c r="H4509" s="1063"/>
      <c r="I4509" s="1063"/>
    </row>
    <row r="4510" spans="1:9" ht="16.149999999999999" customHeight="1">
      <c r="A4510"/>
      <c r="B4510" s="220"/>
      <c r="C4510" s="221"/>
      <c r="D4510" s="222"/>
      <c r="E4510" s="222"/>
      <c r="F4510" s="223"/>
      <c r="G4510" s="1062"/>
      <c r="H4510" s="1063"/>
      <c r="I4510" s="1063"/>
    </row>
    <row r="4511" spans="1:9" ht="16.149999999999999" customHeight="1">
      <c r="A4511"/>
      <c r="B4511" s="220"/>
      <c r="C4511" s="221"/>
      <c r="D4511" s="222"/>
      <c r="E4511" s="222"/>
      <c r="F4511" s="223"/>
      <c r="G4511" s="1062"/>
      <c r="H4511" s="1063"/>
      <c r="I4511" s="1063"/>
    </row>
    <row r="4512" spans="1:9" ht="16.149999999999999" customHeight="1">
      <c r="A4512"/>
      <c r="B4512" s="220"/>
      <c r="C4512" s="221"/>
      <c r="D4512" s="222"/>
      <c r="E4512" s="222"/>
      <c r="F4512" s="223"/>
      <c r="G4512" s="1062"/>
      <c r="H4512" s="1063"/>
      <c r="I4512" s="1063"/>
    </row>
    <row r="4513" spans="1:9" ht="16.149999999999999" customHeight="1">
      <c r="A4513"/>
      <c r="B4513" s="224"/>
      <c r="C4513" s="225"/>
      <c r="D4513" s="226"/>
      <c r="E4513" s="226"/>
      <c r="F4513" s="223"/>
      <c r="G4513" s="1062"/>
      <c r="H4513" s="1063"/>
      <c r="I4513" s="1063"/>
    </row>
    <row r="4514" spans="1:9" ht="16.149999999999999" customHeight="1">
      <c r="A4514"/>
      <c r="B4514" s="228"/>
      <c r="C4514" s="225"/>
      <c r="D4514" s="225"/>
      <c r="E4514" s="225"/>
      <c r="F4514" s="223"/>
      <c r="G4514" s="1062"/>
      <c r="H4514" s="1063"/>
      <c r="I4514" s="1063"/>
    </row>
    <row r="4515" spans="1:9" ht="16.149999999999999" customHeight="1" thickBot="1">
      <c r="A4515"/>
      <c r="B4515" s="230"/>
      <c r="C4515" s="231"/>
      <c r="D4515" s="231"/>
      <c r="E4515" s="231"/>
      <c r="F4515" s="223"/>
      <c r="G4515" s="1062"/>
      <c r="H4515" s="1063"/>
      <c r="I4515" s="1063"/>
    </row>
    <row r="4516" spans="1:9" ht="16.149999999999999" customHeight="1" thickBot="1">
      <c r="A4516"/>
      <c r="B4516" s="216" t="s">
        <v>241</v>
      </c>
      <c r="C4516" s="217"/>
      <c r="D4516" s="218"/>
      <c r="E4516" s="217"/>
      <c r="F4516" s="219">
        <f>SUM(F4517:F4519)</f>
        <v>0</v>
      </c>
      <c r="G4516" s="1062"/>
      <c r="H4516" s="1063"/>
      <c r="I4516" s="1063"/>
    </row>
    <row r="4517" spans="1:9" ht="16.149999999999999" customHeight="1">
      <c r="A4517"/>
      <c r="B4517" s="262"/>
      <c r="C4517" s="221"/>
      <c r="D4517" s="260"/>
      <c r="E4517" s="222"/>
      <c r="F4517" s="223"/>
      <c r="G4517" s="1062"/>
      <c r="H4517" s="1063"/>
      <c r="I4517" s="1063"/>
    </row>
    <row r="4518" spans="1:9" ht="16.149999999999999" customHeight="1">
      <c r="A4518"/>
      <c r="B4518" s="259"/>
      <c r="C4518" s="225"/>
      <c r="D4518" s="261"/>
      <c r="E4518" s="225"/>
      <c r="F4518" s="223"/>
      <c r="G4518" s="1062"/>
      <c r="H4518" s="1063"/>
      <c r="I4518" s="1063"/>
    </row>
    <row r="4519" spans="1:9" ht="16.149999999999999" customHeight="1" thickBot="1">
      <c r="A4519"/>
      <c r="B4519" s="230"/>
      <c r="C4519" s="231"/>
      <c r="D4519" s="231"/>
      <c r="E4519" s="231"/>
      <c r="F4519" s="223"/>
      <c r="G4519" s="1062"/>
      <c r="H4519" s="1107"/>
      <c r="I4519" s="1107"/>
    </row>
    <row r="4520" spans="1:9" ht="16.149999999999999" customHeight="1" thickBot="1">
      <c r="A4520"/>
      <c r="B4520" s="216" t="s">
        <v>242</v>
      </c>
      <c r="C4520" s="217"/>
      <c r="D4520" s="218"/>
      <c r="E4520" s="217"/>
      <c r="F4520" s="219">
        <f>SUM(F4521:F4523)</f>
        <v>0</v>
      </c>
      <c r="G4520" s="1062"/>
      <c r="H4520" s="1063"/>
      <c r="I4520" s="1063"/>
    </row>
    <row r="4521" spans="1:9" ht="16.149999999999999" customHeight="1">
      <c r="A4521"/>
      <c r="B4521" s="220"/>
      <c r="C4521" s="221"/>
      <c r="D4521" s="233"/>
      <c r="E4521" s="221"/>
      <c r="F4521" s="223"/>
      <c r="G4521"/>
      <c r="H4521" s="188"/>
      <c r="I4521" s="188"/>
    </row>
    <row r="4522" spans="1:9" ht="16.149999999999999" customHeight="1">
      <c r="A4522"/>
      <c r="B4522" s="224"/>
      <c r="C4522" s="225"/>
      <c r="D4522" s="229"/>
      <c r="E4522" s="225"/>
      <c r="F4522" s="227"/>
      <c r="G4522"/>
      <c r="H4522" s="189"/>
      <c r="I4522" s="189"/>
    </row>
    <row r="4523" spans="1:9" ht="16.149999999999999" customHeight="1" thickBot="1">
      <c r="A4523"/>
      <c r="B4523" s="234"/>
      <c r="C4523" s="231"/>
      <c r="D4523" s="232"/>
      <c r="E4523" s="231"/>
      <c r="F4523" s="235"/>
      <c r="G4523"/>
      <c r="H4523" s="189"/>
      <c r="I4523" s="189"/>
    </row>
    <row r="4524" spans="1:9" ht="16.149999999999999" customHeight="1" thickTop="1" thickBot="1">
      <c r="A4524"/>
      <c r="B4524"/>
      <c r="C4524" s="236"/>
      <c r="D4524" s="237"/>
      <c r="E4524" s="238" t="s">
        <v>243</v>
      </c>
      <c r="F4524" s="239">
        <f>SUM(F4502,F4516,F4520)</f>
        <v>0</v>
      </c>
      <c r="G4524"/>
      <c r="H4524" s="190"/>
      <c r="I4524" s="190"/>
    </row>
    <row r="4525" spans="1:9" ht="16.149999999999999" customHeight="1" thickTop="1" thickBot="1">
      <c r="A4525"/>
      <c r="B4525"/>
      <c r="C4525" s="240"/>
      <c r="D4525" s="241"/>
      <c r="E4525" s="242" t="s">
        <v>244</v>
      </c>
      <c r="F4525" s="239">
        <f>$H$27</f>
        <v>1.5610099999999998</v>
      </c>
      <c r="G4525"/>
      <c r="H4525" s="189"/>
      <c r="I4525" s="189"/>
    </row>
    <row r="4526" spans="1:9" ht="16.149999999999999" customHeight="1" thickTop="1" thickBot="1">
      <c r="A4526"/>
      <c r="B4526"/>
      <c r="C4526" s="243"/>
      <c r="D4526" s="244"/>
      <c r="E4526" s="245" t="s">
        <v>245</v>
      </c>
      <c r="F4526" s="461">
        <f>+F4525*F4524</f>
        <v>0</v>
      </c>
      <c r="G4526"/>
      <c r="H4526" s="191"/>
      <c r="I4526" s="191"/>
    </row>
    <row r="4527" spans="1:9" ht="16.149999999999999" customHeight="1">
      <c r="A4527"/>
      <c r="B4527" s="57"/>
      <c r="C4527" s="57"/>
      <c r="D4527" s="57"/>
      <c r="E4527" s="57"/>
      <c r="F4527" s="57"/>
      <c r="G4527"/>
      <c r="H4527" s="191"/>
      <c r="I4527" s="191"/>
    </row>
    <row r="4528" spans="1:9" ht="16.149999999999999" customHeight="1">
      <c r="A4528" s="57"/>
      <c r="B4528" s="194" t="s">
        <v>1260</v>
      </c>
      <c r="C4528" s="193"/>
      <c r="D4528" s="193"/>
      <c r="E4528" s="195" t="str">
        <f>$B$3</f>
        <v xml:space="preserve">ESCUELA Nº </v>
      </c>
      <c r="F4528" s="193"/>
      <c r="G4528"/>
      <c r="H4528" s="191"/>
      <c r="I4528" s="191"/>
    </row>
    <row r="4529" spans="1:9" ht="16.149999999999999" customHeight="1">
      <c r="A4529" s="193"/>
      <c r="B4529" s="195"/>
      <c r="C4529" s="193"/>
      <c r="D4529" s="193"/>
      <c r="E4529" s="195" t="str">
        <f>$B$4</f>
        <v>ENI Nº 62 ENRIQUE MOSCONI</v>
      </c>
      <c r="F4529" s="193"/>
      <c r="G4529"/>
      <c r="H4529" s="188"/>
      <c r="I4529" s="188"/>
    </row>
    <row r="4530" spans="1:9" ht="16.149999999999999" customHeight="1">
      <c r="A4530" s="193"/>
      <c r="B4530" s="195"/>
      <c r="C4530" s="193"/>
      <c r="D4530" s="193"/>
      <c r="E4530" s="249" t="str">
        <f>$B$5</f>
        <v>RIVADAVIA - SAN JUAN</v>
      </c>
      <c r="F4530" s="193"/>
      <c r="G4530"/>
      <c r="H4530" s="189"/>
      <c r="I4530" s="189"/>
    </row>
    <row r="4531" spans="1:9" ht="16.149999999999999" customHeight="1">
      <c r="A4531" s="193"/>
      <c r="B4531" s="196"/>
      <c r="C4531" s="196"/>
      <c r="D4531" s="197"/>
      <c r="E4531" s="198" t="s">
        <v>231</v>
      </c>
      <c r="F4531" s="196"/>
      <c r="G4531"/>
      <c r="H4531" s="192"/>
      <c r="I4531" s="192"/>
    </row>
    <row r="4532" spans="1:9" ht="16.149999999999999" customHeight="1">
      <c r="A4532" s="196"/>
      <c r="B4532" s="199" t="s">
        <v>246</v>
      </c>
      <c r="C4532" s="193"/>
      <c r="D4532" s="199"/>
      <c r="E4532" s="199"/>
      <c r="F4532" s="199"/>
      <c r="G4532"/>
      <c r="H4532" s="54"/>
      <c r="I4532" s="54"/>
    </row>
    <row r="4533" spans="1:9" ht="16.149999999999999" customHeight="1">
      <c r="A4533" s="193"/>
      <c r="B4533"/>
      <c r="C4533" s="200"/>
      <c r="D4533" s="101"/>
      <c r="E4533" s="200"/>
      <c r="F4533" s="200"/>
      <c r="G4533" s="57"/>
      <c r="H4533" s="54"/>
      <c r="I4533" s="54"/>
    </row>
    <row r="4534" spans="1:9" ht="16.149999999999999" customHeight="1">
      <c r="A4534"/>
      <c r="B4534"/>
      <c r="C4534" s="200"/>
      <c r="D4534" s="101"/>
      <c r="E4534" s="200"/>
      <c r="F4534" s="200"/>
      <c r="G4534"/>
      <c r="H4534" s="54"/>
      <c r="I4534" s="54"/>
    </row>
    <row r="4535" spans="1:9">
      <c r="B4535"/>
      <c r="C4535" s="200"/>
      <c r="D4535" s="208"/>
      <c r="E4535" s="246"/>
      <c r="F4535" s="247"/>
    </row>
    <row r="4536" spans="1:9">
      <c r="B4536"/>
      <c r="C4536" s="200"/>
      <c r="D4536" s="208"/>
      <c r="E4536" s="246"/>
      <c r="F4536" s="247"/>
    </row>
    <row r="4537" spans="1:9">
      <c r="B4537"/>
      <c r="C4537" s="200"/>
      <c r="D4537" s="208"/>
      <c r="E4537" s="246"/>
      <c r="F4537" s="247"/>
    </row>
    <row r="4538" spans="1:9">
      <c r="B4538"/>
      <c r="C4538" s="200"/>
      <c r="D4538" s="208"/>
      <c r="E4538" s="246"/>
      <c r="F4538" s="247"/>
    </row>
    <row r="4539" spans="1:9">
      <c r="B4539"/>
      <c r="C4539" s="200"/>
      <c r="D4539" s="208"/>
      <c r="E4539" s="246"/>
      <c r="F4539" s="247"/>
    </row>
    <row r="4540" spans="1:9">
      <c r="B4540"/>
      <c r="C4540" s="200"/>
      <c r="D4540" s="208"/>
      <c r="E4540" s="246"/>
      <c r="F4540" s="247"/>
    </row>
    <row r="4541" spans="1:9">
      <c r="B4541"/>
      <c r="C4541" s="200"/>
      <c r="D4541" s="208"/>
      <c r="E4541" s="246"/>
      <c r="F4541" s="247"/>
    </row>
    <row r="4542" spans="1:9">
      <c r="B4542"/>
      <c r="C4542" s="200"/>
      <c r="D4542" s="208"/>
      <c r="E4542" s="246"/>
      <c r="F4542" s="247"/>
    </row>
    <row r="4543" spans="1:9">
      <c r="B4543"/>
      <c r="C4543" s="200"/>
      <c r="D4543" s="208"/>
      <c r="E4543" s="246"/>
      <c r="F4543" s="247"/>
    </row>
    <row r="4544" spans="1:9">
      <c r="B4544"/>
      <c r="C4544" s="200"/>
      <c r="D4544" s="208"/>
      <c r="E4544" s="246"/>
      <c r="F4544" s="247"/>
    </row>
    <row r="4545" spans="2:6">
      <c r="B4545"/>
      <c r="C4545" s="200"/>
      <c r="D4545" s="208"/>
      <c r="E4545" s="246"/>
      <c r="F4545" s="247"/>
    </row>
    <row r="4546" spans="2:6">
      <c r="B4546"/>
      <c r="C4546" s="200"/>
      <c r="D4546" s="208"/>
      <c r="E4546" s="246"/>
      <c r="F4546" s="247"/>
    </row>
    <row r="4547" spans="2:6">
      <c r="B4547"/>
      <c r="C4547" s="200"/>
      <c r="D4547" s="208"/>
      <c r="E4547" s="246"/>
      <c r="F4547" s="247"/>
    </row>
    <row r="4548" spans="2:6">
      <c r="B4548"/>
      <c r="C4548" s="200"/>
      <c r="D4548" s="208"/>
      <c r="E4548" s="246"/>
      <c r="F4548" s="247"/>
    </row>
    <row r="4549" spans="2:6">
      <c r="B4549"/>
      <c r="C4549" s="200"/>
      <c r="D4549" s="208"/>
      <c r="E4549" s="246"/>
      <c r="F4549" s="247"/>
    </row>
    <row r="4550" spans="2:6">
      <c r="B4550"/>
      <c r="C4550" s="200"/>
      <c r="D4550" s="208"/>
      <c r="E4550" s="246"/>
      <c r="F4550" s="247"/>
    </row>
    <row r="4551" spans="2:6">
      <c r="B4551"/>
      <c r="C4551" s="200"/>
      <c r="D4551" s="208"/>
      <c r="E4551" s="246"/>
      <c r="F4551" s="247"/>
    </row>
    <row r="4552" spans="2:6">
      <c r="B4552"/>
      <c r="C4552" s="200"/>
      <c r="D4552" s="208"/>
      <c r="E4552" s="246"/>
      <c r="F4552" s="247"/>
    </row>
    <row r="4553" spans="2:6">
      <c r="B4553"/>
      <c r="C4553" s="200"/>
      <c r="D4553" s="208"/>
      <c r="E4553" s="246"/>
      <c r="F4553" s="247"/>
    </row>
    <row r="4554" spans="2:6">
      <c r="B4554"/>
      <c r="C4554" s="200"/>
      <c r="D4554" s="208"/>
      <c r="E4554" s="246"/>
      <c r="F4554" s="247"/>
    </row>
    <row r="4555" spans="2:6">
      <c r="B4555"/>
      <c r="C4555" s="200"/>
      <c r="D4555" s="208"/>
      <c r="E4555" s="246"/>
      <c r="F4555" s="247"/>
    </row>
    <row r="4556" spans="2:6">
      <c r="B4556"/>
      <c r="C4556" s="200"/>
      <c r="D4556" s="208"/>
      <c r="E4556" s="246"/>
      <c r="F4556" s="247"/>
    </row>
    <row r="4557" spans="2:6">
      <c r="B4557"/>
      <c r="C4557" s="200"/>
      <c r="D4557" s="208"/>
      <c r="E4557" s="246"/>
      <c r="F4557" s="247"/>
    </row>
    <row r="4558" spans="2:6">
      <c r="B4558"/>
      <c r="C4558" s="200"/>
      <c r="D4558" s="208"/>
      <c r="E4558" s="246"/>
      <c r="F4558" s="247"/>
    </row>
    <row r="4559" spans="2:6">
      <c r="B4559"/>
      <c r="C4559" s="200"/>
      <c r="D4559" s="208"/>
      <c r="E4559" s="246"/>
      <c r="F4559" s="247"/>
    </row>
    <row r="4560" spans="2:6">
      <c r="B4560"/>
      <c r="C4560" s="200"/>
      <c r="D4560" s="208"/>
      <c r="E4560" s="246"/>
      <c r="F4560" s="247"/>
    </row>
  </sheetData>
  <mergeCells count="1">
    <mergeCell ref="C17:H17"/>
  </mergeCells>
  <phoneticPr fontId="0" type="noConversion"/>
  <dataValidations disablePrompts="1" count="1">
    <dataValidation type="list" allowBlank="1" showInputMessage="1" showErrorMessage="1" sqref="C1123:C1131 C1012:C1020 C1910:C1915 C1990:C1999 C2174:C2183 C4149:C4155 C4186:C4192 C4223:C4229 C4259:C4265 C4399:C4409 C2211:C2220 C1197:C1205 C1270:C1279 C1307:C1316 C1344:C1353 C1381:C1390 C1418:C1427 C793:C797 C756:C760 C68 C941:C945 C904:C908 C867:C871 C830:C834 C683:C691 C642:C654 C199:C210 C1956:C1962 C501:C506 C1049:C1057 C1529:C1538 C1566:C1575 C1679:C1686 C1715:C1723 C1753:C1760 C1790:C1797 C1863:C1871 C2026:C2036 C2104:C2110 C2138:C2147 C2381:C2388 C2418:C2425 C2456:C2462 C2606:C2612 C2971:C2982 C3116:C3127 C3223:C3234 C3259:C3270 C3792:C3799 C3373:C3384 C2935:C2946 C3413:C3420 C3456:C3463 C3498:C3505 C3541:C3548 C3586:C3593 C3679:C3682 C3724:C3727 C3932:C3939 C4000:C4007 C4034:C4044 C4071:C4081 C4108:C4118 C4437:C4440 C4504:C4515 C1160:C1168 C1825:C1834 C4466:C4477 C1234:C1242 C3634:C3637 C4330:C4336 C532:C543 C50:C62 C235:C247 C3761:C3764 C3831 C3863 C3895:C3902 C3967:C3970 C1494:C1501 C1457:C1464 C1642:C1649 C2562:C2575 C2643:C2649 C2680:C2686 C2717:C2723 C2754:C2760 C3007:C3018 C3043:C3054 C3079:C3090 C3151:C3162 C3187:C3198 C3312 C105 C87:C99 C142 C124:C136 C179 C161:C173 C272:C284 C309:C321 C346:C358 C383:C395 C420:C432 C457:C469 C569:C580 C606:C617 C979:C983 C1086:C1094 C1603:C1612 C2063:C2073 C2903:C2910 C2870:C2879 C2842:C2846 C2814:C2818 C2787:C2790 C4294:C4300 C4366:C4372 C720:C723 C3339:C3348" xr:uid="{00000000-0002-0000-0900-000000000000}">
      <formula1>$D$10:$D$14</formula1>
    </dataValidation>
  </dataValidations>
  <pageMargins left="1.26" right="0.23" top="0.23" bottom="0.24" header="0.12" footer="0"/>
  <pageSetup paperSize="9" scale="10" orientation="portrait" r:id="rId1"/>
  <headerFooter alignWithMargins="0"/>
  <rowBreaks count="17" manualBreakCount="17">
    <brk id="531" max="8" man="1"/>
    <brk id="683" max="8" man="1"/>
    <brk id="817" max="8" man="1"/>
    <brk id="1329" max="8" man="1"/>
    <brk id="1627" max="8" man="1"/>
    <brk id="1713" max="8" man="1"/>
    <brk id="1761" max="8" man="1"/>
    <brk id="1848" max="8" man="1"/>
    <brk id="1979" max="8" man="1"/>
    <brk id="2226" max="8" man="1"/>
    <brk id="2489" max="8" man="1"/>
    <brk id="3258" max="8" man="1"/>
    <brk id="3343" max="8" man="1"/>
    <brk id="3477" max="8" man="1"/>
    <brk id="3872" max="8" man="1"/>
    <brk id="3946" max="8" man="1"/>
    <brk id="402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M545"/>
  <sheetViews>
    <sheetView view="pageBreakPreview" zoomScale="75" zoomScaleNormal="75" zoomScaleSheetLayoutView="75" workbookViewId="0">
      <selection activeCell="M11" sqref="M11"/>
    </sheetView>
  </sheetViews>
  <sheetFormatPr baseColWidth="10" defaultColWidth="11.42578125" defaultRowHeight="15"/>
  <cols>
    <col min="1" max="1" width="8.140625" style="917" customWidth="1"/>
    <col min="2" max="2" width="15.140625" style="900" customWidth="1"/>
    <col min="3" max="3" width="88.7109375" style="900" customWidth="1"/>
    <col min="4" max="4" width="10.85546875" style="900" customWidth="1"/>
    <col min="5" max="5" width="13.5703125" style="895" customWidth="1"/>
    <col min="6" max="6" width="19.85546875" style="907" customWidth="1"/>
    <col min="7" max="7" width="23" style="900" customWidth="1"/>
    <col min="8" max="8" width="27.28515625" style="900" customWidth="1"/>
    <col min="9" max="9" width="15.140625" style="900" customWidth="1"/>
    <col min="10" max="16384" width="11.42578125" style="900"/>
  </cols>
  <sheetData>
    <row r="1" spans="1:10" s="909" customFormat="1" ht="18" customHeight="1">
      <c r="A1" s="910"/>
      <c r="B1" s="911"/>
      <c r="C1" s="910"/>
      <c r="D1" s="910"/>
      <c r="E1" s="1075"/>
      <c r="F1" s="1066"/>
      <c r="G1" s="910"/>
    </row>
    <row r="2" spans="1:10" s="909" customFormat="1" ht="18" hidden="1" customHeight="1">
      <c r="A2" s="910"/>
      <c r="B2" s="911"/>
      <c r="C2" s="910"/>
      <c r="D2" s="910"/>
      <c r="E2" s="1075"/>
      <c r="F2" s="1066"/>
      <c r="G2" s="910"/>
    </row>
    <row r="3" spans="1:10" s="909" customFormat="1" ht="18" hidden="1" customHeight="1" thickBot="1">
      <c r="A3" s="910"/>
      <c r="B3" s="912"/>
      <c r="C3" s="910"/>
      <c r="D3" s="910"/>
      <c r="E3" s="1076"/>
      <c r="F3" s="1066"/>
      <c r="G3" s="910"/>
    </row>
    <row r="4" spans="1:10" s="909" customFormat="1" ht="12.75" customHeight="1" thickBot="1">
      <c r="A4" s="910"/>
      <c r="B4" s="912"/>
      <c r="C4" s="910"/>
      <c r="D4" s="910"/>
      <c r="E4" s="913"/>
      <c r="F4" s="1066"/>
      <c r="G4" s="910"/>
    </row>
    <row r="5" spans="1:10" s="909" customFormat="1" ht="31.5" customHeight="1" thickBot="1">
      <c r="A5" s="913"/>
      <c r="B5" s="1577" t="s">
        <v>742</v>
      </c>
      <c r="C5" s="1578"/>
      <c r="D5" s="1578"/>
      <c r="E5" s="1578"/>
      <c r="F5" s="1578"/>
      <c r="G5" s="1578"/>
      <c r="H5" s="1578"/>
      <c r="I5" s="1579"/>
    </row>
    <row r="6" spans="1:10" s="909" customFormat="1" ht="18" customHeight="1">
      <c r="A6" s="914"/>
      <c r="E6" s="1077"/>
      <c r="F6" s="1067"/>
    </row>
    <row r="7" spans="1:10" s="909" customFormat="1" ht="22.5" customHeight="1">
      <c r="A7" s="915"/>
      <c r="B7" s="643" t="s">
        <v>713</v>
      </c>
      <c r="C7" s="622" t="str">
        <f>+Datos!B2</f>
        <v>ENI Nº 62 ENRIQUE MOSCONI</v>
      </c>
      <c r="D7" s="623"/>
      <c r="E7" s="1078"/>
      <c r="F7" s="1068"/>
      <c r="G7" s="623" t="str">
        <f>+Datos!B6</f>
        <v>RIVADAVIA - SAN JUAN</v>
      </c>
      <c r="H7" s="623"/>
      <c r="I7" s="621"/>
    </row>
    <row r="8" spans="1:10" s="909" customFormat="1" ht="18" customHeight="1" thickBot="1">
      <c r="A8" s="914"/>
      <c r="B8" s="112"/>
      <c r="C8" s="112"/>
      <c r="D8" s="112"/>
      <c r="E8" s="1079"/>
      <c r="F8" s="1069"/>
      <c r="G8" s="112"/>
      <c r="H8" s="112"/>
      <c r="I8" s="112"/>
    </row>
    <row r="9" spans="1:10" ht="27" customHeight="1" thickBot="1">
      <c r="A9" s="879"/>
      <c r="B9" s="1580" t="s">
        <v>735</v>
      </c>
      <c r="C9" s="1582" t="s">
        <v>736</v>
      </c>
      <c r="D9" s="1582" t="s">
        <v>236</v>
      </c>
      <c r="E9" s="1582" t="s">
        <v>737</v>
      </c>
      <c r="F9" s="1586" t="s">
        <v>738</v>
      </c>
      <c r="G9" s="1586"/>
      <c r="H9" s="896"/>
      <c r="I9" s="1584" t="s">
        <v>739</v>
      </c>
    </row>
    <row r="10" spans="1:10" ht="34.15" customHeight="1" thickBot="1">
      <c r="A10" s="879"/>
      <c r="B10" s="1581"/>
      <c r="C10" s="1583"/>
      <c r="D10" s="1583"/>
      <c r="E10" s="1583"/>
      <c r="F10" s="1070" t="s">
        <v>740</v>
      </c>
      <c r="G10" s="908" t="s">
        <v>741</v>
      </c>
      <c r="H10" s="544" t="s">
        <v>272</v>
      </c>
      <c r="I10" s="1585"/>
    </row>
    <row r="11" spans="1:10" ht="20.25" customHeight="1" thickBot="1">
      <c r="A11" s="879"/>
      <c r="B11" s="855">
        <v>1</v>
      </c>
      <c r="C11" s="519" t="s">
        <v>714</v>
      </c>
      <c r="D11" s="520"/>
      <c r="E11" s="520"/>
      <c r="F11" s="994"/>
      <c r="G11" s="1002">
        <f>G12+G17+G23+G27</f>
        <v>0</v>
      </c>
      <c r="H11" s="1010">
        <f>SUM(G12:G27)-G12-G17-G23</f>
        <v>0</v>
      </c>
      <c r="I11" s="514"/>
      <c r="J11" s="901"/>
    </row>
    <row r="12" spans="1:10" s="907" customFormat="1" ht="20.25" customHeight="1">
      <c r="A12" s="998"/>
      <c r="B12" s="1187" t="s">
        <v>3</v>
      </c>
      <c r="C12" s="1268" t="s">
        <v>652</v>
      </c>
      <c r="D12" s="1269"/>
      <c r="E12" s="1270"/>
      <c r="F12" s="1006"/>
      <c r="G12" s="1271">
        <f>SUM(G13:G16)</f>
        <v>0</v>
      </c>
      <c r="H12" s="1272"/>
      <c r="I12" s="923"/>
      <c r="J12" s="1057"/>
    </row>
    <row r="13" spans="1:10" s="907" customFormat="1" ht="20.25" customHeight="1">
      <c r="A13" s="906"/>
      <c r="B13" s="1187" t="s">
        <v>972</v>
      </c>
      <c r="C13" s="1273" t="s">
        <v>1273</v>
      </c>
      <c r="D13" s="1274" t="s">
        <v>23</v>
      </c>
      <c r="E13" s="1275"/>
      <c r="F13" s="1276"/>
      <c r="G13" s="1007">
        <f t="shared" ref="G13" si="0">+F13*E13</f>
        <v>0</v>
      </c>
      <c r="H13" s="1012"/>
      <c r="I13" s="923" t="e">
        <f>+G13/$H$514*100</f>
        <v>#DIV/0!</v>
      </c>
    </row>
    <row r="14" spans="1:10" s="907" customFormat="1" ht="20.25" customHeight="1">
      <c r="A14" s="906"/>
      <c r="B14" s="1187" t="s">
        <v>974</v>
      </c>
      <c r="C14" s="1277" t="s">
        <v>973</v>
      </c>
      <c r="D14" s="1269" t="s">
        <v>23</v>
      </c>
      <c r="E14" s="1278"/>
      <c r="F14" s="1006"/>
      <c r="G14" s="1007">
        <f>+F14*E14</f>
        <v>0</v>
      </c>
      <c r="H14" s="1007"/>
      <c r="I14" s="923" t="e">
        <f t="shared" ref="I14:I77" si="1">+G14/$H$514*100</f>
        <v>#DIV/0!</v>
      </c>
    </row>
    <row r="15" spans="1:10" s="907" customFormat="1" ht="20.25" customHeight="1">
      <c r="A15" s="906"/>
      <c r="B15" s="1187" t="s">
        <v>975</v>
      </c>
      <c r="C15" s="1277" t="s">
        <v>1143</v>
      </c>
      <c r="D15" s="1269" t="s">
        <v>1106</v>
      </c>
      <c r="E15" s="1278"/>
      <c r="F15" s="1006"/>
      <c r="G15" s="1007">
        <f t="shared" ref="G15:G16" si="2">+F15*E15</f>
        <v>0</v>
      </c>
      <c r="H15" s="1007"/>
      <c r="I15" s="923" t="e">
        <f t="shared" si="1"/>
        <v>#DIV/0!</v>
      </c>
    </row>
    <row r="16" spans="1:10" s="907" customFormat="1" ht="20.25" customHeight="1">
      <c r="A16" s="906"/>
      <c r="B16" s="905" t="s">
        <v>1045</v>
      </c>
      <c r="C16" s="1277" t="s">
        <v>942</v>
      </c>
      <c r="D16" s="1269" t="s">
        <v>1106</v>
      </c>
      <c r="E16" s="1278"/>
      <c r="F16" s="1006"/>
      <c r="G16" s="1007">
        <f t="shared" si="2"/>
        <v>0</v>
      </c>
      <c r="H16" s="1007"/>
      <c r="I16" s="923" t="e">
        <f t="shared" si="1"/>
        <v>#DIV/0!</v>
      </c>
    </row>
    <row r="17" spans="1:10" s="907" customFormat="1" ht="20.25" customHeight="1">
      <c r="A17" s="999"/>
      <c r="B17" s="905" t="s">
        <v>5</v>
      </c>
      <c r="C17" s="1279" t="s">
        <v>943</v>
      </c>
      <c r="D17" s="1269"/>
      <c r="E17" s="1270"/>
      <c r="F17" s="1008"/>
      <c r="G17" s="1280">
        <f>SUM(G18:G22)</f>
        <v>0</v>
      </c>
      <c r="H17" s="1007"/>
      <c r="I17" s="923"/>
    </row>
    <row r="18" spans="1:10" s="907" customFormat="1" ht="20.25" customHeight="1">
      <c r="A18" s="999"/>
      <c r="B18" s="905" t="s">
        <v>944</v>
      </c>
      <c r="C18" s="1277" t="s">
        <v>949</v>
      </c>
      <c r="D18" s="1269" t="s">
        <v>23</v>
      </c>
      <c r="E18" s="1278"/>
      <c r="F18" s="1006"/>
      <c r="G18" s="1007">
        <f t="shared" ref="G18" si="3">+F18*E18</f>
        <v>0</v>
      </c>
      <c r="H18" s="1009"/>
      <c r="I18" s="923" t="e">
        <f t="shared" si="1"/>
        <v>#DIV/0!</v>
      </c>
    </row>
    <row r="19" spans="1:10" s="907" customFormat="1" ht="20.25" customHeight="1">
      <c r="A19" s="999"/>
      <c r="B19" s="905" t="s">
        <v>945</v>
      </c>
      <c r="C19" s="1277" t="s">
        <v>950</v>
      </c>
      <c r="D19" s="1269" t="s">
        <v>1106</v>
      </c>
      <c r="E19" s="1278"/>
      <c r="F19" s="1006"/>
      <c r="G19" s="1007">
        <f t="shared" ref="G19:G20" si="4">+F19*E19</f>
        <v>0</v>
      </c>
      <c r="H19" s="1009"/>
      <c r="I19" s="923" t="e">
        <f t="shared" si="1"/>
        <v>#DIV/0!</v>
      </c>
    </row>
    <row r="20" spans="1:10" s="907" customFormat="1" ht="20.25" customHeight="1">
      <c r="A20" s="999"/>
      <c r="B20" s="905" t="s">
        <v>946</v>
      </c>
      <c r="C20" s="1277" t="s">
        <v>951</v>
      </c>
      <c r="D20" s="1269" t="s">
        <v>22</v>
      </c>
      <c r="E20" s="1278"/>
      <c r="F20" s="1006"/>
      <c r="G20" s="1007">
        <f t="shared" si="4"/>
        <v>0</v>
      </c>
      <c r="H20" s="1009"/>
      <c r="I20" s="923" t="e">
        <f t="shared" si="1"/>
        <v>#DIV/0!</v>
      </c>
    </row>
    <row r="21" spans="1:10" s="907" customFormat="1" ht="20.25" customHeight="1">
      <c r="A21" s="999"/>
      <c r="B21" s="905" t="s">
        <v>947</v>
      </c>
      <c r="C21" s="1277" t="s">
        <v>952</v>
      </c>
      <c r="D21" s="1269" t="s">
        <v>1106</v>
      </c>
      <c r="E21" s="1278"/>
      <c r="F21" s="1006"/>
      <c r="G21" s="1007">
        <f t="shared" ref="G21" si="5">+F21*E21</f>
        <v>0</v>
      </c>
      <c r="H21" s="1009"/>
      <c r="I21" s="923" t="e">
        <f t="shared" si="1"/>
        <v>#DIV/0!</v>
      </c>
    </row>
    <row r="22" spans="1:10" s="907" customFormat="1" ht="20.25" customHeight="1">
      <c r="A22" s="999"/>
      <c r="B22" s="905" t="s">
        <v>948</v>
      </c>
      <c r="C22" s="1277" t="s">
        <v>953</v>
      </c>
      <c r="D22" s="1269" t="s">
        <v>10</v>
      </c>
      <c r="E22" s="1278"/>
      <c r="F22" s="1006"/>
      <c r="G22" s="1007">
        <f t="shared" ref="G22" si="6">+F22*E22</f>
        <v>0</v>
      </c>
      <c r="H22" s="1009"/>
      <c r="I22" s="923" t="e">
        <f t="shared" si="1"/>
        <v>#DIV/0!</v>
      </c>
    </row>
    <row r="23" spans="1:10" s="907" customFormat="1" ht="20.25" customHeight="1">
      <c r="A23" s="999"/>
      <c r="B23" s="905" t="s">
        <v>914</v>
      </c>
      <c r="C23" s="1279" t="s">
        <v>535</v>
      </c>
      <c r="D23" s="1269"/>
      <c r="E23" s="1270"/>
      <c r="F23" s="1008"/>
      <c r="G23" s="1280">
        <f>SUM(G24:G26)</f>
        <v>0</v>
      </c>
      <c r="H23" s="1007"/>
      <c r="I23" s="923"/>
    </row>
    <row r="24" spans="1:10" s="907" customFormat="1" ht="20.25" customHeight="1">
      <c r="A24" s="999"/>
      <c r="B24" s="905" t="s">
        <v>976</v>
      </c>
      <c r="C24" s="1281" t="s">
        <v>978</v>
      </c>
      <c r="D24" s="1269" t="s">
        <v>1106</v>
      </c>
      <c r="E24" s="1278"/>
      <c r="F24" s="1006"/>
      <c r="G24" s="1007">
        <f t="shared" ref="G24:G27" si="7">+F24*E24</f>
        <v>0</v>
      </c>
      <c r="H24" s="1007"/>
      <c r="I24" s="923" t="e">
        <f t="shared" si="1"/>
        <v>#DIV/0!</v>
      </c>
    </row>
    <row r="25" spans="1:10" s="907" customFormat="1" ht="20.25" customHeight="1">
      <c r="A25" s="999"/>
      <c r="B25" s="905" t="s">
        <v>977</v>
      </c>
      <c r="C25" s="1277" t="s">
        <v>979</v>
      </c>
      <c r="D25" s="1269" t="s">
        <v>1106</v>
      </c>
      <c r="E25" s="1278"/>
      <c r="F25" s="1006"/>
      <c r="G25" s="1007">
        <f t="shared" si="7"/>
        <v>0</v>
      </c>
      <c r="H25" s="1007"/>
      <c r="I25" s="923" t="e">
        <f t="shared" si="1"/>
        <v>#DIV/0!</v>
      </c>
    </row>
    <row r="26" spans="1:10" s="907" customFormat="1" ht="20.25" customHeight="1">
      <c r="A26" s="999"/>
      <c r="B26" s="905" t="s">
        <v>1285</v>
      </c>
      <c r="C26" s="1277" t="s">
        <v>1286</v>
      </c>
      <c r="D26" s="1269" t="s">
        <v>1106</v>
      </c>
      <c r="E26" s="1278"/>
      <c r="F26" s="1006"/>
      <c r="G26" s="1007">
        <f t="shared" si="7"/>
        <v>0</v>
      </c>
      <c r="H26" s="1007"/>
      <c r="I26" s="923" t="e">
        <f t="shared" si="1"/>
        <v>#DIV/0!</v>
      </c>
    </row>
    <row r="27" spans="1:10" s="907" customFormat="1" ht="20.25" customHeight="1" thickBot="1">
      <c r="A27" s="999"/>
      <c r="B27" s="905" t="s">
        <v>1179</v>
      </c>
      <c r="C27" s="1279" t="s">
        <v>1180</v>
      </c>
      <c r="D27" s="1269" t="s">
        <v>4</v>
      </c>
      <c r="E27" s="1278"/>
      <c r="F27" s="1006"/>
      <c r="G27" s="1280">
        <f t="shared" si="7"/>
        <v>0</v>
      </c>
      <c r="H27" s="1007"/>
      <c r="I27" s="923" t="e">
        <f t="shared" si="1"/>
        <v>#DIV/0!</v>
      </c>
    </row>
    <row r="28" spans="1:10" s="907" customFormat="1" ht="20.25" customHeight="1" thickBot="1">
      <c r="A28" s="998"/>
      <c r="B28" s="921">
        <v>2</v>
      </c>
      <c r="C28" s="1282" t="s">
        <v>715</v>
      </c>
      <c r="D28" s="994"/>
      <c r="E28" s="1000"/>
      <c r="F28" s="1000"/>
      <c r="G28" s="1002">
        <f>G29+G34</f>
        <v>0</v>
      </c>
      <c r="H28" s="1164">
        <f>SUM(G29:G34)-G29</f>
        <v>0</v>
      </c>
      <c r="I28" s="923"/>
      <c r="J28" s="1057"/>
    </row>
    <row r="29" spans="1:10" s="907" customFormat="1" ht="20.25" customHeight="1">
      <c r="A29" s="1001"/>
      <c r="B29" s="920" t="s">
        <v>7</v>
      </c>
      <c r="C29" s="1283" t="s">
        <v>954</v>
      </c>
      <c r="D29" s="1284"/>
      <c r="E29" s="1285"/>
      <c r="F29" s="1286"/>
      <c r="G29" s="1280">
        <f>SUM(G30:G32)</f>
        <v>0</v>
      </c>
      <c r="H29" s="1012"/>
      <c r="I29" s="923"/>
    </row>
    <row r="30" spans="1:10" s="907" customFormat="1" ht="20.25" customHeight="1">
      <c r="A30" s="1001"/>
      <c r="B30" s="905" t="s">
        <v>988</v>
      </c>
      <c r="C30" s="1281" t="s">
        <v>991</v>
      </c>
      <c r="D30" s="1269" t="s">
        <v>22</v>
      </c>
      <c r="E30" s="1278"/>
      <c r="F30" s="1006"/>
      <c r="G30" s="1007">
        <f t="shared" ref="G30:G32" si="8">+F30*E30</f>
        <v>0</v>
      </c>
      <c r="H30" s="1007"/>
      <c r="I30" s="923" t="e">
        <f t="shared" si="1"/>
        <v>#DIV/0!</v>
      </c>
    </row>
    <row r="31" spans="1:10" s="907" customFormat="1" ht="20.25" customHeight="1">
      <c r="A31" s="1001"/>
      <c r="B31" s="905" t="s">
        <v>989</v>
      </c>
      <c r="C31" s="1281" t="s">
        <v>992</v>
      </c>
      <c r="D31" s="1269" t="s">
        <v>22</v>
      </c>
      <c r="E31" s="1278"/>
      <c r="F31" s="1006"/>
      <c r="G31" s="1007">
        <f t="shared" si="8"/>
        <v>0</v>
      </c>
      <c r="H31" s="1007"/>
      <c r="I31" s="923" t="e">
        <f t="shared" si="1"/>
        <v>#DIV/0!</v>
      </c>
    </row>
    <row r="32" spans="1:10" s="907" customFormat="1" ht="20.25" customHeight="1">
      <c r="A32" s="1001"/>
      <c r="B32" s="905" t="s">
        <v>990</v>
      </c>
      <c r="C32" s="1281" t="s">
        <v>993</v>
      </c>
      <c r="D32" s="1269" t="s">
        <v>22</v>
      </c>
      <c r="E32" s="1278"/>
      <c r="F32" s="1006"/>
      <c r="G32" s="1007">
        <f t="shared" si="8"/>
        <v>0</v>
      </c>
      <c r="H32" s="1007"/>
      <c r="I32" s="923" t="e">
        <f t="shared" si="1"/>
        <v>#DIV/0!</v>
      </c>
    </row>
    <row r="33" spans="1:13" s="907" customFormat="1" ht="20.25" hidden="1" customHeight="1">
      <c r="A33" s="1001"/>
      <c r="B33" s="922" t="s">
        <v>956</v>
      </c>
      <c r="C33" s="1287" t="s">
        <v>957</v>
      </c>
      <c r="D33" s="1288"/>
      <c r="E33" s="1289"/>
      <c r="F33" s="1008"/>
      <c r="G33" s="1009">
        <f t="shared" ref="G33:G34" si="9">+F33*E33</f>
        <v>0</v>
      </c>
      <c r="H33" s="1009"/>
      <c r="I33" s="923" t="e">
        <f t="shared" si="1"/>
        <v>#DIV/0!</v>
      </c>
    </row>
    <row r="34" spans="1:13" s="907" customFormat="1" ht="20.25" customHeight="1" thickBot="1">
      <c r="A34" s="906"/>
      <c r="B34" s="905" t="s">
        <v>336</v>
      </c>
      <c r="C34" s="1290" t="s">
        <v>955</v>
      </c>
      <c r="D34" s="1269" t="s">
        <v>22</v>
      </c>
      <c r="E34" s="1278"/>
      <c r="F34" s="1006"/>
      <c r="G34" s="1280">
        <f t="shared" si="9"/>
        <v>0</v>
      </c>
      <c r="H34" s="1007"/>
      <c r="I34" s="923" t="e">
        <f t="shared" si="1"/>
        <v>#DIV/0!</v>
      </c>
    </row>
    <row r="35" spans="1:13" s="907" customFormat="1" ht="20.25" hidden="1" customHeight="1" thickBot="1">
      <c r="A35" s="999"/>
      <c r="B35" s="1291" t="s">
        <v>1104</v>
      </c>
      <c r="C35" s="1292" t="s">
        <v>1105</v>
      </c>
      <c r="D35" s="1293" t="s">
        <v>22</v>
      </c>
      <c r="E35" s="1270"/>
      <c r="F35" s="1008"/>
      <c r="G35" s="1009">
        <f>+F35*E35</f>
        <v>0</v>
      </c>
      <c r="H35" s="1009"/>
      <c r="I35" s="923" t="e">
        <f t="shared" si="1"/>
        <v>#DIV/0!</v>
      </c>
    </row>
    <row r="36" spans="1:13" s="907" customFormat="1" ht="20.25" customHeight="1" thickBot="1">
      <c r="A36" s="998"/>
      <c r="B36" s="921">
        <v>3</v>
      </c>
      <c r="C36" s="919" t="s">
        <v>716</v>
      </c>
      <c r="D36" s="994"/>
      <c r="E36" s="1000"/>
      <c r="F36" s="1000"/>
      <c r="G36" s="1002">
        <f>G37+G48</f>
        <v>0</v>
      </c>
      <c r="H36" s="1164">
        <f>SUM(G37:G50)-G37-G48</f>
        <v>0</v>
      </c>
      <c r="I36" s="923"/>
      <c r="J36" s="1057"/>
      <c r="M36" s="1294"/>
    </row>
    <row r="37" spans="1:13" s="907" customFormat="1" ht="20.25" customHeight="1">
      <c r="A37" s="906"/>
      <c r="B37" s="905" t="s">
        <v>915</v>
      </c>
      <c r="C37" s="1295" t="s">
        <v>327</v>
      </c>
      <c r="D37" s="1269"/>
      <c r="E37" s="1270"/>
      <c r="F37" s="1008"/>
      <c r="G37" s="1271">
        <f>SUM(G38:G47)</f>
        <v>0</v>
      </c>
      <c r="H37" s="1007"/>
      <c r="I37" s="923"/>
    </row>
    <row r="38" spans="1:13" s="907" customFormat="1" ht="20.25" customHeight="1">
      <c r="A38" s="906"/>
      <c r="B38" s="905" t="s">
        <v>337</v>
      </c>
      <c r="C38" s="1296" t="s">
        <v>916</v>
      </c>
      <c r="D38" s="1269" t="s">
        <v>23</v>
      </c>
      <c r="E38" s="1278"/>
      <c r="F38" s="1006"/>
      <c r="G38" s="1012">
        <f>+E38*F38</f>
        <v>0</v>
      </c>
      <c r="H38" s="1007"/>
      <c r="I38" s="923" t="e">
        <f t="shared" si="1"/>
        <v>#DIV/0!</v>
      </c>
    </row>
    <row r="39" spans="1:13" s="907" customFormat="1" ht="20.25" customHeight="1">
      <c r="A39" s="906"/>
      <c r="B39" s="905" t="s">
        <v>338</v>
      </c>
      <c r="C39" s="1297" t="s">
        <v>1293</v>
      </c>
      <c r="D39" s="1269" t="s">
        <v>22</v>
      </c>
      <c r="E39" s="1278"/>
      <c r="F39" s="1006"/>
      <c r="G39" s="1007">
        <f>+E39*F39</f>
        <v>0</v>
      </c>
      <c r="H39" s="1007"/>
      <c r="I39" s="923" t="e">
        <f t="shared" si="1"/>
        <v>#DIV/0!</v>
      </c>
    </row>
    <row r="40" spans="1:13" s="907" customFormat="1" ht="20.25" customHeight="1">
      <c r="A40" s="906"/>
      <c r="B40" s="905" t="s">
        <v>339</v>
      </c>
      <c r="C40" s="1297" t="s">
        <v>653</v>
      </c>
      <c r="D40" s="1269" t="s">
        <v>22</v>
      </c>
      <c r="E40" s="1278"/>
      <c r="F40" s="1006"/>
      <c r="G40" s="1007">
        <f t="shared" ref="G40:G45" si="10">+E40*F40</f>
        <v>0</v>
      </c>
      <c r="H40" s="1007"/>
      <c r="I40" s="923" t="e">
        <f t="shared" si="1"/>
        <v>#DIV/0!</v>
      </c>
    </row>
    <row r="41" spans="1:13" s="907" customFormat="1" ht="20.25" customHeight="1">
      <c r="A41" s="906"/>
      <c r="B41" s="905" t="s">
        <v>340</v>
      </c>
      <c r="C41" s="1297" t="s">
        <v>299</v>
      </c>
      <c r="D41" s="1269" t="s">
        <v>22</v>
      </c>
      <c r="E41" s="1278"/>
      <c r="F41" s="1006"/>
      <c r="G41" s="1007">
        <f t="shared" si="10"/>
        <v>0</v>
      </c>
      <c r="H41" s="1007"/>
      <c r="I41" s="923" t="e">
        <f t="shared" si="1"/>
        <v>#DIV/0!</v>
      </c>
    </row>
    <row r="42" spans="1:13" s="907" customFormat="1" ht="20.25" customHeight="1">
      <c r="A42" s="906"/>
      <c r="B42" s="905" t="s">
        <v>341</v>
      </c>
      <c r="C42" s="1296" t="s">
        <v>24</v>
      </c>
      <c r="D42" s="1269" t="s">
        <v>22</v>
      </c>
      <c r="E42" s="1278"/>
      <c r="F42" s="1006"/>
      <c r="G42" s="1007">
        <f t="shared" si="10"/>
        <v>0</v>
      </c>
      <c r="H42" s="1007"/>
      <c r="I42" s="923" t="e">
        <f t="shared" si="1"/>
        <v>#DIV/0!</v>
      </c>
    </row>
    <row r="43" spans="1:13" s="907" customFormat="1" ht="20.25" customHeight="1">
      <c r="A43" s="906"/>
      <c r="B43" s="905" t="s">
        <v>342</v>
      </c>
      <c r="C43" s="1296" t="s">
        <v>25</v>
      </c>
      <c r="D43" s="1298" t="s">
        <v>22</v>
      </c>
      <c r="E43" s="1278"/>
      <c r="F43" s="1006"/>
      <c r="G43" s="1007">
        <f t="shared" si="10"/>
        <v>0</v>
      </c>
      <c r="H43" s="1007"/>
      <c r="I43" s="923" t="e">
        <f t="shared" si="1"/>
        <v>#DIV/0!</v>
      </c>
    </row>
    <row r="44" spans="1:13" s="907" customFormat="1" ht="20.25" customHeight="1">
      <c r="A44" s="906"/>
      <c r="B44" s="905" t="s">
        <v>343</v>
      </c>
      <c r="C44" s="1277" t="s">
        <v>608</v>
      </c>
      <c r="D44" s="1269" t="s">
        <v>22</v>
      </c>
      <c r="E44" s="1278"/>
      <c r="F44" s="1006"/>
      <c r="G44" s="1007">
        <f t="shared" si="10"/>
        <v>0</v>
      </c>
      <c r="H44" s="1007"/>
      <c r="I44" s="923" t="e">
        <f t="shared" si="1"/>
        <v>#DIV/0!</v>
      </c>
    </row>
    <row r="45" spans="1:13" s="907" customFormat="1" ht="20.25" customHeight="1">
      <c r="A45" s="906"/>
      <c r="B45" s="905" t="s">
        <v>344</v>
      </c>
      <c r="C45" s="1277" t="s">
        <v>482</v>
      </c>
      <c r="D45" s="1269" t="s">
        <v>22</v>
      </c>
      <c r="E45" s="1278"/>
      <c r="F45" s="1006"/>
      <c r="G45" s="1007">
        <f t="shared" si="10"/>
        <v>0</v>
      </c>
      <c r="H45" s="1007"/>
      <c r="I45" s="923" t="e">
        <f t="shared" si="1"/>
        <v>#DIV/0!</v>
      </c>
    </row>
    <row r="46" spans="1:13" s="907" customFormat="1" ht="20.25" customHeight="1">
      <c r="A46" s="906"/>
      <c r="B46" s="905" t="s">
        <v>345</v>
      </c>
      <c r="C46" s="1277" t="s">
        <v>8</v>
      </c>
      <c r="D46" s="1269" t="s">
        <v>22</v>
      </c>
      <c r="E46" s="1278"/>
      <c r="F46" s="1006"/>
      <c r="G46" s="1007">
        <f t="shared" ref="G46" si="11">+E46*F46</f>
        <v>0</v>
      </c>
      <c r="H46" s="1007"/>
      <c r="I46" s="923" t="e">
        <f t="shared" si="1"/>
        <v>#DIV/0!</v>
      </c>
    </row>
    <row r="47" spans="1:13" s="907" customFormat="1" ht="19.899999999999999" hidden="1" customHeight="1">
      <c r="A47" s="906"/>
      <c r="B47" s="922" t="s">
        <v>645</v>
      </c>
      <c r="C47" s="1299" t="s">
        <v>1144</v>
      </c>
      <c r="D47" s="1293" t="s">
        <v>22</v>
      </c>
      <c r="E47" s="1278"/>
      <c r="F47" s="1006"/>
      <c r="G47" s="1055"/>
      <c r="H47" s="1007"/>
      <c r="I47" s="923" t="e">
        <f t="shared" si="1"/>
        <v>#DIV/0!</v>
      </c>
    </row>
    <row r="48" spans="1:13" s="907" customFormat="1" ht="20.25" customHeight="1">
      <c r="A48" s="906"/>
      <c r="B48" s="905" t="s">
        <v>941</v>
      </c>
      <c r="C48" s="1295" t="s">
        <v>1296</v>
      </c>
      <c r="D48" s="1269"/>
      <c r="E48" s="1278"/>
      <c r="F48" s="1006"/>
      <c r="G48" s="1300">
        <f>SUM(G49:G50)</f>
        <v>0</v>
      </c>
      <c r="H48" s="1055"/>
      <c r="I48" s="923"/>
    </row>
    <row r="49" spans="1:10" s="907" customFormat="1" ht="20.25" customHeight="1">
      <c r="A49" s="906"/>
      <c r="B49" s="905" t="s">
        <v>346</v>
      </c>
      <c r="C49" s="1297" t="s">
        <v>654</v>
      </c>
      <c r="D49" s="1269" t="s">
        <v>23</v>
      </c>
      <c r="E49" s="1278"/>
      <c r="F49" s="1006"/>
      <c r="G49" s="1012">
        <f>+F49*E49</f>
        <v>0</v>
      </c>
      <c r="H49" s="1055"/>
      <c r="I49" s="923" t="e">
        <f t="shared" si="1"/>
        <v>#DIV/0!</v>
      </c>
    </row>
    <row r="50" spans="1:10" s="907" customFormat="1" ht="20.25" customHeight="1" thickBot="1">
      <c r="A50" s="906"/>
      <c r="B50" s="905" t="s">
        <v>958</v>
      </c>
      <c r="C50" s="1301" t="s">
        <v>1297</v>
      </c>
      <c r="D50" s="1269" t="s">
        <v>23</v>
      </c>
      <c r="E50" s="1278"/>
      <c r="F50" s="1006"/>
      <c r="G50" s="1012">
        <f t="shared" ref="G50" si="12">+F50*E50</f>
        <v>0</v>
      </c>
      <c r="H50" s="1055"/>
      <c r="I50" s="923" t="e">
        <f t="shared" si="1"/>
        <v>#DIV/0!</v>
      </c>
    </row>
    <row r="51" spans="1:10" s="907" customFormat="1" ht="20.25" customHeight="1" thickBot="1">
      <c r="A51" s="998"/>
      <c r="B51" s="921">
        <v>4</v>
      </c>
      <c r="C51" s="919" t="s">
        <v>717</v>
      </c>
      <c r="D51" s="994"/>
      <c r="E51" s="1000"/>
      <c r="F51" s="994"/>
      <c r="G51" s="1002">
        <f>G52+G60+G64+G66+G69+G75</f>
        <v>0</v>
      </c>
      <c r="H51" s="1164">
        <f>SUM(G52+G60+G64+G66+G69+G75)</f>
        <v>0</v>
      </c>
      <c r="I51" s="923"/>
      <c r="J51" s="1057"/>
    </row>
    <row r="52" spans="1:10" s="907" customFormat="1" ht="20.25" customHeight="1">
      <c r="A52" s="906"/>
      <c r="B52" s="920" t="s">
        <v>917</v>
      </c>
      <c r="C52" s="1283" t="s">
        <v>331</v>
      </c>
      <c r="D52" s="1284"/>
      <c r="E52" s="1285"/>
      <c r="F52" s="1276"/>
      <c r="G52" s="1271">
        <f>SUM(G53:G59)</f>
        <v>0</v>
      </c>
      <c r="H52" s="1012"/>
      <c r="I52" s="923"/>
    </row>
    <row r="53" spans="1:10" s="907" customFormat="1" ht="20.25" customHeight="1">
      <c r="A53" s="906"/>
      <c r="B53" s="905" t="s">
        <v>347</v>
      </c>
      <c r="C53" s="1297" t="s">
        <v>1046</v>
      </c>
      <c r="D53" s="1269" t="s">
        <v>22</v>
      </c>
      <c r="E53" s="1278"/>
      <c r="F53" s="1276"/>
      <c r="G53" s="1012">
        <f t="shared" ref="G53:G77" si="13">+F53*E53</f>
        <v>0</v>
      </c>
      <c r="H53" s="1012"/>
      <c r="I53" s="923" t="e">
        <f t="shared" si="1"/>
        <v>#DIV/0!</v>
      </c>
    </row>
    <row r="54" spans="1:10" s="907" customFormat="1" ht="20.25" customHeight="1">
      <c r="A54" s="906"/>
      <c r="B54" s="905" t="s">
        <v>348</v>
      </c>
      <c r="C54" s="1297" t="s">
        <v>1301</v>
      </c>
      <c r="D54" s="1269" t="s">
        <v>23</v>
      </c>
      <c r="E54" s="1278"/>
      <c r="F54" s="1276"/>
      <c r="G54" s="1007">
        <f t="shared" si="13"/>
        <v>0</v>
      </c>
      <c r="H54" s="1012"/>
      <c r="I54" s="923" t="e">
        <f t="shared" si="1"/>
        <v>#DIV/0!</v>
      </c>
    </row>
    <row r="55" spans="1:10" s="907" customFormat="1" ht="20.25" hidden="1" customHeight="1">
      <c r="A55" s="906"/>
      <c r="B55" s="1041" t="s">
        <v>349</v>
      </c>
      <c r="C55" s="1302" t="s">
        <v>539</v>
      </c>
      <c r="D55" s="1293" t="s">
        <v>23</v>
      </c>
      <c r="E55" s="1278"/>
      <c r="F55" s="1276"/>
      <c r="G55" s="1012">
        <f t="shared" si="13"/>
        <v>0</v>
      </c>
      <c r="H55" s="1012"/>
      <c r="I55" s="923" t="e">
        <f t="shared" si="1"/>
        <v>#DIV/0!</v>
      </c>
    </row>
    <row r="56" spans="1:10" s="907" customFormat="1" ht="20.25" customHeight="1">
      <c r="A56" s="906"/>
      <c r="B56" s="905" t="s">
        <v>492</v>
      </c>
      <c r="C56" s="1297" t="s">
        <v>618</v>
      </c>
      <c r="D56" s="1269" t="s">
        <v>23</v>
      </c>
      <c r="E56" s="1278"/>
      <c r="F56" s="1276"/>
      <c r="G56" s="1012">
        <f t="shared" si="13"/>
        <v>0</v>
      </c>
      <c r="H56" s="1012"/>
      <c r="I56" s="923" t="e">
        <f t="shared" si="1"/>
        <v>#DIV/0!</v>
      </c>
    </row>
    <row r="57" spans="1:10" s="907" customFormat="1" ht="20.25" hidden="1" customHeight="1">
      <c r="A57" s="906"/>
      <c r="B57" s="922" t="s">
        <v>522</v>
      </c>
      <c r="C57" s="1303" t="s">
        <v>688</v>
      </c>
      <c r="D57" s="1293" t="s">
        <v>23</v>
      </c>
      <c r="E57" s="1270"/>
      <c r="F57" s="1276"/>
      <c r="G57" s="1013">
        <f>+F57*E57</f>
        <v>0</v>
      </c>
      <c r="H57" s="1013"/>
      <c r="I57" s="923" t="e">
        <f t="shared" si="1"/>
        <v>#DIV/0!</v>
      </c>
    </row>
    <row r="58" spans="1:10" s="907" customFormat="1" ht="20.25" hidden="1" customHeight="1">
      <c r="A58" s="906"/>
      <c r="B58" s="922" t="s">
        <v>522</v>
      </c>
      <c r="C58" s="1303" t="s">
        <v>688</v>
      </c>
      <c r="D58" s="1293" t="s">
        <v>22</v>
      </c>
      <c r="E58" s="1270"/>
      <c r="F58" s="1276"/>
      <c r="G58" s="1013">
        <f t="shared" ref="G58" si="14">+F58*E58</f>
        <v>0</v>
      </c>
      <c r="H58" s="1013"/>
      <c r="I58" s="923" t="e">
        <f t="shared" si="1"/>
        <v>#DIV/0!</v>
      </c>
    </row>
    <row r="59" spans="1:10" s="907" customFormat="1" ht="20.25" hidden="1" customHeight="1">
      <c r="A59" s="906"/>
      <c r="B59" s="922" t="s">
        <v>684</v>
      </c>
      <c r="C59" s="1303" t="s">
        <v>685</v>
      </c>
      <c r="D59" s="1293" t="s">
        <v>22</v>
      </c>
      <c r="E59" s="1270"/>
      <c r="F59" s="1276"/>
      <c r="G59" s="1304">
        <f t="shared" si="13"/>
        <v>0</v>
      </c>
      <c r="H59" s="1013"/>
      <c r="I59" s="923" t="e">
        <f t="shared" si="1"/>
        <v>#DIV/0!</v>
      </c>
    </row>
    <row r="60" spans="1:10" s="907" customFormat="1" ht="20.25" hidden="1" customHeight="1">
      <c r="A60" s="906"/>
      <c r="B60" s="905" t="s">
        <v>940</v>
      </c>
      <c r="C60" s="1279" t="s">
        <v>328</v>
      </c>
      <c r="D60" s="1269"/>
      <c r="E60" s="1270"/>
      <c r="F60" s="1276"/>
      <c r="G60" s="1305">
        <f>G61</f>
        <v>0</v>
      </c>
      <c r="H60" s="1012"/>
      <c r="I60" s="923" t="e">
        <f t="shared" si="1"/>
        <v>#DIV/0!</v>
      </c>
    </row>
    <row r="61" spans="1:10" s="907" customFormat="1" ht="20.25" hidden="1" customHeight="1">
      <c r="A61" s="906"/>
      <c r="B61" s="905" t="s">
        <v>351</v>
      </c>
      <c r="C61" s="1297" t="s">
        <v>691</v>
      </c>
      <c r="D61" s="1269" t="s">
        <v>23</v>
      </c>
      <c r="E61" s="1270"/>
      <c r="F61" s="1276"/>
      <c r="G61" s="1007">
        <f>+F61*E61</f>
        <v>0</v>
      </c>
      <c r="H61" s="1012"/>
      <c r="I61" s="923" t="e">
        <f t="shared" si="1"/>
        <v>#DIV/0!</v>
      </c>
    </row>
    <row r="62" spans="1:10" s="907" customFormat="1" ht="20.25" hidden="1" customHeight="1">
      <c r="A62" s="906"/>
      <c r="B62" s="922" t="s">
        <v>670</v>
      </c>
      <c r="C62" s="1303" t="s">
        <v>994</v>
      </c>
      <c r="D62" s="1293" t="s">
        <v>23</v>
      </c>
      <c r="E62" s="1270"/>
      <c r="F62" s="1276"/>
      <c r="G62" s="1009">
        <f>+F62*E62</f>
        <v>0</v>
      </c>
      <c r="H62" s="1013"/>
      <c r="I62" s="923" t="e">
        <f t="shared" si="1"/>
        <v>#DIV/0!</v>
      </c>
    </row>
    <row r="63" spans="1:10" s="907" customFormat="1" ht="20.25" hidden="1" customHeight="1">
      <c r="A63" s="906"/>
      <c r="B63" s="922" t="s">
        <v>959</v>
      </c>
      <c r="C63" s="1303" t="s">
        <v>960</v>
      </c>
      <c r="D63" s="1293" t="s">
        <v>23</v>
      </c>
      <c r="E63" s="1270"/>
      <c r="F63" s="1276"/>
      <c r="G63" s="1009">
        <f t="shared" si="13"/>
        <v>0</v>
      </c>
      <c r="H63" s="1013"/>
      <c r="I63" s="923" t="e">
        <f t="shared" si="1"/>
        <v>#DIV/0!</v>
      </c>
    </row>
    <row r="64" spans="1:10" s="907" customFormat="1" ht="20.25" hidden="1" customHeight="1">
      <c r="A64" s="906"/>
      <c r="B64" s="905" t="s">
        <v>352</v>
      </c>
      <c r="C64" s="1279" t="s">
        <v>329</v>
      </c>
      <c r="D64" s="1269"/>
      <c r="E64" s="1270"/>
      <c r="F64" s="1276"/>
      <c r="G64" s="1306">
        <f>SUM(G65:G65)</f>
        <v>0</v>
      </c>
      <c r="H64" s="1012"/>
      <c r="I64" s="923" t="e">
        <f t="shared" si="1"/>
        <v>#DIV/0!</v>
      </c>
    </row>
    <row r="65" spans="1:10" s="907" customFormat="1" ht="20.25" hidden="1" customHeight="1">
      <c r="A65" s="906"/>
      <c r="B65" s="905" t="s">
        <v>503</v>
      </c>
      <c r="C65" s="1277" t="s">
        <v>504</v>
      </c>
      <c r="D65" s="1269" t="s">
        <v>23</v>
      </c>
      <c r="E65" s="1270"/>
      <c r="F65" s="1276"/>
      <c r="G65" s="1014">
        <f t="shared" si="13"/>
        <v>0</v>
      </c>
      <c r="H65" s="1012"/>
      <c r="I65" s="923" t="e">
        <f t="shared" si="1"/>
        <v>#DIV/0!</v>
      </c>
    </row>
    <row r="66" spans="1:10" s="907" customFormat="1" ht="20.25" customHeight="1">
      <c r="A66" s="906"/>
      <c r="B66" s="905" t="s">
        <v>918</v>
      </c>
      <c r="C66" s="1279" t="s">
        <v>330</v>
      </c>
      <c r="D66" s="1269"/>
      <c r="E66" s="1270"/>
      <c r="F66" s="1276"/>
      <c r="G66" s="1300">
        <f>SUM(G67:G68)</f>
        <v>0</v>
      </c>
      <c r="H66" s="1012"/>
      <c r="I66" s="923"/>
    </row>
    <row r="67" spans="1:10" s="907" customFormat="1" ht="20.25" customHeight="1">
      <c r="A67" s="906"/>
      <c r="B67" s="905" t="s">
        <v>353</v>
      </c>
      <c r="C67" s="1277" t="s">
        <v>9</v>
      </c>
      <c r="D67" s="1269" t="s">
        <v>23</v>
      </c>
      <c r="E67" s="1278"/>
      <c r="F67" s="1276"/>
      <c r="G67" s="1007">
        <f t="shared" si="13"/>
        <v>0</v>
      </c>
      <c r="H67" s="1012"/>
      <c r="I67" s="923" t="e">
        <f t="shared" si="1"/>
        <v>#DIV/0!</v>
      </c>
    </row>
    <row r="68" spans="1:10" s="907" customFormat="1" ht="20.25" hidden="1" customHeight="1">
      <c r="A68" s="906"/>
      <c r="B68" s="922" t="s">
        <v>767</v>
      </c>
      <c r="C68" s="1299" t="s">
        <v>491</v>
      </c>
      <c r="D68" s="1293" t="s">
        <v>23</v>
      </c>
      <c r="E68" s="1270"/>
      <c r="F68" s="1276"/>
      <c r="G68" s="1304">
        <f t="shared" si="13"/>
        <v>0</v>
      </c>
      <c r="H68" s="1013"/>
      <c r="I68" s="923" t="e">
        <f t="shared" si="1"/>
        <v>#DIV/0!</v>
      </c>
    </row>
    <row r="69" spans="1:10" s="907" customFormat="1" ht="20.25" customHeight="1">
      <c r="A69" s="906"/>
      <c r="B69" s="905" t="s">
        <v>919</v>
      </c>
      <c r="C69" s="1279" t="s">
        <v>256</v>
      </c>
      <c r="D69" s="1269"/>
      <c r="E69" s="1270"/>
      <c r="F69" s="1276"/>
      <c r="G69" s="1300">
        <f>SUM(G70:G74)</f>
        <v>0</v>
      </c>
      <c r="H69" s="1012"/>
      <c r="I69" s="923"/>
    </row>
    <row r="70" spans="1:10" s="907" customFormat="1" ht="20.25" customHeight="1">
      <c r="A70" s="906"/>
      <c r="B70" s="905" t="s">
        <v>354</v>
      </c>
      <c r="C70" s="1307" t="s">
        <v>434</v>
      </c>
      <c r="D70" s="1269" t="s">
        <v>23</v>
      </c>
      <c r="E70" s="1278"/>
      <c r="F70" s="1276"/>
      <c r="G70" s="1012">
        <f t="shared" si="13"/>
        <v>0</v>
      </c>
      <c r="H70" s="1012"/>
      <c r="I70" s="923" t="e">
        <f t="shared" si="1"/>
        <v>#DIV/0!</v>
      </c>
    </row>
    <row r="71" spans="1:10" s="907" customFormat="1" ht="20.25" hidden="1" customHeight="1">
      <c r="A71" s="906"/>
      <c r="B71" s="905" t="s">
        <v>355</v>
      </c>
      <c r="C71" s="1301" t="s">
        <v>332</v>
      </c>
      <c r="D71" s="1269" t="s">
        <v>23</v>
      </c>
      <c r="E71" s="1270"/>
      <c r="F71" s="1276"/>
      <c r="G71" s="1012">
        <f t="shared" si="13"/>
        <v>0</v>
      </c>
      <c r="H71" s="1012"/>
      <c r="I71" s="923" t="e">
        <f t="shared" si="1"/>
        <v>#DIV/0!</v>
      </c>
    </row>
    <row r="72" spans="1:10" s="907" customFormat="1" ht="20.25" customHeight="1">
      <c r="A72" s="906"/>
      <c r="B72" s="905" t="s">
        <v>356</v>
      </c>
      <c r="C72" s="1307" t="s">
        <v>333</v>
      </c>
      <c r="D72" s="1269" t="s">
        <v>23</v>
      </c>
      <c r="E72" s="1278"/>
      <c r="F72" s="1276"/>
      <c r="G72" s="1012">
        <f t="shared" si="13"/>
        <v>0</v>
      </c>
      <c r="H72" s="1012"/>
      <c r="I72" s="923" t="e">
        <f t="shared" si="1"/>
        <v>#DIV/0!</v>
      </c>
    </row>
    <row r="73" spans="1:10" s="907" customFormat="1" ht="20.25" customHeight="1">
      <c r="A73" s="906"/>
      <c r="B73" s="905" t="s">
        <v>357</v>
      </c>
      <c r="C73" s="1277" t="s">
        <v>334</v>
      </c>
      <c r="D73" s="1269" t="s">
        <v>23</v>
      </c>
      <c r="E73" s="1278"/>
      <c r="F73" s="1276"/>
      <c r="G73" s="1012">
        <f t="shared" si="13"/>
        <v>0</v>
      </c>
      <c r="H73" s="1012"/>
      <c r="I73" s="923" t="e">
        <f t="shared" si="1"/>
        <v>#DIV/0!</v>
      </c>
    </row>
    <row r="74" spans="1:10" s="907" customFormat="1" ht="20.25" hidden="1" customHeight="1">
      <c r="A74" s="906"/>
      <c r="B74" s="905" t="s">
        <v>961</v>
      </c>
      <c r="C74" s="1277" t="s">
        <v>895</v>
      </c>
      <c r="D74" s="1269" t="s">
        <v>23</v>
      </c>
      <c r="E74" s="1270"/>
      <c r="F74" s="1006"/>
      <c r="G74" s="1007">
        <f>+F74*E74</f>
        <v>0</v>
      </c>
      <c r="H74" s="1012"/>
      <c r="I74" s="923" t="e">
        <f t="shared" si="1"/>
        <v>#DIV/0!</v>
      </c>
    </row>
    <row r="75" spans="1:10" s="907" customFormat="1" ht="20.25" customHeight="1">
      <c r="A75" s="906"/>
      <c r="B75" s="905" t="s">
        <v>920</v>
      </c>
      <c r="C75" s="1279" t="s">
        <v>335</v>
      </c>
      <c r="D75" s="1269"/>
      <c r="E75" s="1270"/>
      <c r="F75" s="1276"/>
      <c r="G75" s="1308">
        <f>SUM(G76:G77)</f>
        <v>0</v>
      </c>
      <c r="H75" s="1012"/>
      <c r="I75" s="923"/>
    </row>
    <row r="76" spans="1:10" s="907" customFormat="1" ht="20.25" hidden="1" customHeight="1">
      <c r="A76" s="906"/>
      <c r="B76" s="922" t="s">
        <v>358</v>
      </c>
      <c r="C76" s="1299" t="s">
        <v>882</v>
      </c>
      <c r="D76" s="1293" t="s">
        <v>23</v>
      </c>
      <c r="E76" s="1270"/>
      <c r="F76" s="1276"/>
      <c r="G76" s="1013">
        <f>+F76*E76</f>
        <v>0</v>
      </c>
      <c r="H76" s="1013"/>
      <c r="I76" s="923" t="e">
        <f t="shared" si="1"/>
        <v>#DIV/0!</v>
      </c>
    </row>
    <row r="77" spans="1:10" s="907" customFormat="1" ht="20.25" customHeight="1" thickBot="1">
      <c r="A77" s="906"/>
      <c r="B77" s="905" t="s">
        <v>506</v>
      </c>
      <c r="C77" s="1296" t="s">
        <v>649</v>
      </c>
      <c r="D77" s="1269" t="s">
        <v>23</v>
      </c>
      <c r="E77" s="1278"/>
      <c r="F77" s="1276"/>
      <c r="G77" s="1012">
        <f t="shared" si="13"/>
        <v>0</v>
      </c>
      <c r="H77" s="1012"/>
      <c r="I77" s="923" t="e">
        <f t="shared" si="1"/>
        <v>#DIV/0!</v>
      </c>
    </row>
    <row r="78" spans="1:10" s="907" customFormat="1" ht="20.25" customHeight="1" thickBot="1">
      <c r="A78" s="998"/>
      <c r="B78" s="921">
        <v>5</v>
      </c>
      <c r="C78" s="919" t="s">
        <v>718</v>
      </c>
      <c r="D78" s="994"/>
      <c r="E78" s="1000"/>
      <c r="F78" s="994"/>
      <c r="G78" s="1002">
        <f>SUM(G79:G82)</f>
        <v>0</v>
      </c>
      <c r="H78" s="1164">
        <f>SUM(G79:G85)</f>
        <v>0</v>
      </c>
      <c r="I78" s="923"/>
      <c r="J78" s="1057"/>
    </row>
    <row r="79" spans="1:10" s="907" customFormat="1" ht="20.25" customHeight="1">
      <c r="A79" s="1001"/>
      <c r="B79" s="920" t="s">
        <v>359</v>
      </c>
      <c r="C79" s="1309" t="s">
        <v>921</v>
      </c>
      <c r="D79" s="1269" t="s">
        <v>23</v>
      </c>
      <c r="E79" s="1278"/>
      <c r="F79" s="1310"/>
      <c r="G79" s="1012">
        <f>+F79*E79</f>
        <v>0</v>
      </c>
      <c r="H79" s="1014"/>
      <c r="I79" s="923" t="e">
        <f t="shared" ref="I79:I141" si="15">+G79/$H$514*100</f>
        <v>#DIV/0!</v>
      </c>
    </row>
    <row r="80" spans="1:10" s="907" customFormat="1" ht="20.25" customHeight="1">
      <c r="A80" s="1001"/>
      <c r="B80" s="905" t="s">
        <v>435</v>
      </c>
      <c r="C80" s="1290" t="s">
        <v>226</v>
      </c>
      <c r="D80" s="1269"/>
      <c r="E80" s="1278"/>
      <c r="F80" s="1006"/>
      <c r="G80" s="1007"/>
      <c r="H80" s="1007"/>
      <c r="I80" s="923" t="e">
        <f t="shared" si="15"/>
        <v>#DIV/0!</v>
      </c>
    </row>
    <row r="81" spans="1:10" s="907" customFormat="1" ht="20.25" customHeight="1">
      <c r="A81" s="1001"/>
      <c r="B81" s="905" t="s">
        <v>1039</v>
      </c>
      <c r="C81" s="1311" t="s">
        <v>1040</v>
      </c>
      <c r="D81" s="1269" t="s">
        <v>23</v>
      </c>
      <c r="E81" s="1278"/>
      <c r="F81" s="1312"/>
      <c r="G81" s="1313">
        <f>+F81*E81</f>
        <v>0</v>
      </c>
      <c r="H81" s="1314"/>
      <c r="I81" s="923" t="e">
        <f t="shared" si="15"/>
        <v>#DIV/0!</v>
      </c>
    </row>
    <row r="82" spans="1:10" s="907" customFormat="1" ht="20.25" customHeight="1" thickBot="1">
      <c r="A82" s="1001"/>
      <c r="B82" s="905" t="s">
        <v>1047</v>
      </c>
      <c r="C82" s="1290" t="s">
        <v>1041</v>
      </c>
      <c r="D82" s="1269" t="s">
        <v>23</v>
      </c>
      <c r="E82" s="1278"/>
      <c r="F82" s="1312"/>
      <c r="G82" s="1313">
        <f>+E82*F82</f>
        <v>0</v>
      </c>
      <c r="H82" s="1314"/>
      <c r="I82" s="923" t="e">
        <f t="shared" si="15"/>
        <v>#DIV/0!</v>
      </c>
    </row>
    <row r="83" spans="1:10" s="907" customFormat="1" ht="20.25" hidden="1" customHeight="1" thickBot="1">
      <c r="A83" s="1001"/>
      <c r="B83" s="922" t="s">
        <v>861</v>
      </c>
      <c r="C83" s="1315" t="s">
        <v>611</v>
      </c>
      <c r="D83" s="1293" t="s">
        <v>23</v>
      </c>
      <c r="E83" s="1316"/>
      <c r="F83" s="1317"/>
      <c r="G83" s="1314">
        <f>+F83*E83</f>
        <v>0</v>
      </c>
      <c r="H83" s="1314"/>
      <c r="I83" s="923" t="e">
        <f t="shared" si="15"/>
        <v>#DIV/0!</v>
      </c>
    </row>
    <row r="84" spans="1:10" s="907" customFormat="1" ht="20.25" hidden="1" customHeight="1" thickBot="1">
      <c r="A84" s="1001"/>
      <c r="B84" s="922" t="s">
        <v>862</v>
      </c>
      <c r="C84" s="1315" t="s">
        <v>609</v>
      </c>
      <c r="D84" s="1293" t="s">
        <v>23</v>
      </c>
      <c r="E84" s="1316"/>
      <c r="F84" s="1317"/>
      <c r="G84" s="1314">
        <f>+F84*E84</f>
        <v>0</v>
      </c>
      <c r="H84" s="1314"/>
      <c r="I84" s="923" t="e">
        <f t="shared" si="15"/>
        <v>#DIV/0!</v>
      </c>
    </row>
    <row r="85" spans="1:10" s="907" customFormat="1" ht="20.25" hidden="1" customHeight="1" thickBot="1">
      <c r="A85" s="1001"/>
      <c r="B85" s="922" t="s">
        <v>863</v>
      </c>
      <c r="C85" s="1315" t="s">
        <v>615</v>
      </c>
      <c r="D85" s="1293" t="s">
        <v>23</v>
      </c>
      <c r="E85" s="1316"/>
      <c r="F85" s="1317"/>
      <c r="G85" s="1314">
        <f>+F85*E85</f>
        <v>0</v>
      </c>
      <c r="H85" s="1314"/>
      <c r="I85" s="923" t="e">
        <f t="shared" si="15"/>
        <v>#DIV/0!</v>
      </c>
    </row>
    <row r="86" spans="1:10" s="907" customFormat="1" ht="20.25" customHeight="1" thickBot="1">
      <c r="A86" s="998"/>
      <c r="B86" s="921">
        <v>6</v>
      </c>
      <c r="C86" s="919" t="s">
        <v>719</v>
      </c>
      <c r="D86" s="994"/>
      <c r="E86" s="1000"/>
      <c r="F86" s="994"/>
      <c r="G86" s="1002">
        <f>G87+G101</f>
        <v>0</v>
      </c>
      <c r="H86" s="1164">
        <f>SUM(G87:G107)-G87-G101</f>
        <v>0</v>
      </c>
      <c r="I86" s="923"/>
      <c r="J86" s="1057"/>
    </row>
    <row r="87" spans="1:10" s="907" customFormat="1" ht="20.25" customHeight="1">
      <c r="A87" s="906"/>
      <c r="B87" s="905" t="s">
        <v>922</v>
      </c>
      <c r="C87" s="1290" t="s">
        <v>962</v>
      </c>
      <c r="D87" s="1269"/>
      <c r="E87" s="1270"/>
      <c r="F87" s="1006"/>
      <c r="G87" s="1271">
        <f>SUM(G88:G100)</f>
        <v>0</v>
      </c>
      <c r="H87" s="1007"/>
      <c r="I87" s="923"/>
    </row>
    <row r="88" spans="1:10" s="907" customFormat="1" ht="20.25" hidden="1" customHeight="1">
      <c r="A88" s="906"/>
      <c r="B88" s="905" t="s">
        <v>362</v>
      </c>
      <c r="C88" s="1311" t="s">
        <v>678</v>
      </c>
      <c r="D88" s="1269" t="s">
        <v>23</v>
      </c>
      <c r="E88" s="1270"/>
      <c r="F88" s="1008"/>
      <c r="G88" s="1013">
        <f t="shared" ref="G88:G98" si="16">+F88*E88</f>
        <v>0</v>
      </c>
      <c r="H88" s="1007"/>
      <c r="I88" s="923" t="e">
        <f t="shared" si="15"/>
        <v>#DIV/0!</v>
      </c>
    </row>
    <row r="89" spans="1:10" s="907" customFormat="1" ht="20.25" customHeight="1">
      <c r="A89" s="906"/>
      <c r="B89" s="905" t="s">
        <v>363</v>
      </c>
      <c r="C89" s="1296" t="s">
        <v>1307</v>
      </c>
      <c r="D89" s="1269" t="s">
        <v>23</v>
      </c>
      <c r="E89" s="1278"/>
      <c r="F89" s="1006"/>
      <c r="G89" s="1012">
        <f t="shared" si="16"/>
        <v>0</v>
      </c>
      <c r="H89" s="1007"/>
      <c r="I89" s="923" t="e">
        <f t="shared" si="15"/>
        <v>#DIV/0!</v>
      </c>
    </row>
    <row r="90" spans="1:10" s="907" customFormat="1" ht="20.25" hidden="1" customHeight="1">
      <c r="A90" s="906"/>
      <c r="B90" s="922" t="s">
        <v>364</v>
      </c>
      <c r="C90" s="1318" t="s">
        <v>656</v>
      </c>
      <c r="D90" s="1293" t="s">
        <v>23</v>
      </c>
      <c r="E90" s="1278"/>
      <c r="F90" s="1006"/>
      <c r="G90" s="1012">
        <f t="shared" si="16"/>
        <v>0</v>
      </c>
      <c r="H90" s="1009"/>
      <c r="I90" s="923" t="e">
        <f t="shared" si="15"/>
        <v>#DIV/0!</v>
      </c>
    </row>
    <row r="91" spans="1:10" s="907" customFormat="1" ht="20.25" customHeight="1">
      <c r="A91" s="906"/>
      <c r="B91" s="905" t="s">
        <v>1308</v>
      </c>
      <c r="C91" s="1277" t="s">
        <v>1309</v>
      </c>
      <c r="D91" s="1269" t="s">
        <v>10</v>
      </c>
      <c r="E91" s="1278"/>
      <c r="F91" s="1006"/>
      <c r="G91" s="1012">
        <f t="shared" si="16"/>
        <v>0</v>
      </c>
      <c r="H91" s="1007"/>
      <c r="I91" s="923" t="e">
        <f t="shared" si="15"/>
        <v>#DIV/0!</v>
      </c>
    </row>
    <row r="92" spans="1:10" s="907" customFormat="1" ht="20.25" hidden="1" customHeight="1">
      <c r="A92" s="906"/>
      <c r="B92" s="905" t="s">
        <v>923</v>
      </c>
      <c r="C92" s="1311" t="s">
        <v>963</v>
      </c>
      <c r="D92" s="1269" t="s">
        <v>10</v>
      </c>
      <c r="E92" s="1278"/>
      <c r="F92" s="1006"/>
      <c r="G92" s="1012">
        <f t="shared" ref="G92:G94" si="17">+F92*E92</f>
        <v>0</v>
      </c>
      <c r="H92" s="1009"/>
      <c r="I92" s="923" t="e">
        <f t="shared" si="15"/>
        <v>#DIV/0!</v>
      </c>
    </row>
    <row r="93" spans="1:10" s="907" customFormat="1" ht="20.25" hidden="1" customHeight="1">
      <c r="A93" s="906"/>
      <c r="B93" s="905" t="s">
        <v>785</v>
      </c>
      <c r="C93" s="1296" t="s">
        <v>687</v>
      </c>
      <c r="D93" s="1269" t="s">
        <v>10</v>
      </c>
      <c r="E93" s="1278"/>
      <c r="F93" s="1006"/>
      <c r="G93" s="1012">
        <f t="shared" si="17"/>
        <v>0</v>
      </c>
      <c r="H93" s="1009"/>
      <c r="I93" s="923" t="e">
        <f t="shared" si="15"/>
        <v>#DIV/0!</v>
      </c>
    </row>
    <row r="94" spans="1:10" s="907" customFormat="1" ht="20.25" hidden="1" customHeight="1">
      <c r="A94" s="906"/>
      <c r="B94" s="905" t="s">
        <v>786</v>
      </c>
      <c r="C94" s="1297" t="s">
        <v>896</v>
      </c>
      <c r="D94" s="1269" t="s">
        <v>23</v>
      </c>
      <c r="E94" s="1278"/>
      <c r="F94" s="1006"/>
      <c r="G94" s="1012">
        <f t="shared" si="17"/>
        <v>0</v>
      </c>
      <c r="H94" s="1009"/>
      <c r="I94" s="923" t="e">
        <f t="shared" si="15"/>
        <v>#DIV/0!</v>
      </c>
    </row>
    <row r="95" spans="1:10" s="907" customFormat="1" ht="20.25" hidden="1" customHeight="1">
      <c r="A95" s="906"/>
      <c r="B95" s="905" t="s">
        <v>787</v>
      </c>
      <c r="C95" s="1296" t="s">
        <v>679</v>
      </c>
      <c r="D95" s="1269" t="s">
        <v>10</v>
      </c>
      <c r="E95" s="1278"/>
      <c r="F95" s="1006"/>
      <c r="G95" s="1012">
        <f t="shared" si="16"/>
        <v>0</v>
      </c>
      <c r="H95" s="1009"/>
      <c r="I95" s="923" t="e">
        <f t="shared" si="15"/>
        <v>#DIV/0!</v>
      </c>
    </row>
    <row r="96" spans="1:10" s="907" customFormat="1" ht="20.25" customHeight="1">
      <c r="A96" s="906"/>
      <c r="B96" s="905" t="s">
        <v>1310</v>
      </c>
      <c r="C96" s="1277" t="s">
        <v>659</v>
      </c>
      <c r="D96" s="1269" t="s">
        <v>23</v>
      </c>
      <c r="E96" s="1278"/>
      <c r="F96" s="1006"/>
      <c r="G96" s="1007">
        <f>+F96*E96</f>
        <v>0</v>
      </c>
      <c r="H96" s="1007"/>
      <c r="I96" s="923" t="e">
        <f t="shared" si="15"/>
        <v>#DIV/0!</v>
      </c>
    </row>
    <row r="97" spans="1:10" s="907" customFormat="1" ht="20.25" hidden="1" customHeight="1">
      <c r="A97" s="906"/>
      <c r="B97" s="922" t="s">
        <v>674</v>
      </c>
      <c r="C97" s="1315" t="s">
        <v>661</v>
      </c>
      <c r="D97" s="1293" t="s">
        <v>23</v>
      </c>
      <c r="E97" s="1270"/>
      <c r="F97" s="1008"/>
      <c r="G97" s="1013">
        <f>+F97*E97</f>
        <v>0</v>
      </c>
      <c r="H97" s="1009"/>
      <c r="I97" s="923" t="e">
        <f t="shared" si="15"/>
        <v>#DIV/0!</v>
      </c>
    </row>
    <row r="98" spans="1:10" s="907" customFormat="1" ht="20.25" hidden="1" customHeight="1">
      <c r="A98" s="906"/>
      <c r="B98" s="922" t="s">
        <v>690</v>
      </c>
      <c r="C98" s="1299" t="s">
        <v>689</v>
      </c>
      <c r="D98" s="1293" t="s">
        <v>10</v>
      </c>
      <c r="E98" s="1270"/>
      <c r="F98" s="1008"/>
      <c r="G98" s="1013">
        <f t="shared" si="16"/>
        <v>0</v>
      </c>
      <c r="H98" s="1009"/>
      <c r="I98" s="923" t="e">
        <f t="shared" si="15"/>
        <v>#DIV/0!</v>
      </c>
    </row>
    <row r="99" spans="1:10" s="907" customFormat="1" ht="20.25" hidden="1" customHeight="1">
      <c r="A99" s="906"/>
      <c r="B99" s="922" t="s">
        <v>708</v>
      </c>
      <c r="C99" s="1299" t="s">
        <v>648</v>
      </c>
      <c r="D99" s="1293" t="s">
        <v>10</v>
      </c>
      <c r="E99" s="1270"/>
      <c r="F99" s="1008"/>
      <c r="G99" s="1013">
        <f t="shared" ref="G99" si="18">+F99*E99</f>
        <v>0</v>
      </c>
      <c r="H99" s="1009"/>
      <c r="I99" s="923" t="e">
        <f t="shared" si="15"/>
        <v>#DIV/0!</v>
      </c>
    </row>
    <row r="100" spans="1:10" s="907" customFormat="1" ht="20.25" hidden="1" customHeight="1">
      <c r="A100" s="906"/>
      <c r="B100" s="922" t="s">
        <v>675</v>
      </c>
      <c r="C100" s="1299" t="s">
        <v>612</v>
      </c>
      <c r="D100" s="1293" t="s">
        <v>10</v>
      </c>
      <c r="E100" s="1270"/>
      <c r="F100" s="1008"/>
      <c r="G100" s="1304">
        <f>+F100*E100</f>
        <v>0</v>
      </c>
      <c r="H100" s="1009"/>
      <c r="I100" s="923" t="e">
        <f t="shared" si="15"/>
        <v>#DIV/0!</v>
      </c>
    </row>
    <row r="101" spans="1:10" s="907" customFormat="1" ht="20.25" customHeight="1">
      <c r="A101" s="906"/>
      <c r="B101" s="905" t="s">
        <v>924</v>
      </c>
      <c r="C101" s="1295" t="s">
        <v>964</v>
      </c>
      <c r="D101" s="1293"/>
      <c r="E101" s="1270"/>
      <c r="F101" s="1008"/>
      <c r="G101" s="1300">
        <f>SUM(G102:G107)</f>
        <v>0</v>
      </c>
      <c r="H101" s="1007"/>
      <c r="I101" s="923"/>
    </row>
    <row r="102" spans="1:10" s="907" customFormat="1" ht="20.25" customHeight="1">
      <c r="A102" s="906"/>
      <c r="B102" s="905" t="s">
        <v>365</v>
      </c>
      <c r="C102" s="1311" t="s">
        <v>882</v>
      </c>
      <c r="D102" s="1269" t="s">
        <v>23</v>
      </c>
      <c r="E102" s="1278"/>
      <c r="F102" s="1006"/>
      <c r="G102" s="1012">
        <f>+E102*F102</f>
        <v>0</v>
      </c>
      <c r="H102" s="1007"/>
      <c r="I102" s="923" t="e">
        <f t="shared" si="15"/>
        <v>#DIV/0!</v>
      </c>
    </row>
    <row r="103" spans="1:10" s="907" customFormat="1" ht="20.25" hidden="1" customHeight="1">
      <c r="A103" s="906"/>
      <c r="B103" s="922" t="s">
        <v>366</v>
      </c>
      <c r="C103" s="1315" t="s">
        <v>660</v>
      </c>
      <c r="D103" s="1293" t="s">
        <v>23</v>
      </c>
      <c r="E103" s="1278"/>
      <c r="F103" s="1006"/>
      <c r="G103" s="1012">
        <f t="shared" ref="G103:G111" si="19">+F103*E103</f>
        <v>0</v>
      </c>
      <c r="H103" s="1007"/>
      <c r="I103" s="923" t="e">
        <f t="shared" si="15"/>
        <v>#DIV/0!</v>
      </c>
    </row>
    <row r="104" spans="1:10" s="907" customFormat="1" ht="20.25" hidden="1" customHeight="1">
      <c r="A104" s="906"/>
      <c r="B104" s="905" t="s">
        <v>367</v>
      </c>
      <c r="C104" s="1311" t="s">
        <v>680</v>
      </c>
      <c r="D104" s="1269" t="s">
        <v>23</v>
      </c>
      <c r="E104" s="1278"/>
      <c r="F104" s="1006"/>
      <c r="G104" s="1012">
        <f>+F104*E104</f>
        <v>0</v>
      </c>
      <c r="H104" s="1007"/>
      <c r="I104" s="923" t="e">
        <f t="shared" si="15"/>
        <v>#DIV/0!</v>
      </c>
    </row>
    <row r="105" spans="1:10" s="907" customFormat="1" ht="20.25" customHeight="1">
      <c r="A105" s="906"/>
      <c r="B105" s="905" t="s">
        <v>436</v>
      </c>
      <c r="C105" s="1311" t="s">
        <v>661</v>
      </c>
      <c r="D105" s="1269" t="s">
        <v>23</v>
      </c>
      <c r="E105" s="1278"/>
      <c r="F105" s="1006"/>
      <c r="G105" s="1012">
        <f t="shared" si="19"/>
        <v>0</v>
      </c>
      <c r="H105" s="1009"/>
      <c r="I105" s="923" t="e">
        <f t="shared" si="15"/>
        <v>#DIV/0!</v>
      </c>
    </row>
    <row r="106" spans="1:10" s="907" customFormat="1" ht="20.25" hidden="1" customHeight="1">
      <c r="A106" s="906"/>
      <c r="B106" s="922" t="s">
        <v>437</v>
      </c>
      <c r="C106" s="1318" t="s">
        <v>711</v>
      </c>
      <c r="D106" s="1293" t="s">
        <v>23</v>
      </c>
      <c r="E106" s="1278"/>
      <c r="F106" s="1006"/>
      <c r="G106" s="1012">
        <f t="shared" si="19"/>
        <v>0</v>
      </c>
      <c r="H106" s="1007"/>
      <c r="I106" s="923" t="e">
        <f t="shared" si="15"/>
        <v>#DIV/0!</v>
      </c>
    </row>
    <row r="107" spans="1:10" s="907" customFormat="1" ht="20.25" customHeight="1" thickBot="1">
      <c r="A107" s="906"/>
      <c r="B107" s="905" t="s">
        <v>509</v>
      </c>
      <c r="C107" s="1311" t="s">
        <v>965</v>
      </c>
      <c r="D107" s="1269" t="s">
        <v>10</v>
      </c>
      <c r="E107" s="1278"/>
      <c r="F107" s="1006"/>
      <c r="G107" s="1012">
        <f t="shared" ref="G107" si="20">+F107*E107</f>
        <v>0</v>
      </c>
      <c r="H107" s="1007"/>
      <c r="I107" s="923" t="e">
        <f t="shared" si="15"/>
        <v>#DIV/0!</v>
      </c>
    </row>
    <row r="108" spans="1:10" s="907" customFormat="1" ht="20.25" hidden="1" customHeight="1" thickBot="1">
      <c r="A108" s="906"/>
      <c r="B108" s="922" t="s">
        <v>795</v>
      </c>
      <c r="C108" s="1315" t="s">
        <v>648</v>
      </c>
      <c r="D108" s="1293" t="s">
        <v>10</v>
      </c>
      <c r="E108" s="1270"/>
      <c r="F108" s="1008"/>
      <c r="G108" s="1013">
        <f t="shared" si="19"/>
        <v>0</v>
      </c>
      <c r="H108" s="1009"/>
      <c r="I108" s="923" t="e">
        <f t="shared" si="15"/>
        <v>#DIV/0!</v>
      </c>
    </row>
    <row r="109" spans="1:10" s="907" customFormat="1" ht="20.25" hidden="1" customHeight="1" thickBot="1">
      <c r="A109" s="906"/>
      <c r="B109" s="922" t="s">
        <v>795</v>
      </c>
      <c r="C109" s="1315" t="s">
        <v>712</v>
      </c>
      <c r="D109" s="1293" t="s">
        <v>23</v>
      </c>
      <c r="E109" s="1270"/>
      <c r="F109" s="1008"/>
      <c r="G109" s="1013">
        <f t="shared" si="19"/>
        <v>0</v>
      </c>
      <c r="H109" s="1009"/>
      <c r="I109" s="923" t="e">
        <f t="shared" si="15"/>
        <v>#DIV/0!</v>
      </c>
    </row>
    <row r="110" spans="1:10" s="907" customFormat="1" ht="20.25" hidden="1" customHeight="1" thickBot="1">
      <c r="A110" s="906"/>
      <c r="B110" s="922" t="s">
        <v>866</v>
      </c>
      <c r="C110" s="1315" t="s">
        <v>686</v>
      </c>
      <c r="D110" s="1293" t="s">
        <v>23</v>
      </c>
      <c r="E110" s="1270"/>
      <c r="F110" s="1008"/>
      <c r="G110" s="1013">
        <f t="shared" ref="G110" si="21">+F110*E110</f>
        <v>0</v>
      </c>
      <c r="H110" s="1009"/>
      <c r="I110" s="923" t="e">
        <f t="shared" si="15"/>
        <v>#DIV/0!</v>
      </c>
    </row>
    <row r="111" spans="1:10" s="907" customFormat="1" ht="20.25" hidden="1" customHeight="1" thickBot="1">
      <c r="A111" s="906"/>
      <c r="B111" s="922" t="s">
        <v>867</v>
      </c>
      <c r="C111" s="1315" t="s">
        <v>707</v>
      </c>
      <c r="D111" s="1293" t="s">
        <v>23</v>
      </c>
      <c r="E111" s="1270"/>
      <c r="F111" s="1008"/>
      <c r="G111" s="1013">
        <f t="shared" si="19"/>
        <v>0</v>
      </c>
      <c r="H111" s="1009"/>
      <c r="I111" s="923" t="e">
        <f t="shared" si="15"/>
        <v>#DIV/0!</v>
      </c>
    </row>
    <row r="112" spans="1:10" s="907" customFormat="1" ht="20.25" customHeight="1" thickBot="1">
      <c r="A112" s="998"/>
      <c r="B112" s="921">
        <v>7</v>
      </c>
      <c r="C112" s="919" t="s">
        <v>720</v>
      </c>
      <c r="D112" s="994"/>
      <c r="E112" s="1000"/>
      <c r="F112" s="994"/>
      <c r="G112" s="1002">
        <f>SUM(G113:G114)</f>
        <v>0</v>
      </c>
      <c r="H112" s="1164">
        <f>SUM(G113:G114)</f>
        <v>0</v>
      </c>
      <c r="I112" s="923"/>
      <c r="J112" s="1057"/>
    </row>
    <row r="113" spans="1:10" s="907" customFormat="1" ht="20.25" customHeight="1">
      <c r="A113" s="906"/>
      <c r="B113" s="920" t="s">
        <v>11</v>
      </c>
      <c r="C113" s="1283" t="s">
        <v>693</v>
      </c>
      <c r="D113" s="1269" t="s">
        <v>23</v>
      </c>
      <c r="E113" s="1278"/>
      <c r="F113" s="1006"/>
      <c r="G113" s="1012">
        <f>+E113*F113</f>
        <v>0</v>
      </c>
      <c r="H113" s="1007"/>
      <c r="I113" s="923" t="e">
        <f t="shared" si="15"/>
        <v>#DIV/0!</v>
      </c>
    </row>
    <row r="114" spans="1:10" s="907" customFormat="1" ht="20.25" customHeight="1" thickBot="1">
      <c r="A114" s="906"/>
      <c r="B114" s="1163" t="s">
        <v>925</v>
      </c>
      <c r="C114" s="1319" t="s">
        <v>1313</v>
      </c>
      <c r="D114" s="1269" t="s">
        <v>23</v>
      </c>
      <c r="E114" s="1320"/>
      <c r="F114" s="1006"/>
      <c r="G114" s="1012">
        <f>+E114*F114</f>
        <v>0</v>
      </c>
      <c r="H114" s="1009"/>
      <c r="I114" s="923" t="e">
        <f t="shared" si="15"/>
        <v>#DIV/0!</v>
      </c>
    </row>
    <row r="115" spans="1:10" s="907" customFormat="1" ht="20.25" customHeight="1" thickBot="1">
      <c r="A115" s="998"/>
      <c r="B115" s="921">
        <v>8</v>
      </c>
      <c r="C115" s="919" t="s">
        <v>721</v>
      </c>
      <c r="D115" s="994"/>
      <c r="E115" s="1000"/>
      <c r="F115" s="994"/>
      <c r="G115" s="1002">
        <f>SUM(G116:G117)</f>
        <v>0</v>
      </c>
      <c r="H115" s="1164">
        <f>SUM(G116:G118)</f>
        <v>0</v>
      </c>
      <c r="I115" s="923"/>
      <c r="J115" s="1057"/>
    </row>
    <row r="116" spans="1:10" s="907" customFormat="1" ht="20.25" customHeight="1">
      <c r="A116" s="906"/>
      <c r="B116" s="905" t="s">
        <v>12</v>
      </c>
      <c r="C116" s="1283" t="s">
        <v>966</v>
      </c>
      <c r="D116" s="1269" t="s">
        <v>23</v>
      </c>
      <c r="E116" s="1278"/>
      <c r="F116" s="1006"/>
      <c r="G116" s="1012">
        <f>+F116*E116</f>
        <v>0</v>
      </c>
      <c r="H116" s="1009"/>
      <c r="I116" s="923" t="e">
        <f t="shared" si="15"/>
        <v>#DIV/0!</v>
      </c>
    </row>
    <row r="117" spans="1:10" s="907" customFormat="1" ht="20.25" customHeight="1" thickBot="1">
      <c r="A117" s="906"/>
      <c r="B117" s="905" t="s">
        <v>369</v>
      </c>
      <c r="C117" s="1321" t="s">
        <v>1048</v>
      </c>
      <c r="D117" s="1269" t="s">
        <v>23</v>
      </c>
      <c r="E117" s="1278"/>
      <c r="F117" s="1006"/>
      <c r="G117" s="1012">
        <f>+F117*E117</f>
        <v>0</v>
      </c>
      <c r="H117" s="1007"/>
      <c r="I117" s="923" t="e">
        <f t="shared" si="15"/>
        <v>#DIV/0!</v>
      </c>
    </row>
    <row r="118" spans="1:10" s="907" customFormat="1" ht="20.25" hidden="1" customHeight="1" thickBot="1">
      <c r="A118" s="906"/>
      <c r="B118" s="922" t="s">
        <v>898</v>
      </c>
      <c r="C118" s="1287" t="s">
        <v>897</v>
      </c>
      <c r="D118" s="1293" t="s">
        <v>23</v>
      </c>
      <c r="E118" s="1270"/>
      <c r="F118" s="1008"/>
      <c r="G118" s="1013">
        <f>+F118*E118</f>
        <v>0</v>
      </c>
      <c r="H118" s="1009"/>
      <c r="I118" s="923" t="e">
        <f t="shared" si="15"/>
        <v>#DIV/0!</v>
      </c>
    </row>
    <row r="119" spans="1:10" s="907" customFormat="1" ht="20.25" customHeight="1" thickBot="1">
      <c r="A119" s="998"/>
      <c r="B119" s="921">
        <v>9</v>
      </c>
      <c r="C119" s="919" t="s">
        <v>722</v>
      </c>
      <c r="D119" s="994"/>
      <c r="E119" s="1000"/>
      <c r="F119" s="994"/>
      <c r="G119" s="1002">
        <f>SUM(G121:G122)</f>
        <v>0</v>
      </c>
      <c r="H119" s="1164">
        <f>SUM(G121:G122)</f>
        <v>0</v>
      </c>
      <c r="I119" s="923"/>
      <c r="J119" s="1057"/>
    </row>
    <row r="120" spans="1:10" s="907" customFormat="1" ht="20.25" customHeight="1">
      <c r="A120" s="906"/>
      <c r="B120" s="905" t="s">
        <v>1316</v>
      </c>
      <c r="C120" s="1321" t="s">
        <v>368</v>
      </c>
      <c r="D120" s="1269"/>
      <c r="E120" s="1322"/>
      <c r="F120" s="1006"/>
      <c r="G120" s="1306"/>
      <c r="H120" s="1007"/>
      <c r="I120" s="923"/>
    </row>
    <row r="121" spans="1:10" s="907" customFormat="1" ht="20.25" customHeight="1">
      <c r="A121" s="906"/>
      <c r="B121" s="905" t="s">
        <v>391</v>
      </c>
      <c r="C121" s="1321" t="s">
        <v>370</v>
      </c>
      <c r="D121" s="1269" t="s">
        <v>23</v>
      </c>
      <c r="E121" s="1278"/>
      <c r="F121" s="1006"/>
      <c r="G121" s="1007">
        <f t="shared" ref="G121:G122" si="22">+E121*$F$127</f>
        <v>0</v>
      </c>
      <c r="H121" s="1007"/>
      <c r="I121" s="923" t="e">
        <f t="shared" si="15"/>
        <v>#DIV/0!</v>
      </c>
    </row>
    <row r="122" spans="1:10" s="907" customFormat="1" ht="20.25" customHeight="1" thickBot="1">
      <c r="A122" s="906"/>
      <c r="B122" s="905" t="s">
        <v>392</v>
      </c>
      <c r="C122" s="1321" t="s">
        <v>371</v>
      </c>
      <c r="D122" s="1269" t="s">
        <v>23</v>
      </c>
      <c r="E122" s="1278"/>
      <c r="F122" s="1006"/>
      <c r="G122" s="1007">
        <f t="shared" si="22"/>
        <v>0</v>
      </c>
      <c r="H122" s="1007"/>
      <c r="I122" s="923" t="e">
        <f t="shared" si="15"/>
        <v>#DIV/0!</v>
      </c>
    </row>
    <row r="123" spans="1:10" s="907" customFormat="1" ht="20.25" hidden="1" customHeight="1" thickBot="1">
      <c r="A123" s="906"/>
      <c r="B123" s="905" t="s">
        <v>926</v>
      </c>
      <c r="C123" s="1281" t="s">
        <v>619</v>
      </c>
      <c r="D123" s="1269" t="s">
        <v>23</v>
      </c>
      <c r="E123" s="1270"/>
      <c r="F123" s="1006"/>
      <c r="G123" s="1012">
        <f>+F123*E123</f>
        <v>0</v>
      </c>
      <c r="H123" s="1007"/>
      <c r="I123" s="923" t="e">
        <f t="shared" si="15"/>
        <v>#DIV/0!</v>
      </c>
    </row>
    <row r="124" spans="1:10" s="907" customFormat="1" ht="20.25" customHeight="1" thickBot="1">
      <c r="A124" s="998"/>
      <c r="B124" s="921">
        <v>10</v>
      </c>
      <c r="C124" s="919" t="s">
        <v>980</v>
      </c>
      <c r="D124" s="994"/>
      <c r="E124" s="1000"/>
      <c r="F124" s="994"/>
      <c r="G124" s="1002">
        <f>G126+G148+G164+G169+G177+G183</f>
        <v>0</v>
      </c>
      <c r="H124" s="1164">
        <f>SUM(G125:G183)-G126-G148-G163-G169-G177</f>
        <v>0</v>
      </c>
      <c r="I124" s="923"/>
      <c r="J124" s="1057"/>
    </row>
    <row r="125" spans="1:10" s="907" customFormat="1" ht="20.25" customHeight="1">
      <c r="A125" s="906"/>
      <c r="B125" s="905" t="s">
        <v>927</v>
      </c>
      <c r="C125" s="1309" t="s">
        <v>48</v>
      </c>
      <c r="D125" s="1269"/>
      <c r="E125" s="1270"/>
      <c r="F125" s="1008"/>
      <c r="G125" s="1009"/>
      <c r="H125" s="1009"/>
      <c r="I125" s="923"/>
    </row>
    <row r="126" spans="1:10" s="907" customFormat="1" ht="20.25" customHeight="1">
      <c r="A126" s="906"/>
      <c r="B126" s="905" t="s">
        <v>981</v>
      </c>
      <c r="C126" s="923" t="s">
        <v>982</v>
      </c>
      <c r="D126" s="1274"/>
      <c r="E126" s="1323"/>
      <c r="F126" s="1008"/>
      <c r="G126" s="1280">
        <f>SUM(G127:G147)</f>
        <v>0</v>
      </c>
      <c r="H126" s="1009"/>
      <c r="I126" s="923"/>
    </row>
    <row r="127" spans="1:10" s="907" customFormat="1" ht="20.25" customHeight="1">
      <c r="A127" s="906"/>
      <c r="B127" s="905"/>
      <c r="C127" s="1324" t="s">
        <v>89</v>
      </c>
      <c r="D127" s="1274" t="s">
        <v>23</v>
      </c>
      <c r="E127" s="1278"/>
      <c r="F127" s="1587"/>
      <c r="G127" s="1007">
        <f>+E127*$F$127</f>
        <v>0</v>
      </c>
      <c r="H127" s="1007"/>
      <c r="I127" s="923" t="e">
        <f t="shared" si="15"/>
        <v>#DIV/0!</v>
      </c>
    </row>
    <row r="128" spans="1:10" s="907" customFormat="1" ht="20.25" customHeight="1">
      <c r="A128" s="906"/>
      <c r="B128" s="905"/>
      <c r="C128" s="1324" t="s">
        <v>90</v>
      </c>
      <c r="D128" s="1274" t="s">
        <v>23</v>
      </c>
      <c r="E128" s="1278"/>
      <c r="F128" s="1588"/>
      <c r="G128" s="1007">
        <f t="shared" ref="G128:G147" si="23">+E128*$F$127</f>
        <v>0</v>
      </c>
      <c r="H128" s="1007"/>
      <c r="I128" s="923" t="e">
        <f t="shared" si="15"/>
        <v>#DIV/0!</v>
      </c>
    </row>
    <row r="129" spans="1:9" s="907" customFormat="1" ht="20.25" customHeight="1">
      <c r="A129" s="906"/>
      <c r="B129" s="905"/>
      <c r="C129" s="1324" t="s">
        <v>91</v>
      </c>
      <c r="D129" s="1274" t="s">
        <v>23</v>
      </c>
      <c r="E129" s="1278"/>
      <c r="F129" s="1588"/>
      <c r="G129" s="1007">
        <f t="shared" si="23"/>
        <v>0</v>
      </c>
      <c r="H129" s="1007"/>
      <c r="I129" s="923" t="e">
        <f t="shared" si="15"/>
        <v>#DIV/0!</v>
      </c>
    </row>
    <row r="130" spans="1:9" s="907" customFormat="1" ht="20.25" customHeight="1">
      <c r="A130" s="906"/>
      <c r="B130" s="905"/>
      <c r="C130" s="1324" t="s">
        <v>92</v>
      </c>
      <c r="D130" s="1274" t="s">
        <v>23</v>
      </c>
      <c r="E130" s="1278"/>
      <c r="F130" s="1588"/>
      <c r="G130" s="1007">
        <f t="shared" si="23"/>
        <v>0</v>
      </c>
      <c r="H130" s="1007"/>
      <c r="I130" s="923" t="e">
        <f t="shared" si="15"/>
        <v>#DIV/0!</v>
      </c>
    </row>
    <row r="131" spans="1:9" s="907" customFormat="1" ht="20.25" customHeight="1">
      <c r="A131" s="906"/>
      <c r="B131" s="905"/>
      <c r="C131" s="1324" t="s">
        <v>93</v>
      </c>
      <c r="D131" s="1274" t="s">
        <v>23</v>
      </c>
      <c r="E131" s="1278"/>
      <c r="F131" s="1588"/>
      <c r="G131" s="1007">
        <f t="shared" si="23"/>
        <v>0</v>
      </c>
      <c r="H131" s="1007"/>
      <c r="I131" s="923" t="e">
        <f t="shared" si="15"/>
        <v>#DIV/0!</v>
      </c>
    </row>
    <row r="132" spans="1:9" s="907" customFormat="1" ht="20.25" customHeight="1">
      <c r="A132" s="906"/>
      <c r="B132" s="905"/>
      <c r="C132" s="1324" t="s">
        <v>94</v>
      </c>
      <c r="D132" s="1274" t="s">
        <v>23</v>
      </c>
      <c r="E132" s="1278"/>
      <c r="F132" s="1588"/>
      <c r="G132" s="1007">
        <f t="shared" si="23"/>
        <v>0</v>
      </c>
      <c r="H132" s="1007"/>
      <c r="I132" s="923" t="e">
        <f t="shared" si="15"/>
        <v>#DIV/0!</v>
      </c>
    </row>
    <row r="133" spans="1:9" s="907" customFormat="1" ht="20.25" customHeight="1">
      <c r="A133" s="906"/>
      <c r="B133" s="905"/>
      <c r="C133" s="1324" t="s">
        <v>95</v>
      </c>
      <c r="D133" s="1274" t="s">
        <v>23</v>
      </c>
      <c r="E133" s="1278"/>
      <c r="F133" s="1588"/>
      <c r="G133" s="1007">
        <f t="shared" si="23"/>
        <v>0</v>
      </c>
      <c r="H133" s="1007"/>
      <c r="I133" s="923" t="e">
        <f t="shared" si="15"/>
        <v>#DIV/0!</v>
      </c>
    </row>
    <row r="134" spans="1:9" s="907" customFormat="1" ht="20.25" customHeight="1">
      <c r="A134" s="906"/>
      <c r="B134" s="905"/>
      <c r="C134" s="1324" t="s">
        <v>1173</v>
      </c>
      <c r="D134" s="1274" t="s">
        <v>23</v>
      </c>
      <c r="E134" s="1278"/>
      <c r="F134" s="1588"/>
      <c r="G134" s="1007">
        <f t="shared" si="23"/>
        <v>0</v>
      </c>
      <c r="H134" s="1007"/>
      <c r="I134" s="923" t="e">
        <f t="shared" si="15"/>
        <v>#DIV/0!</v>
      </c>
    </row>
    <row r="135" spans="1:9" s="907" customFormat="1" ht="20.25" customHeight="1">
      <c r="A135" s="906"/>
      <c r="B135" s="905"/>
      <c r="C135" s="1324" t="s">
        <v>1174</v>
      </c>
      <c r="D135" s="1274" t="s">
        <v>23</v>
      </c>
      <c r="E135" s="1278"/>
      <c r="F135" s="1588"/>
      <c r="G135" s="1007">
        <f t="shared" si="23"/>
        <v>0</v>
      </c>
      <c r="H135" s="1007"/>
      <c r="I135" s="923" t="e">
        <f t="shared" si="15"/>
        <v>#DIV/0!</v>
      </c>
    </row>
    <row r="136" spans="1:9" s="907" customFormat="1" ht="20.25" customHeight="1">
      <c r="A136" s="906"/>
      <c r="B136" s="905"/>
      <c r="C136" s="1324" t="s">
        <v>1175</v>
      </c>
      <c r="D136" s="1274" t="s">
        <v>23</v>
      </c>
      <c r="E136" s="1278"/>
      <c r="F136" s="1588"/>
      <c r="G136" s="1007">
        <f t="shared" si="23"/>
        <v>0</v>
      </c>
      <c r="H136" s="1007"/>
      <c r="I136" s="923" t="e">
        <f t="shared" si="15"/>
        <v>#DIV/0!</v>
      </c>
    </row>
    <row r="137" spans="1:9" s="907" customFormat="1" ht="20.25" customHeight="1">
      <c r="A137" s="906"/>
      <c r="B137" s="905"/>
      <c r="C137" s="1324" t="s">
        <v>1176</v>
      </c>
      <c r="D137" s="1274" t="s">
        <v>23</v>
      </c>
      <c r="E137" s="1278"/>
      <c r="F137" s="1588"/>
      <c r="G137" s="1007">
        <f t="shared" si="23"/>
        <v>0</v>
      </c>
      <c r="H137" s="1007"/>
      <c r="I137" s="923" t="e">
        <f t="shared" si="15"/>
        <v>#DIV/0!</v>
      </c>
    </row>
    <row r="138" spans="1:9" s="907" customFormat="1" ht="20.25" customHeight="1">
      <c r="A138" s="906"/>
      <c r="B138" s="905"/>
      <c r="C138" s="1324" t="s">
        <v>1177</v>
      </c>
      <c r="D138" s="1274" t="s">
        <v>23</v>
      </c>
      <c r="E138" s="1278"/>
      <c r="F138" s="1588"/>
      <c r="G138" s="1007">
        <f t="shared" si="23"/>
        <v>0</v>
      </c>
      <c r="H138" s="1007"/>
      <c r="I138" s="923" t="e">
        <f t="shared" si="15"/>
        <v>#DIV/0!</v>
      </c>
    </row>
    <row r="139" spans="1:9" s="907" customFormat="1" ht="20.25" customHeight="1">
      <c r="A139" s="906"/>
      <c r="B139" s="905"/>
      <c r="C139" s="1324" t="s">
        <v>589</v>
      </c>
      <c r="D139" s="1274" t="s">
        <v>23</v>
      </c>
      <c r="E139" s="1278"/>
      <c r="F139" s="1588"/>
      <c r="G139" s="1007">
        <f t="shared" si="23"/>
        <v>0</v>
      </c>
      <c r="H139" s="1007"/>
      <c r="I139" s="923" t="e">
        <f t="shared" si="15"/>
        <v>#DIV/0!</v>
      </c>
    </row>
    <row r="140" spans="1:9" s="907" customFormat="1" ht="20.25" customHeight="1">
      <c r="A140" s="906"/>
      <c r="B140" s="905"/>
      <c r="C140" s="1324" t="s">
        <v>101</v>
      </c>
      <c r="D140" s="1274" t="s">
        <v>23</v>
      </c>
      <c r="E140" s="1278"/>
      <c r="F140" s="1588"/>
      <c r="G140" s="1007">
        <f t="shared" si="23"/>
        <v>0</v>
      </c>
      <c r="H140" s="1007"/>
      <c r="I140" s="923" t="e">
        <f t="shared" si="15"/>
        <v>#DIV/0!</v>
      </c>
    </row>
    <row r="141" spans="1:9" s="907" customFormat="1" ht="20.25" customHeight="1">
      <c r="A141" s="906"/>
      <c r="B141" s="905"/>
      <c r="C141" s="1324" t="s">
        <v>1177</v>
      </c>
      <c r="D141" s="1274" t="s">
        <v>23</v>
      </c>
      <c r="E141" s="1278"/>
      <c r="F141" s="1588"/>
      <c r="G141" s="1007">
        <f t="shared" si="23"/>
        <v>0</v>
      </c>
      <c r="H141" s="1007"/>
      <c r="I141" s="923" t="e">
        <f t="shared" si="15"/>
        <v>#DIV/0!</v>
      </c>
    </row>
    <row r="142" spans="1:9" s="907" customFormat="1" ht="20.25" customHeight="1">
      <c r="A142" s="906"/>
      <c r="B142" s="905"/>
      <c r="C142" s="1324" t="s">
        <v>100</v>
      </c>
      <c r="D142" s="1274" t="s">
        <v>23</v>
      </c>
      <c r="E142" s="1278"/>
      <c r="F142" s="1588"/>
      <c r="G142" s="1007">
        <f t="shared" si="23"/>
        <v>0</v>
      </c>
      <c r="H142" s="1007"/>
      <c r="I142" s="923" t="e">
        <f t="shared" ref="I142:I205" si="24">+G142/$H$514*100</f>
        <v>#DIV/0!</v>
      </c>
    </row>
    <row r="143" spans="1:9" s="907" customFormat="1" ht="20.25" customHeight="1">
      <c r="A143" s="906"/>
      <c r="B143" s="905"/>
      <c r="C143" s="1324" t="s">
        <v>553</v>
      </c>
      <c r="D143" s="1274" t="s">
        <v>23</v>
      </c>
      <c r="E143" s="1278"/>
      <c r="F143" s="1588"/>
      <c r="G143" s="1007">
        <f t="shared" si="23"/>
        <v>0</v>
      </c>
      <c r="H143" s="1007"/>
      <c r="I143" s="923" t="e">
        <f t="shared" si="24"/>
        <v>#DIV/0!</v>
      </c>
    </row>
    <row r="144" spans="1:9" s="907" customFormat="1" ht="20.25" customHeight="1">
      <c r="A144" s="906"/>
      <c r="B144" s="905"/>
      <c r="C144" s="1324" t="s">
        <v>554</v>
      </c>
      <c r="D144" s="1274" t="s">
        <v>23</v>
      </c>
      <c r="E144" s="1278"/>
      <c r="F144" s="1588"/>
      <c r="G144" s="1007">
        <f t="shared" si="23"/>
        <v>0</v>
      </c>
      <c r="H144" s="1007"/>
      <c r="I144" s="923" t="e">
        <f t="shared" si="24"/>
        <v>#DIV/0!</v>
      </c>
    </row>
    <row r="145" spans="1:9" s="907" customFormat="1" ht="20.25" customHeight="1">
      <c r="A145" s="906"/>
      <c r="B145" s="905"/>
      <c r="C145" s="1324" t="s">
        <v>1178</v>
      </c>
      <c r="D145" s="1274" t="s">
        <v>23</v>
      </c>
      <c r="E145" s="1278"/>
      <c r="F145" s="1588"/>
      <c r="G145" s="1007">
        <f t="shared" si="23"/>
        <v>0</v>
      </c>
      <c r="H145" s="1007"/>
      <c r="I145" s="923" t="e">
        <f t="shared" si="24"/>
        <v>#DIV/0!</v>
      </c>
    </row>
    <row r="146" spans="1:9" s="907" customFormat="1" ht="20.25" hidden="1" customHeight="1">
      <c r="A146" s="906"/>
      <c r="B146" s="905"/>
      <c r="C146" s="1324"/>
      <c r="D146" s="1274"/>
      <c r="E146" s="1270"/>
      <c r="F146" s="1588"/>
      <c r="G146" s="1007">
        <f t="shared" si="23"/>
        <v>0</v>
      </c>
      <c r="H146" s="1007"/>
      <c r="I146" s="923" t="e">
        <f t="shared" si="24"/>
        <v>#DIV/0!</v>
      </c>
    </row>
    <row r="147" spans="1:9" s="907" customFormat="1" ht="20.25" hidden="1" customHeight="1">
      <c r="A147" s="906"/>
      <c r="B147" s="905"/>
      <c r="C147" s="1324"/>
      <c r="D147" s="1274"/>
      <c r="E147" s="1270"/>
      <c r="F147" s="1589"/>
      <c r="G147" s="1007">
        <f t="shared" si="23"/>
        <v>0</v>
      </c>
      <c r="H147" s="1007"/>
      <c r="I147" s="923" t="e">
        <f t="shared" si="24"/>
        <v>#DIV/0!</v>
      </c>
    </row>
    <row r="148" spans="1:9" s="907" customFormat="1" ht="20.25" customHeight="1">
      <c r="A148" s="906"/>
      <c r="B148" s="905" t="s">
        <v>1238</v>
      </c>
      <c r="C148" s="923" t="s">
        <v>1239</v>
      </c>
      <c r="D148" s="1274"/>
      <c r="E148" s="1323"/>
      <c r="F148" s="1325"/>
      <c r="G148" s="1280">
        <f>SUM(G149:G162)</f>
        <v>0</v>
      </c>
      <c r="H148" s="1007"/>
      <c r="I148" s="923"/>
    </row>
    <row r="149" spans="1:9" s="907" customFormat="1" ht="20.25" customHeight="1">
      <c r="A149" s="906"/>
      <c r="B149" s="905"/>
      <c r="C149" s="923" t="s">
        <v>96</v>
      </c>
      <c r="D149" s="1274" t="s">
        <v>23</v>
      </c>
      <c r="E149" s="1275"/>
      <c r="F149" s="1587"/>
      <c r="G149" s="1007">
        <f>+E149*$F$149</f>
        <v>0</v>
      </c>
      <c r="H149" s="1007"/>
      <c r="I149" s="923" t="e">
        <f t="shared" si="24"/>
        <v>#DIV/0!</v>
      </c>
    </row>
    <row r="150" spans="1:9" s="907" customFormat="1" ht="20.25" customHeight="1">
      <c r="A150" s="906"/>
      <c r="B150" s="905"/>
      <c r="C150" s="923" t="s">
        <v>88</v>
      </c>
      <c r="D150" s="1274" t="s">
        <v>23</v>
      </c>
      <c r="E150" s="1275"/>
      <c r="F150" s="1588"/>
      <c r="G150" s="1007">
        <f t="shared" ref="G150:G167" si="25">+E150*$F$149</f>
        <v>0</v>
      </c>
      <c r="H150" s="1007"/>
      <c r="I150" s="923" t="e">
        <f t="shared" si="24"/>
        <v>#DIV/0!</v>
      </c>
    </row>
    <row r="151" spans="1:9" s="907" customFormat="1" ht="20.25" customHeight="1">
      <c r="A151" s="906"/>
      <c r="B151" s="905"/>
      <c r="C151" s="923" t="s">
        <v>97</v>
      </c>
      <c r="D151" s="1274" t="s">
        <v>23</v>
      </c>
      <c r="E151" s="1275"/>
      <c r="F151" s="1588"/>
      <c r="G151" s="1007">
        <f t="shared" si="25"/>
        <v>0</v>
      </c>
      <c r="H151" s="1007"/>
      <c r="I151" s="923" t="e">
        <f t="shared" si="24"/>
        <v>#DIV/0!</v>
      </c>
    </row>
    <row r="152" spans="1:9" s="907" customFormat="1" ht="20.25" customHeight="1">
      <c r="A152" s="906"/>
      <c r="B152" s="905"/>
      <c r="C152" s="923" t="s">
        <v>98</v>
      </c>
      <c r="D152" s="1274" t="s">
        <v>23</v>
      </c>
      <c r="E152" s="1275"/>
      <c r="F152" s="1588"/>
      <c r="G152" s="1007">
        <f t="shared" si="25"/>
        <v>0</v>
      </c>
      <c r="H152" s="1007"/>
      <c r="I152" s="923" t="e">
        <f t="shared" si="24"/>
        <v>#DIV/0!</v>
      </c>
    </row>
    <row r="153" spans="1:9" s="907" customFormat="1" ht="20.25" customHeight="1">
      <c r="A153" s="906"/>
      <c r="B153" s="905"/>
      <c r="C153" s="923" t="s">
        <v>1349</v>
      </c>
      <c r="D153" s="1274" t="s">
        <v>23</v>
      </c>
      <c r="E153" s="1275"/>
      <c r="F153" s="1588"/>
      <c r="G153" s="1007">
        <f t="shared" si="25"/>
        <v>0</v>
      </c>
      <c r="H153" s="1007"/>
      <c r="I153" s="923" t="e">
        <f t="shared" si="24"/>
        <v>#DIV/0!</v>
      </c>
    </row>
    <row r="154" spans="1:9" s="907" customFormat="1" ht="20.25" customHeight="1">
      <c r="A154" s="906"/>
      <c r="B154" s="905"/>
      <c r="C154" s="923" t="s">
        <v>99</v>
      </c>
      <c r="D154" s="1274" t="s">
        <v>23</v>
      </c>
      <c r="E154" s="1275"/>
      <c r="F154" s="1588"/>
      <c r="G154" s="1007">
        <f t="shared" ref="G154:G157" si="26">+E154*$F$149</f>
        <v>0</v>
      </c>
      <c r="H154" s="1007"/>
      <c r="I154" s="923" t="e">
        <f t="shared" si="24"/>
        <v>#DIV/0!</v>
      </c>
    </row>
    <row r="155" spans="1:9" s="907" customFormat="1" ht="20.25" customHeight="1">
      <c r="A155" s="906"/>
      <c r="B155" s="905"/>
      <c r="C155" s="923" t="s">
        <v>1350</v>
      </c>
      <c r="D155" s="1274" t="s">
        <v>23</v>
      </c>
      <c r="E155" s="1275"/>
      <c r="F155" s="1588"/>
      <c r="G155" s="1007">
        <f t="shared" si="26"/>
        <v>0</v>
      </c>
      <c r="H155" s="1007"/>
      <c r="I155" s="923" t="e">
        <f t="shared" si="24"/>
        <v>#DIV/0!</v>
      </c>
    </row>
    <row r="156" spans="1:9" s="907" customFormat="1" ht="20.25" customHeight="1">
      <c r="A156" s="906"/>
      <c r="B156" s="905"/>
      <c r="C156" s="923" t="s">
        <v>1178</v>
      </c>
      <c r="D156" s="1274" t="s">
        <v>23</v>
      </c>
      <c r="E156" s="1275"/>
      <c r="F156" s="1588"/>
      <c r="G156" s="1007">
        <f t="shared" si="26"/>
        <v>0</v>
      </c>
      <c r="H156" s="1007"/>
      <c r="I156" s="923" t="e">
        <f t="shared" si="24"/>
        <v>#DIV/0!</v>
      </c>
    </row>
    <row r="157" spans="1:9" s="907" customFormat="1" ht="20.25" customHeight="1">
      <c r="A157" s="906"/>
      <c r="B157" s="905"/>
      <c r="C157" s="923" t="s">
        <v>90</v>
      </c>
      <c r="D157" s="1274" t="s">
        <v>23</v>
      </c>
      <c r="E157" s="1275"/>
      <c r="F157" s="1588"/>
      <c r="G157" s="1007">
        <f t="shared" si="26"/>
        <v>0</v>
      </c>
      <c r="H157" s="1007"/>
      <c r="I157" s="923" t="e">
        <f t="shared" si="24"/>
        <v>#DIV/0!</v>
      </c>
    </row>
    <row r="158" spans="1:9" s="907" customFormat="1" ht="20.25" customHeight="1">
      <c r="A158" s="906"/>
      <c r="B158" s="905"/>
      <c r="C158" s="923" t="s">
        <v>91</v>
      </c>
      <c r="D158" s="1274" t="s">
        <v>23</v>
      </c>
      <c r="E158" s="1275"/>
      <c r="F158" s="1588"/>
      <c r="G158" s="1007">
        <f t="shared" si="25"/>
        <v>0</v>
      </c>
      <c r="H158" s="1007"/>
      <c r="I158" s="923" t="e">
        <f t="shared" si="24"/>
        <v>#DIV/0!</v>
      </c>
    </row>
    <row r="159" spans="1:9" s="907" customFormat="1" ht="20.25" customHeight="1">
      <c r="A159" s="906"/>
      <c r="B159" s="905"/>
      <c r="C159" s="923" t="s">
        <v>92</v>
      </c>
      <c r="D159" s="1274" t="s">
        <v>23</v>
      </c>
      <c r="E159" s="1275"/>
      <c r="F159" s="1588"/>
      <c r="G159" s="1007">
        <f t="shared" si="25"/>
        <v>0</v>
      </c>
      <c r="H159" s="1007"/>
      <c r="I159" s="923" t="e">
        <f t="shared" si="24"/>
        <v>#DIV/0!</v>
      </c>
    </row>
    <row r="160" spans="1:9" s="907" customFormat="1" ht="20.25" customHeight="1">
      <c r="A160" s="906"/>
      <c r="B160" s="905"/>
      <c r="C160" s="923" t="s">
        <v>93</v>
      </c>
      <c r="D160" s="1274" t="s">
        <v>23</v>
      </c>
      <c r="E160" s="1275"/>
      <c r="F160" s="1588"/>
      <c r="G160" s="1007">
        <f t="shared" si="25"/>
        <v>0</v>
      </c>
      <c r="H160" s="1007"/>
      <c r="I160" s="923" t="e">
        <f t="shared" si="24"/>
        <v>#DIV/0!</v>
      </c>
    </row>
    <row r="161" spans="1:9" s="907" customFormat="1" ht="20.25" hidden="1" customHeight="1">
      <c r="A161" s="906"/>
      <c r="B161" s="905"/>
      <c r="C161" s="923"/>
      <c r="D161" s="1274"/>
      <c r="E161" s="1323"/>
      <c r="F161" s="1588"/>
      <c r="G161" s="1007"/>
      <c r="H161" s="1007"/>
      <c r="I161" s="923" t="e">
        <f t="shared" si="24"/>
        <v>#DIV/0!</v>
      </c>
    </row>
    <row r="162" spans="1:9" s="907" customFormat="1" ht="20.25" hidden="1" customHeight="1">
      <c r="A162" s="906"/>
      <c r="B162" s="905"/>
      <c r="C162" s="923"/>
      <c r="D162" s="1274"/>
      <c r="E162" s="1323"/>
      <c r="F162" s="1589"/>
      <c r="G162" s="1007"/>
      <c r="H162" s="1007"/>
      <c r="I162" s="923" t="e">
        <f t="shared" si="24"/>
        <v>#DIV/0!</v>
      </c>
    </row>
    <row r="163" spans="1:9" s="907" customFormat="1" ht="20.25" hidden="1" customHeight="1">
      <c r="A163" s="906"/>
      <c r="B163" s="905"/>
      <c r="C163" s="923"/>
      <c r="D163" s="1274"/>
      <c r="E163" s="1275"/>
      <c r="F163" s="1325"/>
      <c r="G163" s="1280"/>
      <c r="H163" s="1007"/>
      <c r="I163" s="923" t="e">
        <f t="shared" si="24"/>
        <v>#DIV/0!</v>
      </c>
    </row>
    <row r="164" spans="1:9" s="907" customFormat="1" ht="20.25" customHeight="1">
      <c r="A164" s="906"/>
      <c r="B164" s="905" t="s">
        <v>1317</v>
      </c>
      <c r="C164" s="1326" t="s">
        <v>1318</v>
      </c>
      <c r="D164" s="1274" t="s">
        <v>23</v>
      </c>
      <c r="E164" s="1275"/>
      <c r="F164" s="1325"/>
      <c r="G164" s="1280">
        <f t="shared" si="25"/>
        <v>0</v>
      </c>
      <c r="H164" s="1007"/>
      <c r="I164" s="923" t="e">
        <f t="shared" si="24"/>
        <v>#DIV/0!</v>
      </c>
    </row>
    <row r="165" spans="1:9" s="907" customFormat="1" ht="20.25" hidden="1" customHeight="1">
      <c r="A165" s="906"/>
      <c r="B165" s="905"/>
      <c r="C165" s="923"/>
      <c r="D165" s="1274"/>
      <c r="E165" s="1323"/>
      <c r="F165" s="1325"/>
      <c r="G165" s="1007">
        <f t="shared" si="25"/>
        <v>0</v>
      </c>
      <c r="H165" s="1007"/>
      <c r="I165" s="923" t="e">
        <f t="shared" si="24"/>
        <v>#DIV/0!</v>
      </c>
    </row>
    <row r="166" spans="1:9" s="907" customFormat="1" ht="20.25" hidden="1" customHeight="1">
      <c r="A166" s="906"/>
      <c r="B166" s="905"/>
      <c r="C166" s="923"/>
      <c r="D166" s="1274"/>
      <c r="E166" s="1323"/>
      <c r="F166" s="1325"/>
      <c r="G166" s="1007">
        <f t="shared" si="25"/>
        <v>0</v>
      </c>
      <c r="H166" s="1007"/>
      <c r="I166" s="923" t="e">
        <f t="shared" si="24"/>
        <v>#DIV/0!</v>
      </c>
    </row>
    <row r="167" spans="1:9" s="907" customFormat="1" ht="20.25" hidden="1" customHeight="1">
      <c r="A167" s="906"/>
      <c r="B167" s="905"/>
      <c r="C167" s="923"/>
      <c r="D167" s="1274"/>
      <c r="E167" s="1323"/>
      <c r="F167" s="1325"/>
      <c r="G167" s="1007">
        <f t="shared" si="25"/>
        <v>0</v>
      </c>
      <c r="H167" s="1007"/>
      <c r="I167" s="923" t="e">
        <f t="shared" si="24"/>
        <v>#DIV/0!</v>
      </c>
    </row>
    <row r="168" spans="1:9" s="907" customFormat="1" ht="20.25" hidden="1" customHeight="1">
      <c r="A168" s="906"/>
      <c r="B168" s="905"/>
      <c r="C168" s="923"/>
      <c r="D168" s="1274"/>
      <c r="E168" s="1323"/>
      <c r="F168" s="1325"/>
      <c r="G168" s="1007"/>
      <c r="H168" s="1007"/>
      <c r="I168" s="923" t="e">
        <f t="shared" si="24"/>
        <v>#DIV/0!</v>
      </c>
    </row>
    <row r="169" spans="1:9" s="907" customFormat="1" ht="20.25" customHeight="1">
      <c r="A169" s="906"/>
      <c r="B169" s="905" t="s">
        <v>928</v>
      </c>
      <c r="C169" s="1290" t="s">
        <v>967</v>
      </c>
      <c r="D169" s="1327"/>
      <c r="E169" s="1323"/>
      <c r="F169" s="1006"/>
      <c r="G169" s="1280">
        <f>SUM(G170:G176)</f>
        <v>0</v>
      </c>
      <c r="H169" s="1009"/>
      <c r="I169" s="923"/>
    </row>
    <row r="170" spans="1:9" s="907" customFormat="1" ht="20.25" customHeight="1">
      <c r="A170" s="906"/>
      <c r="B170" s="905"/>
      <c r="C170" s="1328" t="s">
        <v>96</v>
      </c>
      <c r="D170" s="1269" t="s">
        <v>23</v>
      </c>
      <c r="E170" s="1278"/>
      <c r="F170" s="1587"/>
      <c r="G170" s="1007">
        <f>+E170*$F$170</f>
        <v>0</v>
      </c>
      <c r="H170" s="1007"/>
      <c r="I170" s="923" t="e">
        <f t="shared" si="24"/>
        <v>#DIV/0!</v>
      </c>
    </row>
    <row r="171" spans="1:9" s="907" customFormat="1" ht="20.25" customHeight="1">
      <c r="A171" s="906"/>
      <c r="B171" s="905"/>
      <c r="C171" s="1328" t="s">
        <v>88</v>
      </c>
      <c r="D171" s="1269" t="s">
        <v>23</v>
      </c>
      <c r="E171" s="1278"/>
      <c r="F171" s="1588"/>
      <c r="G171" s="1007">
        <f t="shared" ref="G171:G174" si="27">+E171*$F$170</f>
        <v>0</v>
      </c>
      <c r="H171" s="1007"/>
      <c r="I171" s="923" t="e">
        <f t="shared" si="24"/>
        <v>#DIV/0!</v>
      </c>
    </row>
    <row r="172" spans="1:9" s="907" customFormat="1" ht="20.25" customHeight="1">
      <c r="A172" s="906"/>
      <c r="B172" s="905"/>
      <c r="C172" s="1328" t="s">
        <v>97</v>
      </c>
      <c r="D172" s="1269" t="s">
        <v>23</v>
      </c>
      <c r="E172" s="1278"/>
      <c r="F172" s="1588"/>
      <c r="G172" s="1007">
        <f t="shared" si="27"/>
        <v>0</v>
      </c>
      <c r="H172" s="1007"/>
      <c r="I172" s="923" t="e">
        <f t="shared" si="24"/>
        <v>#DIV/0!</v>
      </c>
    </row>
    <row r="173" spans="1:9" s="907" customFormat="1" ht="20.25" customHeight="1">
      <c r="A173" s="906"/>
      <c r="B173" s="905"/>
      <c r="C173" s="1328" t="s">
        <v>98</v>
      </c>
      <c r="D173" s="1269" t="s">
        <v>23</v>
      </c>
      <c r="E173" s="1278"/>
      <c r="F173" s="1588"/>
      <c r="G173" s="1007">
        <f t="shared" si="27"/>
        <v>0</v>
      </c>
      <c r="H173" s="1007"/>
      <c r="I173" s="923" t="e">
        <f t="shared" si="24"/>
        <v>#DIV/0!</v>
      </c>
    </row>
    <row r="174" spans="1:9" s="907" customFormat="1" ht="20.25" customHeight="1">
      <c r="A174" s="906"/>
      <c r="B174" s="905"/>
      <c r="C174" s="1328" t="s">
        <v>1349</v>
      </c>
      <c r="D174" s="1269" t="s">
        <v>23</v>
      </c>
      <c r="E174" s="1278"/>
      <c r="F174" s="1588"/>
      <c r="G174" s="1007">
        <f t="shared" si="27"/>
        <v>0</v>
      </c>
      <c r="H174" s="1007"/>
      <c r="I174" s="923" t="e">
        <f t="shared" si="24"/>
        <v>#DIV/0!</v>
      </c>
    </row>
    <row r="175" spans="1:9" s="907" customFormat="1" ht="20.25" customHeight="1">
      <c r="A175" s="906"/>
      <c r="B175" s="905"/>
      <c r="C175" s="1328" t="s">
        <v>99</v>
      </c>
      <c r="D175" s="1269" t="s">
        <v>23</v>
      </c>
      <c r="E175" s="1278"/>
      <c r="F175" s="1588"/>
      <c r="G175" s="1007">
        <f t="shared" ref="G175:G176" si="28">+E175*$F$170</f>
        <v>0</v>
      </c>
      <c r="H175" s="1007"/>
      <c r="I175" s="923" t="e">
        <f t="shared" si="24"/>
        <v>#DIV/0!</v>
      </c>
    </row>
    <row r="176" spans="1:9" s="907" customFormat="1" ht="20.25" customHeight="1">
      <c r="A176" s="906"/>
      <c r="B176" s="905"/>
      <c r="C176" s="1328" t="s">
        <v>1350</v>
      </c>
      <c r="D176" s="1269" t="s">
        <v>23</v>
      </c>
      <c r="E176" s="1278"/>
      <c r="F176" s="1589"/>
      <c r="G176" s="1007">
        <f t="shared" si="28"/>
        <v>0</v>
      </c>
      <c r="H176" s="1007"/>
      <c r="I176" s="923" t="e">
        <f t="shared" si="24"/>
        <v>#DIV/0!</v>
      </c>
    </row>
    <row r="177" spans="1:10" s="907" customFormat="1" ht="20.25" customHeight="1">
      <c r="A177" s="906"/>
      <c r="B177" s="905" t="s">
        <v>373</v>
      </c>
      <c r="C177" s="1290" t="s">
        <v>1201</v>
      </c>
      <c r="D177" s="1269"/>
      <c r="E177" s="1323"/>
      <c r="F177" s="1008"/>
      <c r="G177" s="1280">
        <f>SUM(G178:G182)</f>
        <v>0</v>
      </c>
      <c r="H177" s="1007"/>
      <c r="I177" s="923"/>
    </row>
    <row r="178" spans="1:10" s="907" customFormat="1" ht="20.25" customHeight="1">
      <c r="A178" s="906"/>
      <c r="B178" s="905"/>
      <c r="C178" s="1328" t="s">
        <v>89</v>
      </c>
      <c r="D178" s="1269" t="s">
        <v>23</v>
      </c>
      <c r="E178" s="1278"/>
      <c r="F178" s="1587"/>
      <c r="G178" s="1007">
        <f>E178*$F$178</f>
        <v>0</v>
      </c>
      <c r="H178" s="1007"/>
      <c r="I178" s="923" t="e">
        <f t="shared" si="24"/>
        <v>#DIV/0!</v>
      </c>
    </row>
    <row r="179" spans="1:10" s="907" customFormat="1" ht="20.25" customHeight="1">
      <c r="A179" s="906"/>
      <c r="B179" s="905"/>
      <c r="C179" s="1328" t="s">
        <v>1177</v>
      </c>
      <c r="D179" s="1269" t="s">
        <v>23</v>
      </c>
      <c r="E179" s="1278"/>
      <c r="F179" s="1588"/>
      <c r="G179" s="1007">
        <f t="shared" ref="G179:G182" si="29">E179*$F$178</f>
        <v>0</v>
      </c>
      <c r="H179" s="1007"/>
      <c r="I179" s="923" t="e">
        <f t="shared" si="24"/>
        <v>#DIV/0!</v>
      </c>
    </row>
    <row r="180" spans="1:10" s="907" customFormat="1" ht="20.25" hidden="1" customHeight="1">
      <c r="A180" s="906"/>
      <c r="B180" s="905"/>
      <c r="C180" s="1328" t="s">
        <v>1198</v>
      </c>
      <c r="D180" s="1269" t="s">
        <v>23</v>
      </c>
      <c r="E180" s="1270"/>
      <c r="F180" s="1588"/>
      <c r="G180" s="1007">
        <f t="shared" si="29"/>
        <v>0</v>
      </c>
      <c r="H180" s="1007"/>
      <c r="I180" s="923" t="e">
        <f t="shared" si="24"/>
        <v>#DIV/0!</v>
      </c>
    </row>
    <row r="181" spans="1:10" s="907" customFormat="1" ht="20.25" hidden="1" customHeight="1" thickBot="1">
      <c r="A181" s="906"/>
      <c r="B181" s="905"/>
      <c r="C181" s="1328" t="s">
        <v>1199</v>
      </c>
      <c r="D181" s="1269" t="s">
        <v>23</v>
      </c>
      <c r="E181" s="1270"/>
      <c r="F181" s="1588"/>
      <c r="G181" s="1007">
        <f t="shared" si="29"/>
        <v>0</v>
      </c>
      <c r="H181" s="1007"/>
      <c r="I181" s="923" t="e">
        <f t="shared" si="24"/>
        <v>#DIV/0!</v>
      </c>
    </row>
    <row r="182" spans="1:10" s="907" customFormat="1" ht="20.25" hidden="1" customHeight="1" thickBot="1">
      <c r="A182" s="906"/>
      <c r="B182" s="905"/>
      <c r="C182" s="1328" t="s">
        <v>1200</v>
      </c>
      <c r="D182" s="1269" t="s">
        <v>23</v>
      </c>
      <c r="E182" s="1270"/>
      <c r="F182" s="1589"/>
      <c r="G182" s="1007">
        <f t="shared" si="29"/>
        <v>0</v>
      </c>
      <c r="H182" s="1007"/>
      <c r="I182" s="923" t="e">
        <f t="shared" si="24"/>
        <v>#DIV/0!</v>
      </c>
    </row>
    <row r="183" spans="1:10" s="907" customFormat="1" ht="20.25" customHeight="1" thickBot="1">
      <c r="A183" s="906"/>
      <c r="B183" s="905" t="s">
        <v>374</v>
      </c>
      <c r="C183" s="1290" t="s">
        <v>376</v>
      </c>
      <c r="D183" s="1269" t="s">
        <v>23</v>
      </c>
      <c r="E183" s="1278"/>
      <c r="F183" s="1006"/>
      <c r="G183" s="1280">
        <f t="shared" ref="G183" si="30">+E183*F183</f>
        <v>0</v>
      </c>
      <c r="H183" s="1009"/>
      <c r="I183" s="923" t="e">
        <f t="shared" si="24"/>
        <v>#DIV/0!</v>
      </c>
    </row>
    <row r="184" spans="1:10" s="907" customFormat="1" ht="20.25" customHeight="1" thickBot="1">
      <c r="A184" s="1329"/>
      <c r="B184" s="921">
        <v>11</v>
      </c>
      <c r="C184" s="919" t="s">
        <v>724</v>
      </c>
      <c r="D184" s="994"/>
      <c r="E184" s="1330"/>
      <c r="F184" s="994"/>
      <c r="G184" s="1002">
        <f>G185+G189+G229+G252+G259+G263+G264+G267</f>
        <v>0</v>
      </c>
      <c r="H184" s="1164">
        <f>G186+G187+G188+G190+G191+G192+G193+G194+G195+G196+G197+G198+G199+G200+G201+G202+G203+G204+G205+G206+G207+G208+G209+G210+G211+G212+G213+G214+G215+G216+G217+G218+G219+G220+G221+G222+G223+G224+G225+G226+G227+G228+G230+G231+G232+G233+G234+G235+G236+G237+G238+G239+G240+G241+G242+G243+G244+G253+G254+G255+G256+G257+G258+G260+G261+G262+G263+G265+G268+G269+G270+G271</f>
        <v>0</v>
      </c>
      <c r="I184" s="923"/>
      <c r="J184" s="1057"/>
    </row>
    <row r="185" spans="1:10" s="907" customFormat="1" ht="20.25" customHeight="1">
      <c r="A185" s="906"/>
      <c r="B185" s="905" t="s">
        <v>13</v>
      </c>
      <c r="C185" s="1331" t="s">
        <v>377</v>
      </c>
      <c r="D185" s="1332"/>
      <c r="E185" s="1333"/>
      <c r="F185" s="1334"/>
      <c r="G185" s="1176">
        <f>SUM(G186:G188)</f>
        <v>0</v>
      </c>
      <c r="H185" s="1335"/>
      <c r="I185" s="923"/>
    </row>
    <row r="186" spans="1:10" s="907" customFormat="1" ht="20.25" customHeight="1">
      <c r="A186" s="906"/>
      <c r="B186" s="922"/>
      <c r="C186" s="1336" t="s">
        <v>1351</v>
      </c>
      <c r="D186" s="1177" t="s">
        <v>45</v>
      </c>
      <c r="E186" s="1262"/>
      <c r="F186" s="1337"/>
      <c r="G186" s="1012">
        <f t="shared" ref="G186" si="31">+F186*E186</f>
        <v>0</v>
      </c>
      <c r="H186" s="1197"/>
      <c r="I186" s="923" t="e">
        <f t="shared" si="24"/>
        <v>#DIV/0!</v>
      </c>
    </row>
    <row r="187" spans="1:10" s="907" customFormat="1" ht="20.25" hidden="1" customHeight="1">
      <c r="A187" s="906"/>
      <c r="B187" s="922"/>
      <c r="C187" s="1338" t="s">
        <v>1194</v>
      </c>
      <c r="D187" s="1177" t="s">
        <v>45</v>
      </c>
      <c r="E187" s="1178"/>
      <c r="F187" s="1339"/>
      <c r="G187" s="1013">
        <f t="shared" ref="G187:G245" si="32">+F187*E187</f>
        <v>0</v>
      </c>
      <c r="H187" s="1340"/>
      <c r="I187" s="923" t="e">
        <f t="shared" si="24"/>
        <v>#DIV/0!</v>
      </c>
    </row>
    <row r="188" spans="1:10" s="907" customFormat="1" ht="20.25" hidden="1" customHeight="1">
      <c r="A188" s="906"/>
      <c r="B188" s="922"/>
      <c r="C188" s="1341" t="s">
        <v>1195</v>
      </c>
      <c r="D188" s="1177" t="s">
        <v>45</v>
      </c>
      <c r="E188" s="1178"/>
      <c r="F188" s="1339"/>
      <c r="G188" s="1013">
        <f t="shared" si="32"/>
        <v>0</v>
      </c>
      <c r="H188" s="1340"/>
      <c r="I188" s="923" t="e">
        <f t="shared" si="24"/>
        <v>#DIV/0!</v>
      </c>
    </row>
    <row r="189" spans="1:10" s="907" customFormat="1" ht="20.25" customHeight="1">
      <c r="A189" s="906"/>
      <c r="B189" s="905" t="s">
        <v>14</v>
      </c>
      <c r="C189" s="1331" t="s">
        <v>620</v>
      </c>
      <c r="D189" s="1342"/>
      <c r="E189" s="1343"/>
      <c r="F189" s="1344"/>
      <c r="G189" s="1306">
        <f>SUM(G190:G228)</f>
        <v>0</v>
      </c>
      <c r="H189" s="1197"/>
      <c r="I189" s="923"/>
    </row>
    <row r="190" spans="1:10" s="907" customFormat="1" ht="20.25" customHeight="1">
      <c r="A190" s="906"/>
      <c r="B190" s="922"/>
      <c r="C190" s="1345" t="s">
        <v>1352</v>
      </c>
      <c r="D190" s="1213" t="s">
        <v>1106</v>
      </c>
      <c r="E190" s="1346"/>
      <c r="F190" s="1347"/>
      <c r="G190" s="1012">
        <f t="shared" ref="G190:G228" si="33">+F190*E190</f>
        <v>0</v>
      </c>
      <c r="H190" s="1197"/>
      <c r="I190" s="923" t="e">
        <f t="shared" si="24"/>
        <v>#DIV/0!</v>
      </c>
    </row>
    <row r="191" spans="1:10" s="907" customFormat="1" ht="20.25" customHeight="1">
      <c r="A191" s="906"/>
      <c r="B191" s="922"/>
      <c r="C191" s="1345" t="s">
        <v>1352</v>
      </c>
      <c r="D191" s="1213" t="s">
        <v>1106</v>
      </c>
      <c r="E191" s="1346"/>
      <c r="F191" s="1347"/>
      <c r="G191" s="1012">
        <f t="shared" ref="G191:G193" si="34">+F191*E191</f>
        <v>0</v>
      </c>
      <c r="H191" s="1197"/>
      <c r="I191" s="923" t="e">
        <f t="shared" si="24"/>
        <v>#DIV/0!</v>
      </c>
    </row>
    <row r="192" spans="1:10" s="907" customFormat="1" ht="20.25" customHeight="1">
      <c r="A192" s="906"/>
      <c r="B192" s="922"/>
      <c r="C192" s="1345" t="s">
        <v>1352</v>
      </c>
      <c r="D192" s="1213" t="s">
        <v>1106</v>
      </c>
      <c r="E192" s="1346"/>
      <c r="F192" s="1347"/>
      <c r="G192" s="1012">
        <f t="shared" si="34"/>
        <v>0</v>
      </c>
      <c r="H192" s="1197"/>
      <c r="I192" s="923" t="e">
        <f t="shared" si="24"/>
        <v>#DIV/0!</v>
      </c>
    </row>
    <row r="193" spans="1:9" s="907" customFormat="1" ht="20.25" customHeight="1">
      <c r="A193" s="906"/>
      <c r="B193" s="922"/>
      <c r="C193" s="1345" t="s">
        <v>1353</v>
      </c>
      <c r="D193" s="1213" t="s">
        <v>1106</v>
      </c>
      <c r="E193" s="1346"/>
      <c r="F193" s="1347"/>
      <c r="G193" s="1012">
        <f t="shared" si="34"/>
        <v>0</v>
      </c>
      <c r="H193" s="1197"/>
      <c r="I193" s="923" t="e">
        <f t="shared" si="24"/>
        <v>#DIV/0!</v>
      </c>
    </row>
    <row r="194" spans="1:9" s="907" customFormat="1" ht="20.25" customHeight="1">
      <c r="A194" s="906"/>
      <c r="B194" s="922"/>
      <c r="C194" s="1348" t="s">
        <v>1354</v>
      </c>
      <c r="D194" s="1213" t="s">
        <v>1106</v>
      </c>
      <c r="E194" s="1346"/>
      <c r="F194" s="1347"/>
      <c r="G194" s="1012">
        <f t="shared" ref="G194" si="35">+F194*E194</f>
        <v>0</v>
      </c>
      <c r="H194" s="1197"/>
      <c r="I194" s="923" t="e">
        <f t="shared" si="24"/>
        <v>#DIV/0!</v>
      </c>
    </row>
    <row r="195" spans="1:9" s="907" customFormat="1" ht="20.25" customHeight="1">
      <c r="A195" s="906"/>
      <c r="B195" s="922"/>
      <c r="C195" s="1348" t="s">
        <v>1355</v>
      </c>
      <c r="D195" s="1213" t="s">
        <v>1106</v>
      </c>
      <c r="E195" s="1346"/>
      <c r="F195" s="1347"/>
      <c r="G195" s="1012">
        <f t="shared" si="33"/>
        <v>0</v>
      </c>
      <c r="H195" s="1197"/>
      <c r="I195" s="923" t="e">
        <f t="shared" si="24"/>
        <v>#DIV/0!</v>
      </c>
    </row>
    <row r="196" spans="1:9" s="907" customFormat="1" ht="20.25" customHeight="1">
      <c r="A196" s="906"/>
      <c r="B196" s="922"/>
      <c r="C196" s="1348" t="s">
        <v>1356</v>
      </c>
      <c r="D196" s="1213" t="s">
        <v>1106</v>
      </c>
      <c r="E196" s="1346"/>
      <c r="F196" s="1347"/>
      <c r="G196" s="1012">
        <f t="shared" si="33"/>
        <v>0</v>
      </c>
      <c r="H196" s="1197"/>
      <c r="I196" s="923" t="e">
        <f t="shared" si="24"/>
        <v>#DIV/0!</v>
      </c>
    </row>
    <row r="197" spans="1:9" s="907" customFormat="1" ht="20.25" customHeight="1">
      <c r="A197" s="906"/>
      <c r="B197" s="922"/>
      <c r="C197" s="1348" t="s">
        <v>1357</v>
      </c>
      <c r="D197" s="1213" t="s">
        <v>1106</v>
      </c>
      <c r="E197" s="1346"/>
      <c r="F197" s="1347"/>
      <c r="G197" s="1012">
        <f t="shared" si="33"/>
        <v>0</v>
      </c>
      <c r="H197" s="1197"/>
      <c r="I197" s="923" t="e">
        <f t="shared" si="24"/>
        <v>#DIV/0!</v>
      </c>
    </row>
    <row r="198" spans="1:9" s="907" customFormat="1" ht="20.25" customHeight="1">
      <c r="A198" s="906"/>
      <c r="B198" s="922"/>
      <c r="C198" s="1348" t="s">
        <v>1358</v>
      </c>
      <c r="D198" s="1213" t="s">
        <v>1106</v>
      </c>
      <c r="E198" s="1346"/>
      <c r="F198" s="1347"/>
      <c r="G198" s="1012">
        <f t="shared" si="33"/>
        <v>0</v>
      </c>
      <c r="H198" s="1197"/>
      <c r="I198" s="923" t="e">
        <f t="shared" si="24"/>
        <v>#DIV/0!</v>
      </c>
    </row>
    <row r="199" spans="1:9" s="907" customFormat="1" ht="20.25" customHeight="1">
      <c r="A199" s="906"/>
      <c r="B199" s="922"/>
      <c r="C199" s="1348" t="s">
        <v>1359</v>
      </c>
      <c r="D199" s="1213" t="s">
        <v>1106</v>
      </c>
      <c r="E199" s="1346"/>
      <c r="F199" s="1347"/>
      <c r="G199" s="1012">
        <f t="shared" si="33"/>
        <v>0</v>
      </c>
      <c r="H199" s="1197"/>
      <c r="I199" s="923" t="e">
        <f t="shared" si="24"/>
        <v>#DIV/0!</v>
      </c>
    </row>
    <row r="200" spans="1:9" s="907" customFormat="1" ht="20.25" customHeight="1">
      <c r="A200" s="906"/>
      <c r="B200" s="922"/>
      <c r="C200" s="1348" t="s">
        <v>1360</v>
      </c>
      <c r="D200" s="1213" t="s">
        <v>1106</v>
      </c>
      <c r="E200" s="1346"/>
      <c r="F200" s="1347"/>
      <c r="G200" s="1012">
        <f t="shared" si="33"/>
        <v>0</v>
      </c>
      <c r="H200" s="1197"/>
      <c r="I200" s="923" t="e">
        <f t="shared" si="24"/>
        <v>#DIV/0!</v>
      </c>
    </row>
    <row r="201" spans="1:9" s="907" customFormat="1" ht="20.25" customHeight="1">
      <c r="A201" s="906"/>
      <c r="B201" s="922"/>
      <c r="C201" s="1348" t="s">
        <v>1361</v>
      </c>
      <c r="D201" s="1213" t="s">
        <v>1106</v>
      </c>
      <c r="E201" s="1346"/>
      <c r="F201" s="1347"/>
      <c r="G201" s="1012">
        <f t="shared" si="33"/>
        <v>0</v>
      </c>
      <c r="H201" s="1197"/>
      <c r="I201" s="923" t="e">
        <f t="shared" si="24"/>
        <v>#DIV/0!</v>
      </c>
    </row>
    <row r="202" spans="1:9" s="907" customFormat="1" ht="20.25" customHeight="1">
      <c r="A202" s="906"/>
      <c r="B202" s="922"/>
      <c r="C202" s="1348" t="s">
        <v>1362</v>
      </c>
      <c r="D202" s="1213" t="s">
        <v>1106</v>
      </c>
      <c r="E202" s="1346"/>
      <c r="F202" s="1347"/>
      <c r="G202" s="1012">
        <f t="shared" ref="G202" si="36">+F202*E202</f>
        <v>0</v>
      </c>
      <c r="H202" s="1197"/>
      <c r="I202" s="923" t="e">
        <f t="shared" si="24"/>
        <v>#DIV/0!</v>
      </c>
    </row>
    <row r="203" spans="1:9" s="907" customFormat="1" ht="20.25" customHeight="1">
      <c r="A203" s="906"/>
      <c r="B203" s="922"/>
      <c r="C203" s="1348" t="s">
        <v>1363</v>
      </c>
      <c r="D203" s="1213" t="s">
        <v>1106</v>
      </c>
      <c r="E203" s="1346"/>
      <c r="F203" s="1347"/>
      <c r="G203" s="1012">
        <f t="shared" si="33"/>
        <v>0</v>
      </c>
      <c r="H203" s="1197"/>
      <c r="I203" s="923" t="e">
        <f t="shared" si="24"/>
        <v>#DIV/0!</v>
      </c>
    </row>
    <row r="204" spans="1:9" s="907" customFormat="1" ht="19.899999999999999" customHeight="1">
      <c r="A204" s="906"/>
      <c r="B204" s="922"/>
      <c r="C204" s="1348" t="s">
        <v>1364</v>
      </c>
      <c r="D204" s="1213" t="s">
        <v>1106</v>
      </c>
      <c r="E204" s="1346"/>
      <c r="F204" s="1347"/>
      <c r="G204" s="1012">
        <f t="shared" si="33"/>
        <v>0</v>
      </c>
      <c r="H204" s="1197"/>
      <c r="I204" s="923" t="e">
        <f t="shared" si="24"/>
        <v>#DIV/0!</v>
      </c>
    </row>
    <row r="205" spans="1:9" s="907" customFormat="1" ht="20.25" customHeight="1">
      <c r="A205" s="906"/>
      <c r="B205" s="922"/>
      <c r="C205" s="1348" t="s">
        <v>1373</v>
      </c>
      <c r="D205" s="1213" t="s">
        <v>1079</v>
      </c>
      <c r="E205" s="1346"/>
      <c r="F205" s="1347"/>
      <c r="G205" s="1012">
        <f t="shared" si="33"/>
        <v>0</v>
      </c>
      <c r="H205" s="1197"/>
      <c r="I205" s="923" t="e">
        <f t="shared" si="24"/>
        <v>#DIV/0!</v>
      </c>
    </row>
    <row r="206" spans="1:9" s="907" customFormat="1" ht="20.25" customHeight="1">
      <c r="A206" s="906"/>
      <c r="B206" s="922"/>
      <c r="C206" s="1348" t="s">
        <v>1374</v>
      </c>
      <c r="D206" s="1213" t="s">
        <v>1079</v>
      </c>
      <c r="E206" s="1346"/>
      <c r="F206" s="1347"/>
      <c r="G206" s="1012">
        <f t="shared" ref="G206:G207" si="37">+F206*E206</f>
        <v>0</v>
      </c>
      <c r="H206" s="1197"/>
      <c r="I206" s="923" t="e">
        <f t="shared" ref="I206:I269" si="38">+G206/$H$514*100</f>
        <v>#DIV/0!</v>
      </c>
    </row>
    <row r="207" spans="1:9" s="907" customFormat="1" ht="20.25" customHeight="1">
      <c r="A207" s="906"/>
      <c r="B207" s="922"/>
      <c r="C207" s="1348" t="s">
        <v>1375</v>
      </c>
      <c r="D207" s="1213" t="s">
        <v>1079</v>
      </c>
      <c r="E207" s="1346"/>
      <c r="F207" s="1347"/>
      <c r="G207" s="1012">
        <f t="shared" si="37"/>
        <v>0</v>
      </c>
      <c r="H207" s="1197"/>
      <c r="I207" s="923" t="e">
        <f t="shared" si="38"/>
        <v>#DIV/0!</v>
      </c>
    </row>
    <row r="208" spans="1:9" s="907" customFormat="1" ht="20.25" customHeight="1">
      <c r="A208" s="906"/>
      <c r="B208" s="922"/>
      <c r="C208" s="1348" t="s">
        <v>1376</v>
      </c>
      <c r="D208" s="1213" t="s">
        <v>1079</v>
      </c>
      <c r="E208" s="1346"/>
      <c r="F208" s="1347"/>
      <c r="G208" s="1012">
        <f t="shared" si="33"/>
        <v>0</v>
      </c>
      <c r="H208" s="1197"/>
      <c r="I208" s="923" t="e">
        <f t="shared" si="38"/>
        <v>#DIV/0!</v>
      </c>
    </row>
    <row r="209" spans="1:9" s="907" customFormat="1" ht="20.25" customHeight="1">
      <c r="A209" s="906"/>
      <c r="B209" s="922"/>
      <c r="C209" s="1348" t="s">
        <v>1377</v>
      </c>
      <c r="D209" s="1213" t="s">
        <v>1079</v>
      </c>
      <c r="E209" s="1346"/>
      <c r="F209" s="1347"/>
      <c r="G209" s="1012">
        <f t="shared" si="33"/>
        <v>0</v>
      </c>
      <c r="H209" s="1197"/>
      <c r="I209" s="923" t="e">
        <f t="shared" si="38"/>
        <v>#DIV/0!</v>
      </c>
    </row>
    <row r="210" spans="1:9" s="907" customFormat="1" ht="20.25" customHeight="1">
      <c r="A210" s="906"/>
      <c r="B210" s="922"/>
      <c r="C210" s="1348" t="s">
        <v>1378</v>
      </c>
      <c r="D210" s="1213" t="s">
        <v>1079</v>
      </c>
      <c r="E210" s="1346"/>
      <c r="F210" s="1347"/>
      <c r="G210" s="1012">
        <f t="shared" si="33"/>
        <v>0</v>
      </c>
      <c r="H210" s="1197"/>
      <c r="I210" s="923" t="e">
        <f t="shared" si="38"/>
        <v>#DIV/0!</v>
      </c>
    </row>
    <row r="211" spans="1:9" s="907" customFormat="1" ht="20.25" customHeight="1">
      <c r="A211" s="906"/>
      <c r="B211" s="922"/>
      <c r="C211" s="1348" t="s">
        <v>1379</v>
      </c>
      <c r="D211" s="1213" t="s">
        <v>1079</v>
      </c>
      <c r="E211" s="1346"/>
      <c r="F211" s="1347"/>
      <c r="G211" s="1012">
        <f t="shared" si="33"/>
        <v>0</v>
      </c>
      <c r="H211" s="1197"/>
      <c r="I211" s="923" t="e">
        <f t="shared" si="38"/>
        <v>#DIV/0!</v>
      </c>
    </row>
    <row r="212" spans="1:9" s="907" customFormat="1" ht="20.25" customHeight="1">
      <c r="A212" s="906"/>
      <c r="B212" s="922"/>
      <c r="C212" s="1348" t="s">
        <v>1380</v>
      </c>
      <c r="D212" s="1213" t="s">
        <v>1079</v>
      </c>
      <c r="E212" s="1346"/>
      <c r="F212" s="1347"/>
      <c r="G212" s="1012">
        <f t="shared" si="33"/>
        <v>0</v>
      </c>
      <c r="H212" s="1197"/>
      <c r="I212" s="923" t="e">
        <f t="shared" si="38"/>
        <v>#DIV/0!</v>
      </c>
    </row>
    <row r="213" spans="1:9" s="907" customFormat="1" ht="20.25" customHeight="1">
      <c r="A213" s="906"/>
      <c r="B213" s="922"/>
      <c r="C213" s="1348" t="s">
        <v>1381</v>
      </c>
      <c r="D213" s="1213" t="s">
        <v>1079</v>
      </c>
      <c r="E213" s="1346"/>
      <c r="F213" s="1347"/>
      <c r="G213" s="1012">
        <f t="shared" si="33"/>
        <v>0</v>
      </c>
      <c r="H213" s="1197"/>
      <c r="I213" s="923" t="e">
        <f t="shared" si="38"/>
        <v>#DIV/0!</v>
      </c>
    </row>
    <row r="214" spans="1:9" s="907" customFormat="1" ht="20.25" customHeight="1">
      <c r="A214" s="906"/>
      <c r="B214" s="922"/>
      <c r="C214" s="1348" t="s">
        <v>1382</v>
      </c>
      <c r="D214" s="1213" t="s">
        <v>1079</v>
      </c>
      <c r="E214" s="1346"/>
      <c r="F214" s="1347"/>
      <c r="G214" s="1012">
        <f t="shared" si="33"/>
        <v>0</v>
      </c>
      <c r="H214" s="1197"/>
      <c r="I214" s="923" t="e">
        <f t="shared" si="38"/>
        <v>#DIV/0!</v>
      </c>
    </row>
    <row r="215" spans="1:9" s="907" customFormat="1" ht="20.25" customHeight="1">
      <c r="A215" s="906"/>
      <c r="B215" s="922"/>
      <c r="C215" s="1348" t="s">
        <v>1383</v>
      </c>
      <c r="D215" s="1213" t="s">
        <v>1106</v>
      </c>
      <c r="E215" s="1346"/>
      <c r="F215" s="1347"/>
      <c r="G215" s="1012">
        <f t="shared" si="33"/>
        <v>0</v>
      </c>
      <c r="H215" s="1197"/>
      <c r="I215" s="923" t="e">
        <f t="shared" si="38"/>
        <v>#DIV/0!</v>
      </c>
    </row>
    <row r="216" spans="1:9" s="907" customFormat="1" ht="20.25" customHeight="1">
      <c r="A216" s="906"/>
      <c r="B216" s="922"/>
      <c r="C216" s="1348" t="s">
        <v>1365</v>
      </c>
      <c r="D216" s="1213" t="s">
        <v>1106</v>
      </c>
      <c r="E216" s="1346"/>
      <c r="F216" s="1347"/>
      <c r="G216" s="1012">
        <f t="shared" si="33"/>
        <v>0</v>
      </c>
      <c r="H216" s="1197"/>
      <c r="I216" s="923" t="e">
        <f t="shared" si="38"/>
        <v>#DIV/0!</v>
      </c>
    </row>
    <row r="217" spans="1:9" s="907" customFormat="1" ht="20.25" customHeight="1">
      <c r="A217" s="906"/>
      <c r="B217" s="922"/>
      <c r="C217" s="1348" t="s">
        <v>1366</v>
      </c>
      <c r="D217" s="1213" t="s">
        <v>1106</v>
      </c>
      <c r="E217" s="1346"/>
      <c r="F217" s="1347"/>
      <c r="G217" s="1012">
        <f t="shared" si="33"/>
        <v>0</v>
      </c>
      <c r="H217" s="1197"/>
      <c r="I217" s="923" t="e">
        <f t="shared" si="38"/>
        <v>#DIV/0!</v>
      </c>
    </row>
    <row r="218" spans="1:9" s="907" customFormat="1" ht="20.25" customHeight="1">
      <c r="A218" s="906"/>
      <c r="B218" s="922"/>
      <c r="C218" s="1348" t="s">
        <v>1367</v>
      </c>
      <c r="D218" s="1213" t="s">
        <v>1106</v>
      </c>
      <c r="E218" s="1346"/>
      <c r="F218" s="1347"/>
      <c r="G218" s="1012">
        <f t="shared" si="33"/>
        <v>0</v>
      </c>
      <c r="H218" s="1197"/>
      <c r="I218" s="923" t="e">
        <f t="shared" si="38"/>
        <v>#DIV/0!</v>
      </c>
    </row>
    <row r="219" spans="1:9" s="907" customFormat="1" ht="20.25" customHeight="1">
      <c r="A219" s="906"/>
      <c r="B219" s="922"/>
      <c r="C219" s="1348" t="s">
        <v>1368</v>
      </c>
      <c r="D219" s="1213" t="s">
        <v>1106</v>
      </c>
      <c r="E219" s="1346"/>
      <c r="F219" s="1347"/>
      <c r="G219" s="1012">
        <f t="shared" si="33"/>
        <v>0</v>
      </c>
      <c r="H219" s="1197"/>
      <c r="I219" s="923" t="e">
        <f t="shared" si="38"/>
        <v>#DIV/0!</v>
      </c>
    </row>
    <row r="220" spans="1:9" s="907" customFormat="1" ht="20.25" customHeight="1">
      <c r="A220" s="906"/>
      <c r="B220" s="922"/>
      <c r="C220" s="1348" t="s">
        <v>1369</v>
      </c>
      <c r="D220" s="1213" t="s">
        <v>1106</v>
      </c>
      <c r="E220" s="1346"/>
      <c r="F220" s="1347"/>
      <c r="G220" s="1012">
        <f t="shared" si="33"/>
        <v>0</v>
      </c>
      <c r="H220" s="1197"/>
      <c r="I220" s="923" t="e">
        <f t="shared" si="38"/>
        <v>#DIV/0!</v>
      </c>
    </row>
    <row r="221" spans="1:9" s="907" customFormat="1" ht="20.25" customHeight="1">
      <c r="A221" s="906"/>
      <c r="B221" s="922"/>
      <c r="C221" s="1348" t="s">
        <v>1369</v>
      </c>
      <c r="D221" s="1213" t="s">
        <v>1106</v>
      </c>
      <c r="E221" s="1346"/>
      <c r="F221" s="1347"/>
      <c r="G221" s="1012">
        <f t="shared" si="33"/>
        <v>0</v>
      </c>
      <c r="H221" s="1197"/>
      <c r="I221" s="923" t="e">
        <f t="shared" si="38"/>
        <v>#DIV/0!</v>
      </c>
    </row>
    <row r="222" spans="1:9" s="907" customFormat="1" ht="20.25" customHeight="1">
      <c r="A222" s="906"/>
      <c r="B222" s="922"/>
      <c r="C222" s="1348" t="s">
        <v>1369</v>
      </c>
      <c r="D222" s="1213" t="s">
        <v>1106</v>
      </c>
      <c r="E222" s="1346"/>
      <c r="F222" s="1347"/>
      <c r="G222" s="1012">
        <f t="shared" si="33"/>
        <v>0</v>
      </c>
      <c r="H222" s="1197"/>
      <c r="I222" s="923" t="e">
        <f t="shared" si="38"/>
        <v>#DIV/0!</v>
      </c>
    </row>
    <row r="223" spans="1:9" s="907" customFormat="1" ht="20.25" customHeight="1">
      <c r="A223" s="906"/>
      <c r="B223" s="922"/>
      <c r="C223" s="1348" t="s">
        <v>1369</v>
      </c>
      <c r="D223" s="1213" t="s">
        <v>1106</v>
      </c>
      <c r="E223" s="1346"/>
      <c r="F223" s="1347"/>
      <c r="G223" s="1012">
        <f t="shared" si="33"/>
        <v>0</v>
      </c>
      <c r="H223" s="1197"/>
      <c r="I223" s="923" t="e">
        <f t="shared" si="38"/>
        <v>#DIV/0!</v>
      </c>
    </row>
    <row r="224" spans="1:9" s="907" customFormat="1" ht="20.25" customHeight="1">
      <c r="A224" s="906"/>
      <c r="B224" s="922"/>
      <c r="C224" s="1348" t="s">
        <v>1370</v>
      </c>
      <c r="D224" s="1213" t="s">
        <v>1106</v>
      </c>
      <c r="E224" s="1346"/>
      <c r="F224" s="1347"/>
      <c r="G224" s="1012">
        <f t="shared" si="33"/>
        <v>0</v>
      </c>
      <c r="H224" s="1197"/>
      <c r="I224" s="923" t="e">
        <f t="shared" si="38"/>
        <v>#DIV/0!</v>
      </c>
    </row>
    <row r="225" spans="1:9" s="907" customFormat="1" ht="20.25" customHeight="1">
      <c r="A225" s="906"/>
      <c r="B225" s="922"/>
      <c r="C225" s="1348" t="s">
        <v>1371</v>
      </c>
      <c r="D225" s="1213" t="s">
        <v>1106</v>
      </c>
      <c r="E225" s="1346"/>
      <c r="F225" s="1347"/>
      <c r="G225" s="1012">
        <f t="shared" ref="G225" si="39">+F225*E225</f>
        <v>0</v>
      </c>
      <c r="H225" s="1197"/>
      <c r="I225" s="923" t="e">
        <f t="shared" si="38"/>
        <v>#DIV/0!</v>
      </c>
    </row>
    <row r="226" spans="1:9" s="907" customFormat="1" ht="20.25" customHeight="1">
      <c r="A226" s="906"/>
      <c r="B226" s="922"/>
      <c r="C226" s="1349" t="s">
        <v>1371</v>
      </c>
      <c r="D226" s="1350" t="s">
        <v>1106</v>
      </c>
      <c r="E226" s="1346"/>
      <c r="F226" s="1347"/>
      <c r="G226" s="1012">
        <f t="shared" si="33"/>
        <v>0</v>
      </c>
      <c r="H226" s="1197"/>
      <c r="I226" s="923" t="e">
        <f t="shared" si="38"/>
        <v>#DIV/0!</v>
      </c>
    </row>
    <row r="227" spans="1:9" s="907" customFormat="1" ht="20.25" customHeight="1">
      <c r="A227" s="906"/>
      <c r="B227" s="922"/>
      <c r="C227" s="1351" t="s">
        <v>1370</v>
      </c>
      <c r="D227" s="1350" t="s">
        <v>1106</v>
      </c>
      <c r="E227" s="1346"/>
      <c r="F227" s="1347"/>
      <c r="G227" s="1012">
        <f t="shared" si="33"/>
        <v>0</v>
      </c>
      <c r="H227" s="1197"/>
      <c r="I227" s="923" t="e">
        <f t="shared" si="38"/>
        <v>#DIV/0!</v>
      </c>
    </row>
    <row r="228" spans="1:9" s="907" customFormat="1" ht="20.25" customHeight="1">
      <c r="A228" s="906"/>
      <c r="B228" s="922"/>
      <c r="C228" s="1351" t="s">
        <v>1372</v>
      </c>
      <c r="D228" s="1350" t="s">
        <v>1106</v>
      </c>
      <c r="E228" s="1346"/>
      <c r="F228" s="1347"/>
      <c r="G228" s="1012">
        <f t="shared" si="33"/>
        <v>0</v>
      </c>
      <c r="H228" s="1197"/>
      <c r="I228" s="923" t="e">
        <f t="shared" si="38"/>
        <v>#DIV/0!</v>
      </c>
    </row>
    <row r="229" spans="1:9" s="907" customFormat="1" ht="20.25" customHeight="1">
      <c r="A229" s="906"/>
      <c r="B229" s="905" t="s">
        <v>380</v>
      </c>
      <c r="C229" s="1331" t="s">
        <v>621</v>
      </c>
      <c r="D229" s="1179"/>
      <c r="E229" s="1263"/>
      <c r="F229" s="1344"/>
      <c r="G229" s="1306">
        <f>G230+G231+G232+G233+G234+G235+G236+G237+G238+G239+G240+G241+G242+G243+G244</f>
        <v>0</v>
      </c>
      <c r="H229" s="1197"/>
      <c r="I229" s="923"/>
    </row>
    <row r="230" spans="1:9" s="907" customFormat="1" ht="20.25" customHeight="1">
      <c r="A230" s="906"/>
      <c r="B230" s="922"/>
      <c r="C230" s="1352" t="s">
        <v>1384</v>
      </c>
      <c r="D230" s="1177" t="s">
        <v>1106</v>
      </c>
      <c r="E230" s="1263"/>
      <c r="F230" s="1353"/>
      <c r="G230" s="1012">
        <f t="shared" si="32"/>
        <v>0</v>
      </c>
      <c r="H230" s="1197"/>
      <c r="I230" s="923" t="e">
        <f t="shared" si="38"/>
        <v>#DIV/0!</v>
      </c>
    </row>
    <row r="231" spans="1:9" s="907" customFormat="1" ht="20.25" customHeight="1">
      <c r="A231" s="906"/>
      <c r="B231" s="922"/>
      <c r="C231" s="1352" t="s">
        <v>1385</v>
      </c>
      <c r="D231" s="1179" t="s">
        <v>1106</v>
      </c>
      <c r="E231" s="1263"/>
      <c r="F231" s="1353"/>
      <c r="G231" s="1012">
        <f t="shared" si="32"/>
        <v>0</v>
      </c>
      <c r="H231" s="1197"/>
      <c r="I231" s="923" t="e">
        <f t="shared" si="38"/>
        <v>#DIV/0!</v>
      </c>
    </row>
    <row r="232" spans="1:9" s="907" customFormat="1" ht="20.25" customHeight="1">
      <c r="A232" s="906"/>
      <c r="B232" s="922"/>
      <c r="C232" s="1352" t="s">
        <v>1386</v>
      </c>
      <c r="D232" s="1179" t="s">
        <v>1106</v>
      </c>
      <c r="E232" s="1263"/>
      <c r="F232" s="1353"/>
      <c r="G232" s="1012">
        <f t="shared" si="32"/>
        <v>0</v>
      </c>
      <c r="H232" s="1197"/>
      <c r="I232" s="923" t="e">
        <f t="shared" si="38"/>
        <v>#DIV/0!</v>
      </c>
    </row>
    <row r="233" spans="1:9" s="907" customFormat="1" ht="20.25" customHeight="1">
      <c r="A233" s="906"/>
      <c r="B233" s="922"/>
      <c r="C233" s="1352" t="s">
        <v>1387</v>
      </c>
      <c r="D233" s="1179" t="s">
        <v>1106</v>
      </c>
      <c r="E233" s="1263"/>
      <c r="F233" s="1353"/>
      <c r="G233" s="1012">
        <f t="shared" si="32"/>
        <v>0</v>
      </c>
      <c r="H233" s="1197"/>
      <c r="I233" s="923" t="e">
        <f t="shared" si="38"/>
        <v>#DIV/0!</v>
      </c>
    </row>
    <row r="234" spans="1:9" s="907" customFormat="1" ht="20.25" customHeight="1">
      <c r="A234" s="906"/>
      <c r="B234" s="922"/>
      <c r="C234" s="1352" t="s">
        <v>1388</v>
      </c>
      <c r="D234" s="1179" t="s">
        <v>1106</v>
      </c>
      <c r="E234" s="1263"/>
      <c r="F234" s="1353"/>
      <c r="G234" s="1012">
        <f t="shared" si="32"/>
        <v>0</v>
      </c>
      <c r="H234" s="1197"/>
      <c r="I234" s="923" t="e">
        <f t="shared" si="38"/>
        <v>#DIV/0!</v>
      </c>
    </row>
    <row r="235" spans="1:9" s="907" customFormat="1" ht="20.25" customHeight="1">
      <c r="A235" s="906"/>
      <c r="B235" s="922"/>
      <c r="C235" s="1352" t="s">
        <v>1389</v>
      </c>
      <c r="D235" s="1179" t="s">
        <v>1079</v>
      </c>
      <c r="E235" s="1263"/>
      <c r="F235" s="1353"/>
      <c r="G235" s="1012">
        <f t="shared" si="32"/>
        <v>0</v>
      </c>
      <c r="H235" s="1197"/>
      <c r="I235" s="923" t="e">
        <f t="shared" si="38"/>
        <v>#DIV/0!</v>
      </c>
    </row>
    <row r="236" spans="1:9" s="907" customFormat="1" ht="20.25" customHeight="1">
      <c r="A236" s="906"/>
      <c r="B236" s="922"/>
      <c r="C236" s="1352" t="s">
        <v>1390</v>
      </c>
      <c r="D236" s="1179" t="s">
        <v>1106</v>
      </c>
      <c r="E236" s="1263"/>
      <c r="F236" s="1353"/>
      <c r="G236" s="1012">
        <f t="shared" si="32"/>
        <v>0</v>
      </c>
      <c r="H236" s="1197"/>
      <c r="I236" s="923" t="e">
        <f t="shared" si="38"/>
        <v>#DIV/0!</v>
      </c>
    </row>
    <row r="237" spans="1:9" s="907" customFormat="1" ht="20.25" customHeight="1">
      <c r="A237" s="906"/>
      <c r="B237" s="922"/>
      <c r="C237" s="1352" t="s">
        <v>1391</v>
      </c>
      <c r="D237" s="1179" t="s">
        <v>1106</v>
      </c>
      <c r="E237" s="1263"/>
      <c r="F237" s="1353"/>
      <c r="G237" s="1012">
        <f t="shared" si="32"/>
        <v>0</v>
      </c>
      <c r="H237" s="1197"/>
      <c r="I237" s="923" t="e">
        <f t="shared" si="38"/>
        <v>#DIV/0!</v>
      </c>
    </row>
    <row r="238" spans="1:9" s="907" customFormat="1" ht="20.25" customHeight="1">
      <c r="A238" s="906"/>
      <c r="B238" s="922"/>
      <c r="C238" s="1352" t="s">
        <v>1392</v>
      </c>
      <c r="D238" s="1179" t="s">
        <v>1106</v>
      </c>
      <c r="E238" s="1263"/>
      <c r="F238" s="1353"/>
      <c r="G238" s="1012">
        <f t="shared" si="32"/>
        <v>0</v>
      </c>
      <c r="H238" s="1197"/>
      <c r="I238" s="923" t="e">
        <f t="shared" si="38"/>
        <v>#DIV/0!</v>
      </c>
    </row>
    <row r="239" spans="1:9" s="907" customFormat="1" ht="20.25" customHeight="1">
      <c r="A239" s="906"/>
      <c r="B239" s="922"/>
      <c r="C239" s="1352" t="s">
        <v>1393</v>
      </c>
      <c r="D239" s="1179" t="s">
        <v>1106</v>
      </c>
      <c r="E239" s="1263"/>
      <c r="F239" s="1353"/>
      <c r="G239" s="1012">
        <f t="shared" si="32"/>
        <v>0</v>
      </c>
      <c r="H239" s="1197"/>
      <c r="I239" s="923" t="e">
        <f t="shared" si="38"/>
        <v>#DIV/0!</v>
      </c>
    </row>
    <row r="240" spans="1:9" s="907" customFormat="1" ht="20.25" customHeight="1">
      <c r="A240" s="906"/>
      <c r="B240" s="922"/>
      <c r="C240" s="1352" t="s">
        <v>1394</v>
      </c>
      <c r="D240" s="1179" t="s">
        <v>1106</v>
      </c>
      <c r="E240" s="1263"/>
      <c r="F240" s="1353"/>
      <c r="G240" s="1012">
        <f t="shared" si="32"/>
        <v>0</v>
      </c>
      <c r="H240" s="1007"/>
      <c r="I240" s="923" t="e">
        <f t="shared" si="38"/>
        <v>#DIV/0!</v>
      </c>
    </row>
    <row r="241" spans="1:9" s="907" customFormat="1" ht="20.25" customHeight="1">
      <c r="A241" s="906"/>
      <c r="B241" s="922"/>
      <c r="C241" s="1352" t="s">
        <v>1395</v>
      </c>
      <c r="D241" s="1179" t="s">
        <v>1106</v>
      </c>
      <c r="E241" s="1263"/>
      <c r="F241" s="1353"/>
      <c r="G241" s="1012">
        <f t="shared" si="32"/>
        <v>0</v>
      </c>
      <c r="H241" s="1007"/>
      <c r="I241" s="923" t="e">
        <f t="shared" si="38"/>
        <v>#DIV/0!</v>
      </c>
    </row>
    <row r="242" spans="1:9" s="907" customFormat="1" ht="20.25" customHeight="1">
      <c r="A242" s="906"/>
      <c r="B242" s="922"/>
      <c r="C242" s="1352" t="s">
        <v>1396</v>
      </c>
      <c r="D242" s="1179" t="s">
        <v>1106</v>
      </c>
      <c r="E242" s="1263"/>
      <c r="F242" s="1353"/>
      <c r="G242" s="1012">
        <f t="shared" si="32"/>
        <v>0</v>
      </c>
      <c r="H242" s="1007"/>
      <c r="I242" s="923" t="e">
        <f t="shared" si="38"/>
        <v>#DIV/0!</v>
      </c>
    </row>
    <row r="243" spans="1:9" s="907" customFormat="1" ht="20.25" customHeight="1">
      <c r="A243" s="906"/>
      <c r="B243" s="922"/>
      <c r="C243" s="1352" t="s">
        <v>1397</v>
      </c>
      <c r="D243" s="1179" t="s">
        <v>1079</v>
      </c>
      <c r="E243" s="1263"/>
      <c r="F243" s="1353"/>
      <c r="G243" s="1012">
        <f t="shared" si="32"/>
        <v>0</v>
      </c>
      <c r="H243" s="1007"/>
      <c r="I243" s="923" t="e">
        <f t="shared" si="38"/>
        <v>#DIV/0!</v>
      </c>
    </row>
    <row r="244" spans="1:9" s="907" customFormat="1" ht="20.25" customHeight="1">
      <c r="A244" s="906"/>
      <c r="B244" s="922"/>
      <c r="C244" s="1352" t="s">
        <v>1398</v>
      </c>
      <c r="D244" s="1179" t="s">
        <v>1079</v>
      </c>
      <c r="E244" s="1263"/>
      <c r="F244" s="1353"/>
      <c r="G244" s="1012">
        <f t="shared" si="32"/>
        <v>0</v>
      </c>
      <c r="H244" s="1007"/>
      <c r="I244" s="923" t="e">
        <f t="shared" si="38"/>
        <v>#DIV/0!</v>
      </c>
    </row>
    <row r="245" spans="1:9" s="907" customFormat="1" ht="20.25" hidden="1" customHeight="1">
      <c r="A245" s="906"/>
      <c r="B245" s="922"/>
      <c r="C245" s="1351"/>
      <c r="D245" s="1350"/>
      <c r="E245" s="1354"/>
      <c r="F245" s="1353"/>
      <c r="G245" s="1012">
        <f t="shared" si="32"/>
        <v>0</v>
      </c>
      <c r="H245" s="1007"/>
      <c r="I245" s="923" t="e">
        <f t="shared" si="38"/>
        <v>#DIV/0!</v>
      </c>
    </row>
    <row r="246" spans="1:9" s="907" customFormat="1" ht="20.25" hidden="1" customHeight="1">
      <c r="A246" s="906"/>
      <c r="B246" s="922"/>
      <c r="C246" s="1351"/>
      <c r="D246" s="1350"/>
      <c r="E246" s="1354"/>
      <c r="F246" s="1355"/>
      <c r="G246" s="1012">
        <f t="shared" ref="G246:G250" si="40">+F246*E246</f>
        <v>0</v>
      </c>
      <c r="H246" s="1007"/>
      <c r="I246" s="923" t="e">
        <f t="shared" si="38"/>
        <v>#DIV/0!</v>
      </c>
    </row>
    <row r="247" spans="1:9" s="907" customFormat="1" ht="20.25" hidden="1" customHeight="1">
      <c r="A247" s="906"/>
      <c r="B247" s="922"/>
      <c r="C247" s="1351"/>
      <c r="D247" s="1350"/>
      <c r="E247" s="1354"/>
      <c r="F247" s="1355"/>
      <c r="G247" s="1012">
        <f t="shared" si="40"/>
        <v>0</v>
      </c>
      <c r="H247" s="1007"/>
      <c r="I247" s="923" t="e">
        <f t="shared" si="38"/>
        <v>#DIV/0!</v>
      </c>
    </row>
    <row r="248" spans="1:9" s="907" customFormat="1" ht="20.25" hidden="1" customHeight="1">
      <c r="A248" s="906"/>
      <c r="B248" s="922"/>
      <c r="C248" s="1351"/>
      <c r="D248" s="1350"/>
      <c r="E248" s="1354"/>
      <c r="F248" s="1355"/>
      <c r="G248" s="1012">
        <f t="shared" si="40"/>
        <v>0</v>
      </c>
      <c r="H248" s="1007"/>
      <c r="I248" s="923" t="e">
        <f t="shared" si="38"/>
        <v>#DIV/0!</v>
      </c>
    </row>
    <row r="249" spans="1:9" s="907" customFormat="1" ht="20.25" hidden="1" customHeight="1">
      <c r="A249" s="906"/>
      <c r="B249" s="922"/>
      <c r="C249" s="1351"/>
      <c r="D249" s="1350"/>
      <c r="E249" s="1354"/>
      <c r="F249" s="1355"/>
      <c r="G249" s="1012">
        <f t="shared" si="40"/>
        <v>0</v>
      </c>
      <c r="H249" s="1007"/>
      <c r="I249" s="923" t="e">
        <f t="shared" si="38"/>
        <v>#DIV/0!</v>
      </c>
    </row>
    <row r="250" spans="1:9" s="907" customFormat="1" ht="20.25" hidden="1" customHeight="1">
      <c r="A250" s="906"/>
      <c r="B250" s="922"/>
      <c r="C250" s="1351"/>
      <c r="D250" s="1356"/>
      <c r="E250" s="1354"/>
      <c r="F250" s="1355"/>
      <c r="G250" s="1012">
        <f t="shared" si="40"/>
        <v>0</v>
      </c>
      <c r="H250" s="1007"/>
      <c r="I250" s="923" t="e">
        <f t="shared" si="38"/>
        <v>#DIV/0!</v>
      </c>
    </row>
    <row r="251" spans="1:9" s="907" customFormat="1" ht="20.25" customHeight="1">
      <c r="A251" s="906"/>
      <c r="B251" s="905" t="s">
        <v>381</v>
      </c>
      <c r="C251" s="1331" t="s">
        <v>313</v>
      </c>
      <c r="D251" s="1179"/>
      <c r="E251" s="1343"/>
      <c r="F251" s="1344"/>
      <c r="G251" s="1180"/>
      <c r="H251" s="1007"/>
      <c r="I251" s="923" t="e">
        <f t="shared" si="38"/>
        <v>#DIV/0!</v>
      </c>
    </row>
    <row r="252" spans="1:9" s="907" customFormat="1" ht="20.25" customHeight="1">
      <c r="A252" s="999"/>
      <c r="B252" s="905" t="s">
        <v>995</v>
      </c>
      <c r="C252" s="1357" t="s">
        <v>1000</v>
      </c>
      <c r="D252" s="1358"/>
      <c r="E252" s="1181"/>
      <c r="F252" s="1339"/>
      <c r="G252" s="1182">
        <f>G253+G254+G255+G256+G257+G258</f>
        <v>0</v>
      </c>
      <c r="H252" s="1012"/>
      <c r="I252" s="923"/>
    </row>
    <row r="253" spans="1:9" s="907" customFormat="1" ht="20.25" customHeight="1">
      <c r="A253" s="999"/>
      <c r="B253" s="922"/>
      <c r="C253" s="1359" t="s">
        <v>1399</v>
      </c>
      <c r="D253" s="1179" t="s">
        <v>1106</v>
      </c>
      <c r="E253" s="1360"/>
      <c r="F253" s="1180"/>
      <c r="G253" s="1012">
        <f t="shared" ref="G253:G258" si="41">+F253*E253</f>
        <v>0</v>
      </c>
      <c r="H253" s="1007"/>
      <c r="I253" s="923" t="e">
        <f t="shared" si="38"/>
        <v>#DIV/0!</v>
      </c>
    </row>
    <row r="254" spans="1:9" s="907" customFormat="1" ht="20.25" customHeight="1">
      <c r="A254" s="999"/>
      <c r="B254" s="922"/>
      <c r="C254" s="1359" t="s">
        <v>1399</v>
      </c>
      <c r="D254" s="1179" t="s">
        <v>1106</v>
      </c>
      <c r="E254" s="1360"/>
      <c r="F254" s="1196"/>
      <c r="G254" s="1012">
        <f t="shared" si="41"/>
        <v>0</v>
      </c>
      <c r="H254" s="1007"/>
      <c r="I254" s="923" t="e">
        <f t="shared" si="38"/>
        <v>#DIV/0!</v>
      </c>
    </row>
    <row r="255" spans="1:9" s="907" customFormat="1" ht="20.25" customHeight="1">
      <c r="A255" s="999"/>
      <c r="B255" s="922"/>
      <c r="C255" s="1359" t="s">
        <v>1400</v>
      </c>
      <c r="D255" s="1179" t="s">
        <v>1106</v>
      </c>
      <c r="E255" s="1360"/>
      <c r="F255" s="1196"/>
      <c r="G255" s="1012">
        <f t="shared" si="41"/>
        <v>0</v>
      </c>
      <c r="H255" s="1009"/>
      <c r="I255" s="923" t="e">
        <f t="shared" si="38"/>
        <v>#DIV/0!</v>
      </c>
    </row>
    <row r="256" spans="1:9" s="907" customFormat="1" ht="20.25" customHeight="1">
      <c r="A256" s="999"/>
      <c r="B256" s="922"/>
      <c r="C256" s="1359" t="s">
        <v>1400</v>
      </c>
      <c r="D256" s="1179" t="s">
        <v>1106</v>
      </c>
      <c r="E256" s="1360"/>
      <c r="F256" s="1196"/>
      <c r="G256" s="1012">
        <f t="shared" si="41"/>
        <v>0</v>
      </c>
      <c r="H256" s="1009"/>
      <c r="I256" s="923" t="e">
        <f t="shared" si="38"/>
        <v>#DIV/0!</v>
      </c>
    </row>
    <row r="257" spans="1:10" s="907" customFormat="1" ht="20.25" customHeight="1">
      <c r="A257" s="999"/>
      <c r="B257" s="922"/>
      <c r="C257" s="1359" t="s">
        <v>1401</v>
      </c>
      <c r="D257" s="1179" t="s">
        <v>1106</v>
      </c>
      <c r="E257" s="1360"/>
      <c r="F257" s="1196"/>
      <c r="G257" s="1012">
        <f t="shared" si="41"/>
        <v>0</v>
      </c>
      <c r="H257" s="1009"/>
      <c r="I257" s="923" t="e">
        <f t="shared" si="38"/>
        <v>#DIV/0!</v>
      </c>
    </row>
    <row r="258" spans="1:10" s="907" customFormat="1" ht="20.25" customHeight="1">
      <c r="A258" s="999"/>
      <c r="B258" s="922"/>
      <c r="C258" s="1359" t="s">
        <v>1402</v>
      </c>
      <c r="D258" s="1179" t="s">
        <v>1106</v>
      </c>
      <c r="E258" s="1360"/>
      <c r="F258" s="1196"/>
      <c r="G258" s="1012">
        <f t="shared" si="41"/>
        <v>0</v>
      </c>
      <c r="H258" s="1009"/>
      <c r="I258" s="923" t="e">
        <f t="shared" si="38"/>
        <v>#DIV/0!</v>
      </c>
    </row>
    <row r="259" spans="1:10" s="907" customFormat="1" ht="20.25" customHeight="1">
      <c r="A259" s="999"/>
      <c r="B259" s="905" t="s">
        <v>996</v>
      </c>
      <c r="C259" s="1357" t="s">
        <v>1049</v>
      </c>
      <c r="D259" s="1358"/>
      <c r="E259" s="1361"/>
      <c r="F259" s="1347"/>
      <c r="G259" s="1362">
        <f>SUM(G260:G262)</f>
        <v>0</v>
      </c>
      <c r="H259" s="1007"/>
      <c r="I259" s="923"/>
    </row>
    <row r="260" spans="1:10" s="907" customFormat="1" ht="20.25" customHeight="1">
      <c r="A260" s="999"/>
      <c r="B260" s="922"/>
      <c r="C260" s="1349" t="s">
        <v>1403</v>
      </c>
      <c r="D260" s="1350" t="s">
        <v>601</v>
      </c>
      <c r="E260" s="1346"/>
      <c r="F260" s="1347"/>
      <c r="G260" s="1012">
        <f t="shared" ref="G260:G263" si="42">+F260*E260</f>
        <v>0</v>
      </c>
      <c r="H260" s="1007"/>
      <c r="I260" s="923" t="e">
        <f t="shared" si="38"/>
        <v>#DIV/0!</v>
      </c>
    </row>
    <row r="261" spans="1:10" s="907" customFormat="1" ht="20.25" hidden="1" customHeight="1">
      <c r="A261" s="999"/>
      <c r="B261" s="922"/>
      <c r="C261" s="1363" t="s">
        <v>1230</v>
      </c>
      <c r="D261" s="1350" t="s">
        <v>45</v>
      </c>
      <c r="E261" s="1354"/>
      <c r="F261" s="1344"/>
      <c r="G261" s="1012">
        <f t="shared" si="42"/>
        <v>0</v>
      </c>
      <c r="H261" s="1007"/>
      <c r="I261" s="923" t="e">
        <f t="shared" si="38"/>
        <v>#DIV/0!</v>
      </c>
    </row>
    <row r="262" spans="1:10" s="907" customFormat="1" ht="20.25" hidden="1" customHeight="1">
      <c r="A262" s="999"/>
      <c r="B262" s="922"/>
      <c r="C262" s="1364" t="s">
        <v>1145</v>
      </c>
      <c r="D262" s="1350" t="s">
        <v>45</v>
      </c>
      <c r="E262" s="1354"/>
      <c r="F262" s="1344"/>
      <c r="G262" s="1012">
        <f t="shared" ref="G262" si="43">+F262*E262</f>
        <v>0</v>
      </c>
      <c r="H262" s="1007"/>
      <c r="I262" s="923" t="e">
        <f t="shared" si="38"/>
        <v>#DIV/0!</v>
      </c>
    </row>
    <row r="263" spans="1:10" s="907" customFormat="1" ht="20.25" customHeight="1">
      <c r="A263" s="999"/>
      <c r="B263" s="905" t="s">
        <v>997</v>
      </c>
      <c r="C263" s="1357" t="s">
        <v>1050</v>
      </c>
      <c r="D263" s="1350" t="s">
        <v>45</v>
      </c>
      <c r="E263" s="1346"/>
      <c r="F263" s="1347"/>
      <c r="G263" s="1362">
        <f t="shared" si="42"/>
        <v>0</v>
      </c>
      <c r="H263" s="1007"/>
      <c r="I263" s="923" t="e">
        <f t="shared" si="38"/>
        <v>#DIV/0!</v>
      </c>
    </row>
    <row r="264" spans="1:10" s="907" customFormat="1" ht="20.25" customHeight="1">
      <c r="A264" s="999"/>
      <c r="B264" s="905" t="s">
        <v>998</v>
      </c>
      <c r="C264" s="1357" t="s">
        <v>1001</v>
      </c>
      <c r="D264" s="1358"/>
      <c r="E264" s="1365"/>
      <c r="F264" s="1344"/>
      <c r="G264" s="1362">
        <f>G265</f>
        <v>0</v>
      </c>
      <c r="H264" s="1007"/>
      <c r="I264" s="923"/>
    </row>
    <row r="265" spans="1:10" s="907" customFormat="1" ht="20.25" customHeight="1">
      <c r="A265" s="999"/>
      <c r="B265" s="922"/>
      <c r="C265" s="1349" t="s">
        <v>1234</v>
      </c>
      <c r="D265" s="1366" t="s">
        <v>45</v>
      </c>
      <c r="E265" s="1367"/>
      <c r="F265" s="1347"/>
      <c r="G265" s="1012">
        <f t="shared" ref="G265:G266" si="44">+F265*E265</f>
        <v>0</v>
      </c>
      <c r="H265" s="1007"/>
      <c r="I265" s="923" t="e">
        <f t="shared" si="38"/>
        <v>#DIV/0!</v>
      </c>
    </row>
    <row r="266" spans="1:10" s="907" customFormat="1" ht="20.25" hidden="1" customHeight="1">
      <c r="A266" s="999"/>
      <c r="B266" s="922"/>
      <c r="C266" s="1341" t="s">
        <v>1196</v>
      </c>
      <c r="D266" s="1368" t="s">
        <v>45</v>
      </c>
      <c r="E266" s="1369"/>
      <c r="F266" s="1344"/>
      <c r="G266" s="1013">
        <f t="shared" si="44"/>
        <v>0</v>
      </c>
      <c r="H266" s="1009"/>
      <c r="I266" s="923" t="e">
        <f t="shared" si="38"/>
        <v>#DIV/0!</v>
      </c>
    </row>
    <row r="267" spans="1:10" s="907" customFormat="1" ht="20.25" customHeight="1">
      <c r="A267" s="999"/>
      <c r="B267" s="905" t="s">
        <v>999</v>
      </c>
      <c r="C267" s="1357" t="s">
        <v>1002</v>
      </c>
      <c r="D267" s="1370"/>
      <c r="E267" s="1365"/>
      <c r="F267" s="1344"/>
      <c r="G267" s="1362">
        <f>SUM(G268:G271)</f>
        <v>0</v>
      </c>
      <c r="H267" s="1009"/>
      <c r="I267" s="923"/>
    </row>
    <row r="268" spans="1:10" s="907" customFormat="1" ht="20.25" customHeight="1">
      <c r="A268" s="999"/>
      <c r="B268" s="922"/>
      <c r="C268" s="1371" t="s">
        <v>1404</v>
      </c>
      <c r="D268" s="1350" t="s">
        <v>1106</v>
      </c>
      <c r="E268" s="1346"/>
      <c r="F268" s="1353"/>
      <c r="G268" s="1012">
        <f t="shared" ref="G268:G271" si="45">+F268*E268</f>
        <v>0</v>
      </c>
      <c r="H268" s="1007"/>
      <c r="I268" s="923" t="e">
        <f t="shared" si="38"/>
        <v>#DIV/0!</v>
      </c>
    </row>
    <row r="269" spans="1:10" s="907" customFormat="1" ht="20.25" customHeight="1">
      <c r="A269" s="999"/>
      <c r="B269" s="922"/>
      <c r="C269" s="1371" t="s">
        <v>1405</v>
      </c>
      <c r="D269" s="1350" t="s">
        <v>1106</v>
      </c>
      <c r="E269" s="1346"/>
      <c r="F269" s="1353"/>
      <c r="G269" s="1012">
        <f t="shared" si="45"/>
        <v>0</v>
      </c>
      <c r="H269" s="1007"/>
      <c r="I269" s="923" t="e">
        <f t="shared" si="38"/>
        <v>#DIV/0!</v>
      </c>
    </row>
    <row r="270" spans="1:10" s="907" customFormat="1" ht="20.25" customHeight="1">
      <c r="A270" s="999"/>
      <c r="B270" s="922"/>
      <c r="C270" s="1371" t="s">
        <v>1406</v>
      </c>
      <c r="D270" s="1350" t="s">
        <v>1106</v>
      </c>
      <c r="E270" s="1346"/>
      <c r="F270" s="1353"/>
      <c r="G270" s="1012">
        <f t="shared" ref="G270" si="46">+F270*E270</f>
        <v>0</v>
      </c>
      <c r="H270" s="1007"/>
      <c r="I270" s="923" t="e">
        <f t="shared" ref="I270:I332" si="47">+G270/$H$514*100</f>
        <v>#DIV/0!</v>
      </c>
    </row>
    <row r="271" spans="1:10" s="907" customFormat="1" ht="20.25" customHeight="1" thickBot="1">
      <c r="A271" s="999"/>
      <c r="B271" s="922"/>
      <c r="C271" s="1372" t="s">
        <v>1407</v>
      </c>
      <c r="D271" s="1373" t="s">
        <v>1106</v>
      </c>
      <c r="E271" s="1374"/>
      <c r="F271" s="1353"/>
      <c r="G271" s="1375">
        <f t="shared" si="45"/>
        <v>0</v>
      </c>
      <c r="H271" s="1376"/>
      <c r="I271" s="923" t="e">
        <f t="shared" si="47"/>
        <v>#DIV/0!</v>
      </c>
    </row>
    <row r="272" spans="1:10" s="907" customFormat="1" ht="20.25" customHeight="1" thickBot="1">
      <c r="A272" s="998"/>
      <c r="B272" s="921">
        <v>12</v>
      </c>
      <c r="C272" s="919" t="s">
        <v>725</v>
      </c>
      <c r="D272" s="994"/>
      <c r="E272" s="1000"/>
      <c r="F272" s="994"/>
      <c r="G272" s="1002">
        <f>G273+G284+G285+G291+G294+G305+G312+G333+G337</f>
        <v>0</v>
      </c>
      <c r="H272" s="1164">
        <f>G274+G275+G276+G277+G279+G280+G281+G282+G284+G286+G287+G288+G289+G290+G295+G297+G298+G299+G300+G301+G302+G303+G304+G307+G308+G309+G310+G314+G315+G316+G317+G318+G319+G320+G321+G322+G323+G324+G325+G326+G327+G328+G329+G330+G331+G332+G334+G335+G336+G338</f>
        <v>0</v>
      </c>
      <c r="I272" s="923"/>
      <c r="J272" s="1057"/>
    </row>
    <row r="273" spans="1:9" s="907" customFormat="1" ht="20.25" customHeight="1">
      <c r="A273" s="906"/>
      <c r="B273" s="920" t="s">
        <v>929</v>
      </c>
      <c r="C273" s="1183" t="s">
        <v>664</v>
      </c>
      <c r="D273" s="1184"/>
      <c r="E273" s="1185"/>
      <c r="F273" s="1186"/>
      <c r="G273" s="1176">
        <f>SUM(G274:G282)</f>
        <v>0</v>
      </c>
      <c r="H273" s="1272"/>
      <c r="I273" s="923"/>
    </row>
    <row r="274" spans="1:9" s="907" customFormat="1" ht="20.25" customHeight="1">
      <c r="A274" s="906"/>
      <c r="B274" s="1187" t="s">
        <v>1322</v>
      </c>
      <c r="C274" s="1188" t="s">
        <v>1210</v>
      </c>
      <c r="D274" s="1177" t="s">
        <v>4</v>
      </c>
      <c r="E274" s="1262"/>
      <c r="F274" s="1180"/>
      <c r="G274" s="1190">
        <f t="shared" ref="G274" si="48">+F274*E274</f>
        <v>0</v>
      </c>
      <c r="H274" s="1377"/>
      <c r="I274" s="923" t="e">
        <f t="shared" si="47"/>
        <v>#DIV/0!</v>
      </c>
    </row>
    <row r="275" spans="1:9" s="907" customFormat="1" ht="20.25" customHeight="1">
      <c r="A275" s="906"/>
      <c r="B275" s="1187" t="s">
        <v>1323</v>
      </c>
      <c r="C275" s="1188" t="s">
        <v>1211</v>
      </c>
      <c r="D275" s="1177" t="s">
        <v>4</v>
      </c>
      <c r="E275" s="1262"/>
      <c r="F275" s="1180"/>
      <c r="G275" s="1190">
        <f t="shared" ref="G275:G276" si="49">+F275*E275</f>
        <v>0</v>
      </c>
      <c r="H275" s="1377"/>
      <c r="I275" s="923" t="e">
        <f t="shared" si="47"/>
        <v>#DIV/0!</v>
      </c>
    </row>
    <row r="276" spans="1:9" s="907" customFormat="1" ht="20.25" customHeight="1">
      <c r="A276" s="906"/>
      <c r="B276" s="1187" t="s">
        <v>1324</v>
      </c>
      <c r="C276" s="1188" t="s">
        <v>1212</v>
      </c>
      <c r="D276" s="1177" t="s">
        <v>4</v>
      </c>
      <c r="E276" s="1262"/>
      <c r="F276" s="1180"/>
      <c r="G276" s="1190">
        <f t="shared" si="49"/>
        <v>0</v>
      </c>
      <c r="H276" s="1377"/>
      <c r="I276" s="923" t="e">
        <f t="shared" si="47"/>
        <v>#DIV/0!</v>
      </c>
    </row>
    <row r="277" spans="1:9" s="907" customFormat="1" ht="20.25" customHeight="1">
      <c r="A277" s="906"/>
      <c r="B277" s="1187" t="s">
        <v>1325</v>
      </c>
      <c r="C277" s="1188" t="s">
        <v>1213</v>
      </c>
      <c r="D277" s="1177" t="s">
        <v>1106</v>
      </c>
      <c r="E277" s="1262"/>
      <c r="F277" s="1180"/>
      <c r="G277" s="1190">
        <f t="shared" ref="G277" si="50">+F277*E277</f>
        <v>0</v>
      </c>
      <c r="H277" s="1377"/>
      <c r="I277" s="923" t="e">
        <f t="shared" si="47"/>
        <v>#DIV/0!</v>
      </c>
    </row>
    <row r="278" spans="1:9" s="907" customFormat="1" ht="20.25" customHeight="1">
      <c r="A278" s="906"/>
      <c r="B278" s="1187" t="s">
        <v>1326</v>
      </c>
      <c r="C278" s="1188" t="s">
        <v>1214</v>
      </c>
      <c r="D278" s="1177"/>
      <c r="E278" s="1178"/>
      <c r="F278" s="1180"/>
      <c r="G278" s="1190"/>
      <c r="H278" s="1377"/>
      <c r="I278" s="923"/>
    </row>
    <row r="279" spans="1:9" s="907" customFormat="1" ht="20.25" customHeight="1">
      <c r="A279" s="906"/>
      <c r="B279" s="922"/>
      <c r="C279" s="1188" t="s">
        <v>1197</v>
      </c>
      <c r="D279" s="1179" t="s">
        <v>10</v>
      </c>
      <c r="E279" s="1263"/>
      <c r="F279" s="1180"/>
      <c r="G279" s="1012">
        <f t="shared" ref="G279:G282" si="51">+F279*E279</f>
        <v>0</v>
      </c>
      <c r="H279" s="1340"/>
      <c r="I279" s="923" t="e">
        <f t="shared" si="47"/>
        <v>#DIV/0!</v>
      </c>
    </row>
    <row r="280" spans="1:9" s="907" customFormat="1" ht="20.25" customHeight="1">
      <c r="A280" s="906"/>
      <c r="B280" s="922"/>
      <c r="C280" s="1188" t="s">
        <v>1053</v>
      </c>
      <c r="D280" s="1179" t="s">
        <v>10</v>
      </c>
      <c r="E280" s="1263"/>
      <c r="F280" s="1180"/>
      <c r="G280" s="1012">
        <f t="shared" si="51"/>
        <v>0</v>
      </c>
      <c r="H280" s="1340"/>
      <c r="I280" s="923" t="e">
        <f t="shared" si="47"/>
        <v>#DIV/0!</v>
      </c>
    </row>
    <row r="281" spans="1:9" s="907" customFormat="1" ht="20.25" customHeight="1">
      <c r="A281" s="906"/>
      <c r="B281" s="922"/>
      <c r="C281" s="1188" t="s">
        <v>1054</v>
      </c>
      <c r="D281" s="1179" t="s">
        <v>10</v>
      </c>
      <c r="E281" s="1263"/>
      <c r="F281" s="1180"/>
      <c r="G281" s="1190">
        <f t="shared" si="51"/>
        <v>0</v>
      </c>
      <c r="H281" s="1377"/>
      <c r="I281" s="923" t="e">
        <f t="shared" si="47"/>
        <v>#DIV/0!</v>
      </c>
    </row>
    <row r="282" spans="1:9" s="907" customFormat="1" ht="20.25" customHeight="1">
      <c r="A282" s="906"/>
      <c r="B282" s="922"/>
      <c r="C282" s="1188" t="s">
        <v>1193</v>
      </c>
      <c r="D282" s="1177" t="s">
        <v>4</v>
      </c>
      <c r="E282" s="1262"/>
      <c r="F282" s="1180"/>
      <c r="G282" s="1190">
        <f t="shared" si="51"/>
        <v>0</v>
      </c>
      <c r="H282" s="1377"/>
      <c r="I282" s="923" t="e">
        <f t="shared" si="47"/>
        <v>#DIV/0!</v>
      </c>
    </row>
    <row r="283" spans="1:9" s="907" customFormat="1" ht="20.25" customHeight="1">
      <c r="A283" s="906"/>
      <c r="B283" s="905" t="s">
        <v>15</v>
      </c>
      <c r="C283" s="1191" t="s">
        <v>622</v>
      </c>
      <c r="D283" s="1177"/>
      <c r="E283" s="1178"/>
      <c r="F283" s="1189"/>
      <c r="G283" s="1192"/>
      <c r="H283" s="1377"/>
      <c r="I283" s="923"/>
    </row>
    <row r="284" spans="1:9" s="907" customFormat="1" ht="20.25" customHeight="1">
      <c r="A284" s="906"/>
      <c r="B284" s="905" t="s">
        <v>1003</v>
      </c>
      <c r="C284" s="1193" t="s">
        <v>1004</v>
      </c>
      <c r="D284" s="1177" t="s">
        <v>10</v>
      </c>
      <c r="E284" s="1262"/>
      <c r="F284" s="1180"/>
      <c r="G284" s="1192">
        <f t="shared" ref="G284" si="52">+F284*E284</f>
        <v>0</v>
      </c>
      <c r="H284" s="1377"/>
      <c r="I284" s="923" t="e">
        <f t="shared" si="47"/>
        <v>#DIV/0!</v>
      </c>
    </row>
    <row r="285" spans="1:9" s="907" customFormat="1" ht="20.25" customHeight="1">
      <c r="A285" s="906"/>
      <c r="B285" s="905" t="s">
        <v>16</v>
      </c>
      <c r="C285" s="1191" t="s">
        <v>968</v>
      </c>
      <c r="D285" s="1194"/>
      <c r="E285" s="1181"/>
      <c r="F285" s="1195"/>
      <c r="G285" s="1182">
        <f>SUM(G286:G290)</f>
        <v>0</v>
      </c>
      <c r="H285" s="1009"/>
      <c r="I285" s="923"/>
    </row>
    <row r="286" spans="1:9" s="907" customFormat="1" ht="20.25" customHeight="1">
      <c r="A286" s="906"/>
      <c r="B286" s="905" t="s">
        <v>1215</v>
      </c>
      <c r="C286" s="1193" t="s">
        <v>969</v>
      </c>
      <c r="D286" s="1179" t="s">
        <v>45</v>
      </c>
      <c r="E286" s="1263"/>
      <c r="F286" s="1196"/>
      <c r="G286" s="1190">
        <f t="shared" ref="G286:G287" si="53">+F286*E286</f>
        <v>0</v>
      </c>
      <c r="H286" s="1009"/>
      <c r="I286" s="923" t="e">
        <f t="shared" si="47"/>
        <v>#DIV/0!</v>
      </c>
    </row>
    <row r="287" spans="1:9" s="907" customFormat="1" ht="20.25" customHeight="1">
      <c r="A287" s="906"/>
      <c r="B287" s="905" t="s">
        <v>1146</v>
      </c>
      <c r="C287" s="1193" t="s">
        <v>1334</v>
      </c>
      <c r="D287" s="1179" t="s">
        <v>45</v>
      </c>
      <c r="E287" s="1263"/>
      <c r="F287" s="1196"/>
      <c r="G287" s="1190">
        <f t="shared" si="53"/>
        <v>0</v>
      </c>
      <c r="H287" s="1377"/>
      <c r="I287" s="923" t="e">
        <f t="shared" si="47"/>
        <v>#DIV/0!</v>
      </c>
    </row>
    <row r="288" spans="1:9" s="907" customFormat="1" ht="20.25" hidden="1" customHeight="1">
      <c r="A288" s="906"/>
      <c r="B288" s="922" t="s">
        <v>1231</v>
      </c>
      <c r="C288" s="1198" t="s">
        <v>1232</v>
      </c>
      <c r="D288" s="1342" t="s">
        <v>45</v>
      </c>
      <c r="E288" s="1263"/>
      <c r="F288" s="1196"/>
      <c r="G288" s="1378">
        <f t="shared" ref="G288" si="54">+F288*E288</f>
        <v>0</v>
      </c>
      <c r="H288" s="1377"/>
      <c r="I288" s="923" t="e">
        <f t="shared" si="47"/>
        <v>#DIV/0!</v>
      </c>
    </row>
    <row r="289" spans="1:9" s="907" customFormat="1" ht="20.25" customHeight="1">
      <c r="A289" s="906"/>
      <c r="B289" s="905" t="s">
        <v>1231</v>
      </c>
      <c r="C289" s="1193" t="s">
        <v>1233</v>
      </c>
      <c r="D289" s="1179" t="s">
        <v>45</v>
      </c>
      <c r="E289" s="1263"/>
      <c r="F289" s="1196"/>
      <c r="G289" s="1190">
        <f t="shared" ref="G289" si="55">+F289*E289</f>
        <v>0</v>
      </c>
      <c r="H289" s="1377"/>
      <c r="I289" s="923" t="e">
        <f t="shared" si="47"/>
        <v>#DIV/0!</v>
      </c>
    </row>
    <row r="290" spans="1:9" s="907" customFormat="1" ht="20.25" hidden="1" customHeight="1">
      <c r="A290" s="906"/>
      <c r="B290" s="905" t="s">
        <v>1052</v>
      </c>
      <c r="C290" s="1193" t="s">
        <v>1051</v>
      </c>
      <c r="D290" s="1179" t="s">
        <v>45</v>
      </c>
      <c r="E290" s="1263"/>
      <c r="F290" s="1180"/>
      <c r="G290" s="1012">
        <f t="shared" ref="G290" si="56">+F290*E290</f>
        <v>0</v>
      </c>
      <c r="H290" s="1197"/>
      <c r="I290" s="923" t="e">
        <f t="shared" si="47"/>
        <v>#DIV/0!</v>
      </c>
    </row>
    <row r="291" spans="1:9" s="907" customFormat="1" ht="20.25" hidden="1" customHeight="1">
      <c r="A291" s="906"/>
      <c r="B291" s="922" t="s">
        <v>17</v>
      </c>
      <c r="C291" s="1379" t="s">
        <v>1147</v>
      </c>
      <c r="D291" s="1194"/>
      <c r="E291" s="1380"/>
      <c r="F291" s="1196"/>
      <c r="G291" s="1182">
        <f>SUM(G292:G293)</f>
        <v>0</v>
      </c>
      <c r="H291" s="1009"/>
      <c r="I291" s="923" t="e">
        <f t="shared" si="47"/>
        <v>#DIV/0!</v>
      </c>
    </row>
    <row r="292" spans="1:9" s="907" customFormat="1" ht="20.25" hidden="1" customHeight="1">
      <c r="A292" s="906"/>
      <c r="B292" s="922" t="s">
        <v>31</v>
      </c>
      <c r="C292" s="1198" t="s">
        <v>1148</v>
      </c>
      <c r="D292" s="1199" t="s">
        <v>10</v>
      </c>
      <c r="E292" s="1380"/>
      <c r="F292" s="1196"/>
      <c r="G292" s="1012">
        <f t="shared" ref="G292:G293" si="57">+F292*E292</f>
        <v>0</v>
      </c>
      <c r="H292" s="1340"/>
      <c r="I292" s="923" t="e">
        <f t="shared" si="47"/>
        <v>#DIV/0!</v>
      </c>
    </row>
    <row r="293" spans="1:9" s="907" customFormat="1" ht="20.25" hidden="1" customHeight="1">
      <c r="A293" s="906"/>
      <c r="B293" s="922" t="s">
        <v>393</v>
      </c>
      <c r="C293" s="1198" t="s">
        <v>1149</v>
      </c>
      <c r="D293" s="1199" t="s">
        <v>22</v>
      </c>
      <c r="E293" s="1380"/>
      <c r="F293" s="1196"/>
      <c r="G293" s="1012">
        <f t="shared" si="57"/>
        <v>0</v>
      </c>
      <c r="H293" s="1340"/>
      <c r="I293" s="923" t="e">
        <f t="shared" si="47"/>
        <v>#DIV/0!</v>
      </c>
    </row>
    <row r="294" spans="1:9" s="907" customFormat="1" ht="20.25" customHeight="1">
      <c r="A294" s="906"/>
      <c r="B294" s="905" t="s">
        <v>17</v>
      </c>
      <c r="C294" s="1191" t="s">
        <v>624</v>
      </c>
      <c r="D294" s="1177"/>
      <c r="E294" s="1262"/>
      <c r="F294" s="1196"/>
      <c r="G294" s="1182">
        <f>SUM(G295:G304)</f>
        <v>0</v>
      </c>
      <c r="H294" s="1007"/>
      <c r="I294" s="923"/>
    </row>
    <row r="295" spans="1:9" s="907" customFormat="1" ht="20.25" customHeight="1">
      <c r="A295" s="906"/>
      <c r="B295" s="905" t="s">
        <v>1207</v>
      </c>
      <c r="C295" s="1193" t="s">
        <v>1036</v>
      </c>
      <c r="D295" s="1177" t="s">
        <v>4</v>
      </c>
      <c r="E295" s="1262"/>
      <c r="F295" s="1196"/>
      <c r="G295" s="1012">
        <f t="shared" ref="G295" si="58">+F295*E295</f>
        <v>0</v>
      </c>
      <c r="H295" s="1197"/>
      <c r="I295" s="923" t="e">
        <f t="shared" si="47"/>
        <v>#DIV/0!</v>
      </c>
    </row>
    <row r="296" spans="1:9" s="907" customFormat="1" ht="20.25" customHeight="1">
      <c r="A296" s="906"/>
      <c r="B296" s="905" t="s">
        <v>1209</v>
      </c>
      <c r="C296" s="1193" t="s">
        <v>1037</v>
      </c>
      <c r="D296" s="1177"/>
      <c r="E296" s="1262"/>
      <c r="F296" s="1196"/>
      <c r="G296" s="1196"/>
      <c r="H296" s="1009"/>
      <c r="I296" s="923"/>
    </row>
    <row r="297" spans="1:9" s="907" customFormat="1" ht="20.25" hidden="1" customHeight="1">
      <c r="A297" s="906"/>
      <c r="B297" s="922"/>
      <c r="C297" s="1193" t="s">
        <v>1056</v>
      </c>
      <c r="D297" s="1177" t="s">
        <v>10</v>
      </c>
      <c r="E297" s="1262"/>
      <c r="F297" s="1195"/>
      <c r="G297" s="1012">
        <f t="shared" ref="G297:G303" si="59">+F297*E297</f>
        <v>0</v>
      </c>
      <c r="H297" s="1197"/>
      <c r="I297" s="923" t="e">
        <f t="shared" si="47"/>
        <v>#DIV/0!</v>
      </c>
    </row>
    <row r="298" spans="1:9" s="907" customFormat="1" ht="20.25" customHeight="1">
      <c r="A298" s="906"/>
      <c r="B298" s="922"/>
      <c r="C298" s="1193" t="s">
        <v>1150</v>
      </c>
      <c r="D298" s="1177" t="s">
        <v>10</v>
      </c>
      <c r="E298" s="1262"/>
      <c r="F298" s="1196"/>
      <c r="G298" s="1012">
        <f t="shared" si="59"/>
        <v>0</v>
      </c>
      <c r="H298" s="1340"/>
      <c r="I298" s="923" t="e">
        <f t="shared" si="47"/>
        <v>#DIV/0!</v>
      </c>
    </row>
    <row r="299" spans="1:9" s="907" customFormat="1" ht="20.25" customHeight="1">
      <c r="A299" s="906"/>
      <c r="B299" s="922"/>
      <c r="C299" s="1193" t="s">
        <v>1151</v>
      </c>
      <c r="D299" s="1177" t="s">
        <v>10</v>
      </c>
      <c r="E299" s="1262"/>
      <c r="F299" s="1196"/>
      <c r="G299" s="1012">
        <f t="shared" si="59"/>
        <v>0</v>
      </c>
      <c r="H299" s="1197"/>
      <c r="I299" s="923" t="e">
        <f t="shared" si="47"/>
        <v>#DIV/0!</v>
      </c>
    </row>
    <row r="300" spans="1:9" s="907" customFormat="1" ht="20.25" customHeight="1">
      <c r="A300" s="906"/>
      <c r="B300" s="922"/>
      <c r="C300" s="1193" t="s">
        <v>1152</v>
      </c>
      <c r="D300" s="1177" t="s">
        <v>10</v>
      </c>
      <c r="E300" s="1262"/>
      <c r="F300" s="1196"/>
      <c r="G300" s="1012">
        <f t="shared" si="59"/>
        <v>0</v>
      </c>
      <c r="H300" s="1197"/>
      <c r="I300" s="923" t="e">
        <f t="shared" si="47"/>
        <v>#DIV/0!</v>
      </c>
    </row>
    <row r="301" spans="1:9" s="907" customFormat="1" ht="20.25" customHeight="1">
      <c r="A301" s="906"/>
      <c r="B301" s="922"/>
      <c r="C301" s="1193" t="s">
        <v>1153</v>
      </c>
      <c r="D301" s="1177" t="s">
        <v>10</v>
      </c>
      <c r="E301" s="1262"/>
      <c r="F301" s="1196"/>
      <c r="G301" s="1012">
        <f t="shared" si="59"/>
        <v>0</v>
      </c>
      <c r="H301" s="1197"/>
      <c r="I301" s="923" t="e">
        <f t="shared" si="47"/>
        <v>#DIV/0!</v>
      </c>
    </row>
    <row r="302" spans="1:9" s="907" customFormat="1" ht="20.25" customHeight="1">
      <c r="A302" s="906"/>
      <c r="B302" s="922"/>
      <c r="C302" s="1193" t="s">
        <v>1154</v>
      </c>
      <c r="D302" s="1177" t="s">
        <v>10</v>
      </c>
      <c r="E302" s="1262"/>
      <c r="F302" s="1196"/>
      <c r="G302" s="1012">
        <f t="shared" si="59"/>
        <v>0</v>
      </c>
      <c r="H302" s="1197"/>
      <c r="I302" s="923" t="e">
        <f t="shared" si="47"/>
        <v>#DIV/0!</v>
      </c>
    </row>
    <row r="303" spans="1:9" s="907" customFormat="1" ht="20.25" customHeight="1">
      <c r="A303" s="906"/>
      <c r="B303" s="922"/>
      <c r="C303" s="1193" t="s">
        <v>1155</v>
      </c>
      <c r="D303" s="1177" t="s">
        <v>10</v>
      </c>
      <c r="E303" s="1262"/>
      <c r="F303" s="1196"/>
      <c r="G303" s="1012">
        <f t="shared" si="59"/>
        <v>0</v>
      </c>
      <c r="H303" s="1197"/>
      <c r="I303" s="923" t="e">
        <f t="shared" si="47"/>
        <v>#DIV/0!</v>
      </c>
    </row>
    <row r="304" spans="1:9" s="907" customFormat="1" ht="20.25" customHeight="1">
      <c r="A304" s="906"/>
      <c r="B304" s="905" t="s">
        <v>1208</v>
      </c>
      <c r="C304" s="1193" t="s">
        <v>1038</v>
      </c>
      <c r="D304" s="1177" t="s">
        <v>4</v>
      </c>
      <c r="E304" s="1262"/>
      <c r="F304" s="1196"/>
      <c r="G304" s="1012">
        <f t="shared" ref="G304" si="60">+F304*E304</f>
        <v>0</v>
      </c>
      <c r="H304" s="1197"/>
      <c r="I304" s="923" t="e">
        <f t="shared" si="47"/>
        <v>#DIV/0!</v>
      </c>
    </row>
    <row r="305" spans="1:9" s="907" customFormat="1" ht="20.25" customHeight="1">
      <c r="A305" s="906"/>
      <c r="B305" s="905" t="s">
        <v>31</v>
      </c>
      <c r="C305" s="1191" t="s">
        <v>970</v>
      </c>
      <c r="D305" s="1199"/>
      <c r="E305" s="1178"/>
      <c r="F305" s="1195"/>
      <c r="G305" s="1182">
        <f>SUM(G306:G311)</f>
        <v>0</v>
      </c>
      <c r="H305" s="1009"/>
      <c r="I305" s="923"/>
    </row>
    <row r="306" spans="1:9" s="907" customFormat="1" ht="20.25" customHeight="1">
      <c r="A306" s="906"/>
      <c r="B306" s="905" t="s">
        <v>1217</v>
      </c>
      <c r="C306" s="1193" t="s">
        <v>1005</v>
      </c>
      <c r="D306" s="1199"/>
      <c r="E306" s="1178"/>
      <c r="F306" s="1195"/>
      <c r="G306" s="1196"/>
      <c r="H306" s="1009"/>
      <c r="I306" s="923"/>
    </row>
    <row r="307" spans="1:9" s="907" customFormat="1" ht="20.25" customHeight="1">
      <c r="A307" s="906"/>
      <c r="B307" s="922"/>
      <c r="C307" s="1193" t="s">
        <v>1057</v>
      </c>
      <c r="D307" s="1177" t="s">
        <v>1055</v>
      </c>
      <c r="E307" s="1262"/>
      <c r="F307" s="1196"/>
      <c r="G307" s="1012">
        <f t="shared" ref="G307:G308" si="61">+F307*E307</f>
        <v>0</v>
      </c>
      <c r="H307" s="1197"/>
      <c r="I307" s="923" t="e">
        <f t="shared" si="47"/>
        <v>#DIV/0!</v>
      </c>
    </row>
    <row r="308" spans="1:9" s="907" customFormat="1" ht="20.25" hidden="1" customHeight="1">
      <c r="A308" s="906"/>
      <c r="B308" s="922"/>
      <c r="C308" s="1198" t="s">
        <v>1058</v>
      </c>
      <c r="D308" s="1199" t="s">
        <v>1055</v>
      </c>
      <c r="E308" s="1178"/>
      <c r="F308" s="1195"/>
      <c r="G308" s="1012">
        <f t="shared" si="61"/>
        <v>0</v>
      </c>
      <c r="H308" s="1340"/>
      <c r="I308" s="923" t="e">
        <f t="shared" si="47"/>
        <v>#DIV/0!</v>
      </c>
    </row>
    <row r="309" spans="1:9" s="907" customFormat="1" ht="20.25" customHeight="1">
      <c r="A309" s="906"/>
      <c r="B309" s="905" t="s">
        <v>1218</v>
      </c>
      <c r="C309" s="1193" t="s">
        <v>1006</v>
      </c>
      <c r="D309" s="1177"/>
      <c r="E309" s="1178"/>
      <c r="F309" s="1195"/>
      <c r="G309" s="1196"/>
      <c r="H309" s="1009"/>
      <c r="I309" s="923"/>
    </row>
    <row r="310" spans="1:9" s="907" customFormat="1" ht="20.25" customHeight="1">
      <c r="A310" s="906"/>
      <c r="B310" s="922"/>
      <c r="C310" s="1193" t="s">
        <v>1059</v>
      </c>
      <c r="D310" s="1177" t="s">
        <v>1055</v>
      </c>
      <c r="E310" s="1262"/>
      <c r="F310" s="1196"/>
      <c r="G310" s="1012">
        <f t="shared" ref="G310" si="62">+F310*E310</f>
        <v>0</v>
      </c>
      <c r="H310" s="1197"/>
      <c r="I310" s="923" t="e">
        <f t="shared" si="47"/>
        <v>#DIV/0!</v>
      </c>
    </row>
    <row r="311" spans="1:9" s="907" customFormat="1" ht="20.25" hidden="1" customHeight="1">
      <c r="A311" s="906"/>
      <c r="B311" s="922"/>
      <c r="C311" s="1198" t="s">
        <v>1060</v>
      </c>
      <c r="D311" s="1199"/>
      <c r="E311" s="1178"/>
      <c r="F311" s="1195"/>
      <c r="G311" s="1012"/>
      <c r="H311" s="1340"/>
      <c r="I311" s="923" t="e">
        <f t="shared" si="47"/>
        <v>#DIV/0!</v>
      </c>
    </row>
    <row r="312" spans="1:9" s="907" customFormat="1" ht="20.25" customHeight="1">
      <c r="A312" s="906"/>
      <c r="B312" s="905" t="s">
        <v>393</v>
      </c>
      <c r="C312" s="1191" t="s">
        <v>319</v>
      </c>
      <c r="D312" s="1177"/>
      <c r="E312" s="1178"/>
      <c r="F312" s="1196"/>
      <c r="G312" s="1182">
        <f>SUM(G314:G332)</f>
        <v>0</v>
      </c>
      <c r="H312" s="1007"/>
      <c r="I312" s="923"/>
    </row>
    <row r="313" spans="1:9" s="907" customFormat="1" ht="20.25" customHeight="1">
      <c r="A313" s="906"/>
      <c r="B313" s="905" t="s">
        <v>1216</v>
      </c>
      <c r="C313" s="1193" t="s">
        <v>1007</v>
      </c>
      <c r="D313" s="1199"/>
      <c r="E313" s="1178"/>
      <c r="F313" s="1196"/>
      <c r="G313" s="1196"/>
      <c r="H313" s="1009"/>
      <c r="I313" s="923"/>
    </row>
    <row r="314" spans="1:9" s="907" customFormat="1" ht="20.25" customHeight="1">
      <c r="A314" s="906"/>
      <c r="B314" s="922"/>
      <c r="C314" s="1193" t="s">
        <v>1062</v>
      </c>
      <c r="D314" s="1177" t="s">
        <v>1055</v>
      </c>
      <c r="E314" s="1262"/>
      <c r="F314" s="1196"/>
      <c r="G314" s="1012">
        <f t="shared" ref="G314:G332" si="63">+F314*E314</f>
        <v>0</v>
      </c>
      <c r="H314" s="1197"/>
      <c r="I314" s="923" t="e">
        <f t="shared" si="47"/>
        <v>#DIV/0!</v>
      </c>
    </row>
    <row r="315" spans="1:9" s="907" customFormat="1" ht="20.25" customHeight="1">
      <c r="A315" s="906"/>
      <c r="B315" s="922"/>
      <c r="C315" s="1193" t="s">
        <v>1236</v>
      </c>
      <c r="D315" s="1177" t="s">
        <v>1055</v>
      </c>
      <c r="E315" s="1262"/>
      <c r="F315" s="1196"/>
      <c r="G315" s="1012">
        <f t="shared" si="63"/>
        <v>0</v>
      </c>
      <c r="H315" s="1197"/>
      <c r="I315" s="923" t="e">
        <f t="shared" si="47"/>
        <v>#DIV/0!</v>
      </c>
    </row>
    <row r="316" spans="1:9" s="907" customFormat="1" ht="20.25" hidden="1" customHeight="1">
      <c r="A316" s="906"/>
      <c r="B316" s="922"/>
      <c r="C316" s="1193" t="s">
        <v>1235</v>
      </c>
      <c r="D316" s="1177" t="s">
        <v>1055</v>
      </c>
      <c r="E316" s="1178"/>
      <c r="F316" s="1196"/>
      <c r="G316" s="1012">
        <f t="shared" si="63"/>
        <v>0</v>
      </c>
      <c r="H316" s="1197"/>
      <c r="I316" s="923" t="e">
        <f t="shared" si="47"/>
        <v>#DIV/0!</v>
      </c>
    </row>
    <row r="317" spans="1:9" s="907" customFormat="1" ht="20.25" customHeight="1">
      <c r="A317" s="906"/>
      <c r="B317" s="922"/>
      <c r="C317" s="1193" t="s">
        <v>1063</v>
      </c>
      <c r="D317" s="1177" t="s">
        <v>1055</v>
      </c>
      <c r="E317" s="1262"/>
      <c r="F317" s="1196"/>
      <c r="G317" s="1012">
        <f t="shared" ref="G317" si="64">+F317*E317</f>
        <v>0</v>
      </c>
      <c r="H317" s="1197"/>
      <c r="I317" s="923" t="e">
        <f t="shared" si="47"/>
        <v>#DIV/0!</v>
      </c>
    </row>
    <row r="318" spans="1:9" s="907" customFormat="1" ht="20.25" customHeight="1">
      <c r="A318" s="906"/>
      <c r="B318" s="922"/>
      <c r="C318" s="1193" t="s">
        <v>1064</v>
      </c>
      <c r="D318" s="1177" t="s">
        <v>1055</v>
      </c>
      <c r="E318" s="1262"/>
      <c r="F318" s="1196"/>
      <c r="G318" s="1012">
        <f t="shared" si="63"/>
        <v>0</v>
      </c>
      <c r="H318" s="1197"/>
      <c r="I318" s="923" t="e">
        <f t="shared" si="47"/>
        <v>#DIV/0!</v>
      </c>
    </row>
    <row r="319" spans="1:9" s="907" customFormat="1" ht="20.25" hidden="1" customHeight="1">
      <c r="A319" s="906"/>
      <c r="B319" s="922"/>
      <c r="C319" s="1198" t="s">
        <v>1065</v>
      </c>
      <c r="D319" s="1199" t="s">
        <v>1055</v>
      </c>
      <c r="E319" s="1178"/>
      <c r="F319" s="1196"/>
      <c r="G319" s="1013">
        <f t="shared" si="63"/>
        <v>0</v>
      </c>
      <c r="H319" s="1340"/>
      <c r="I319" s="923" t="e">
        <f t="shared" si="47"/>
        <v>#DIV/0!</v>
      </c>
    </row>
    <row r="320" spans="1:9" s="907" customFormat="1" ht="20.25" customHeight="1">
      <c r="A320" s="906"/>
      <c r="B320" s="922"/>
      <c r="C320" s="1193" t="s">
        <v>1066</v>
      </c>
      <c r="D320" s="1177" t="s">
        <v>1055</v>
      </c>
      <c r="E320" s="1262"/>
      <c r="F320" s="1196"/>
      <c r="G320" s="1012">
        <f t="shared" si="63"/>
        <v>0</v>
      </c>
      <c r="H320" s="1197"/>
      <c r="I320" s="923" t="e">
        <f t="shared" si="47"/>
        <v>#DIV/0!</v>
      </c>
    </row>
    <row r="321" spans="1:9" s="907" customFormat="1" ht="20.25" customHeight="1">
      <c r="A321" s="906"/>
      <c r="B321" s="922"/>
      <c r="C321" s="1193" t="s">
        <v>1414</v>
      </c>
      <c r="D321" s="1177" t="s">
        <v>1055</v>
      </c>
      <c r="E321" s="1262"/>
      <c r="F321" s="1196"/>
      <c r="G321" s="1012">
        <f t="shared" si="63"/>
        <v>0</v>
      </c>
      <c r="H321" s="1197"/>
      <c r="I321" s="923" t="e">
        <f t="shared" si="47"/>
        <v>#DIV/0!</v>
      </c>
    </row>
    <row r="322" spans="1:9" s="907" customFormat="1" ht="20.25" customHeight="1">
      <c r="A322" s="906"/>
      <c r="B322" s="922"/>
      <c r="C322" s="1193" t="s">
        <v>1067</v>
      </c>
      <c r="D322" s="1177" t="s">
        <v>1055</v>
      </c>
      <c r="E322" s="1262"/>
      <c r="F322" s="1196"/>
      <c r="G322" s="1012">
        <f t="shared" si="63"/>
        <v>0</v>
      </c>
      <c r="H322" s="1197"/>
      <c r="I322" s="923" t="e">
        <f t="shared" si="47"/>
        <v>#DIV/0!</v>
      </c>
    </row>
    <row r="323" spans="1:9" s="907" customFormat="1" ht="20.25" hidden="1" customHeight="1">
      <c r="A323" s="906"/>
      <c r="B323" s="922"/>
      <c r="C323" s="1198" t="s">
        <v>1068</v>
      </c>
      <c r="D323" s="1199" t="s">
        <v>1055</v>
      </c>
      <c r="E323" s="1262"/>
      <c r="F323" s="1196"/>
      <c r="G323" s="1013">
        <f t="shared" si="63"/>
        <v>0</v>
      </c>
      <c r="H323" s="1340"/>
      <c r="I323" s="923" t="e">
        <f t="shared" si="47"/>
        <v>#DIV/0!</v>
      </c>
    </row>
    <row r="324" spans="1:9" s="907" customFormat="1" ht="20.25" hidden="1" customHeight="1">
      <c r="A324" s="906"/>
      <c r="B324" s="922"/>
      <c r="C324" s="1198" t="s">
        <v>1069</v>
      </c>
      <c r="D324" s="1199" t="s">
        <v>1055</v>
      </c>
      <c r="E324" s="1262"/>
      <c r="F324" s="1196"/>
      <c r="G324" s="1013">
        <f t="shared" si="63"/>
        <v>0</v>
      </c>
      <c r="H324" s="1340"/>
      <c r="I324" s="923" t="e">
        <f t="shared" si="47"/>
        <v>#DIV/0!</v>
      </c>
    </row>
    <row r="325" spans="1:9" s="907" customFormat="1" ht="20.25" customHeight="1">
      <c r="A325" s="906"/>
      <c r="B325" s="922"/>
      <c r="C325" s="1193" t="s">
        <v>1070</v>
      </c>
      <c r="D325" s="1177" t="s">
        <v>1055</v>
      </c>
      <c r="E325" s="1262"/>
      <c r="F325" s="1196"/>
      <c r="G325" s="1012">
        <f t="shared" si="63"/>
        <v>0</v>
      </c>
      <c r="H325" s="1197"/>
      <c r="I325" s="923" t="e">
        <f t="shared" si="47"/>
        <v>#DIV/0!</v>
      </c>
    </row>
    <row r="326" spans="1:9" s="907" customFormat="1" ht="20.25" customHeight="1">
      <c r="A326" s="906"/>
      <c r="B326" s="922"/>
      <c r="C326" s="1193" t="s">
        <v>1071</v>
      </c>
      <c r="D326" s="1177" t="s">
        <v>1055</v>
      </c>
      <c r="E326" s="1262"/>
      <c r="F326" s="1196"/>
      <c r="G326" s="1012">
        <f t="shared" si="63"/>
        <v>0</v>
      </c>
      <c r="H326" s="1197"/>
      <c r="I326" s="923" t="e">
        <f t="shared" si="47"/>
        <v>#DIV/0!</v>
      </c>
    </row>
    <row r="327" spans="1:9" s="907" customFormat="1" ht="20.25" hidden="1" customHeight="1">
      <c r="A327" s="906"/>
      <c r="B327" s="922"/>
      <c r="C327" s="1198" t="s">
        <v>1072</v>
      </c>
      <c r="D327" s="1199" t="s">
        <v>1055</v>
      </c>
      <c r="E327" s="1178"/>
      <c r="F327" s="1196"/>
      <c r="G327" s="1013">
        <f t="shared" si="63"/>
        <v>0</v>
      </c>
      <c r="H327" s="1340"/>
      <c r="I327" s="923" t="e">
        <f t="shared" si="47"/>
        <v>#DIV/0!</v>
      </c>
    </row>
    <row r="328" spans="1:9" s="907" customFormat="1" ht="20.25" hidden="1" customHeight="1">
      <c r="A328" s="906"/>
      <c r="B328" s="922"/>
      <c r="C328" s="1198" t="s">
        <v>1073</v>
      </c>
      <c r="D328" s="1199" t="s">
        <v>1055</v>
      </c>
      <c r="E328" s="1178"/>
      <c r="F328" s="1196"/>
      <c r="G328" s="1013">
        <f t="shared" si="63"/>
        <v>0</v>
      </c>
      <c r="H328" s="1340"/>
      <c r="I328" s="923" t="e">
        <f t="shared" si="47"/>
        <v>#DIV/0!</v>
      </c>
    </row>
    <row r="329" spans="1:9" s="907" customFormat="1" ht="20.25" hidden="1" customHeight="1">
      <c r="A329" s="906"/>
      <c r="B329" s="922"/>
      <c r="C329" s="1198" t="s">
        <v>1074</v>
      </c>
      <c r="D329" s="1199" t="s">
        <v>1055</v>
      </c>
      <c r="E329" s="1178"/>
      <c r="F329" s="1196"/>
      <c r="G329" s="1013">
        <f t="shared" si="63"/>
        <v>0</v>
      </c>
      <c r="H329" s="1340"/>
      <c r="I329" s="923" t="e">
        <f t="shared" si="47"/>
        <v>#DIV/0!</v>
      </c>
    </row>
    <row r="330" spans="1:9" s="907" customFormat="1" ht="20.25" hidden="1" customHeight="1">
      <c r="A330" s="906"/>
      <c r="B330" s="922"/>
      <c r="C330" s="1198" t="s">
        <v>1075</v>
      </c>
      <c r="D330" s="1199" t="s">
        <v>1055</v>
      </c>
      <c r="E330" s="1178"/>
      <c r="F330" s="1196"/>
      <c r="G330" s="1013">
        <f t="shared" si="63"/>
        <v>0</v>
      </c>
      <c r="H330" s="1340"/>
      <c r="I330" s="923" t="e">
        <f t="shared" si="47"/>
        <v>#DIV/0!</v>
      </c>
    </row>
    <row r="331" spans="1:9" s="907" customFormat="1" ht="21" hidden="1" customHeight="1">
      <c r="A331" s="906"/>
      <c r="B331" s="922"/>
      <c r="C331" s="1198" t="s">
        <v>1076</v>
      </c>
      <c r="D331" s="1199" t="s">
        <v>1055</v>
      </c>
      <c r="E331" s="1178"/>
      <c r="F331" s="1196"/>
      <c r="G331" s="1013">
        <f t="shared" si="63"/>
        <v>0</v>
      </c>
      <c r="H331" s="1340"/>
      <c r="I331" s="923" t="e">
        <f t="shared" si="47"/>
        <v>#DIV/0!</v>
      </c>
    </row>
    <row r="332" spans="1:9" s="907" customFormat="1" ht="20.25" customHeight="1">
      <c r="A332" s="906"/>
      <c r="B332" s="922"/>
      <c r="C332" s="1193" t="s">
        <v>1061</v>
      </c>
      <c r="D332" s="1177" t="s">
        <v>1055</v>
      </c>
      <c r="E332" s="1262"/>
      <c r="F332" s="1196"/>
      <c r="G332" s="1012">
        <f t="shared" si="63"/>
        <v>0</v>
      </c>
      <c r="H332" s="1197"/>
      <c r="I332" s="923" t="e">
        <f t="shared" si="47"/>
        <v>#DIV/0!</v>
      </c>
    </row>
    <row r="333" spans="1:9" s="907" customFormat="1" ht="20.25" customHeight="1">
      <c r="A333" s="906"/>
      <c r="B333" s="905" t="s">
        <v>394</v>
      </c>
      <c r="C333" s="1191" t="s">
        <v>625</v>
      </c>
      <c r="D333" s="1177"/>
      <c r="E333" s="1178"/>
      <c r="F333" s="1195"/>
      <c r="G333" s="1182">
        <f>SUM(G334:G336)</f>
        <v>0</v>
      </c>
      <c r="H333" s="1007"/>
      <c r="I333" s="923"/>
    </row>
    <row r="334" spans="1:9" s="907" customFormat="1" ht="20.25" customHeight="1">
      <c r="A334" s="906"/>
      <c r="B334" s="905" t="s">
        <v>983</v>
      </c>
      <c r="C334" s="1193" t="s">
        <v>984</v>
      </c>
      <c r="D334" s="1177" t="s">
        <v>1079</v>
      </c>
      <c r="E334" s="1262"/>
      <c r="F334" s="1196"/>
      <c r="G334" s="1012">
        <f t="shared" ref="G334" si="65">+F334*E334</f>
        <v>0</v>
      </c>
      <c r="H334" s="1197"/>
      <c r="I334" s="923" t="e">
        <f t="shared" ref="I334:I399" si="66">+G334/$H$514*100</f>
        <v>#DIV/0!</v>
      </c>
    </row>
    <row r="335" spans="1:9" s="907" customFormat="1" ht="20.25" customHeight="1">
      <c r="A335" s="906"/>
      <c r="B335" s="905"/>
      <c r="C335" s="1193" t="s">
        <v>1415</v>
      </c>
      <c r="D335" s="1177" t="s">
        <v>1106</v>
      </c>
      <c r="E335" s="1262"/>
      <c r="F335" s="1196"/>
      <c r="G335" s="1012">
        <f t="shared" ref="G335:G336" si="67">+F335*E335</f>
        <v>0</v>
      </c>
      <c r="H335" s="1197"/>
      <c r="I335" s="923" t="e">
        <f t="shared" ref="I335:I336" si="68">+G335/$H$514*100</f>
        <v>#DIV/0!</v>
      </c>
    </row>
    <row r="336" spans="1:9" s="907" customFormat="1" ht="20.25" customHeight="1">
      <c r="A336" s="906"/>
      <c r="B336" s="905"/>
      <c r="C336" s="1193" t="s">
        <v>1416</v>
      </c>
      <c r="D336" s="1177" t="s">
        <v>1106</v>
      </c>
      <c r="E336" s="1262"/>
      <c r="F336" s="1196"/>
      <c r="G336" s="1012">
        <f t="shared" si="67"/>
        <v>0</v>
      </c>
      <c r="H336" s="1197"/>
      <c r="I336" s="923" t="e">
        <f t="shared" si="68"/>
        <v>#DIV/0!</v>
      </c>
    </row>
    <row r="337" spans="1:9" s="907" customFormat="1" ht="20.25" customHeight="1">
      <c r="A337" s="906"/>
      <c r="B337" s="905" t="s">
        <v>395</v>
      </c>
      <c r="C337" s="1191" t="s">
        <v>501</v>
      </c>
      <c r="D337" s="1177"/>
      <c r="E337" s="1178"/>
      <c r="F337" s="1195"/>
      <c r="G337" s="1182">
        <f>G338</f>
        <v>0</v>
      </c>
      <c r="H337" s="1007"/>
      <c r="I337" s="923"/>
    </row>
    <row r="338" spans="1:9" s="907" customFormat="1" ht="20.25" customHeight="1" thickBot="1">
      <c r="A338" s="999"/>
      <c r="B338" s="1163" t="s">
        <v>1008</v>
      </c>
      <c r="C338" s="1200" t="s">
        <v>1156</v>
      </c>
      <c r="D338" s="1201" t="s">
        <v>4</v>
      </c>
      <c r="E338" s="1265"/>
      <c r="F338" s="1266"/>
      <c r="G338" s="1012">
        <f t="shared" ref="G338" si="69">+F338*E338</f>
        <v>0</v>
      </c>
      <c r="H338" s="1197"/>
      <c r="I338" s="923" t="e">
        <f t="shared" si="66"/>
        <v>#DIV/0!</v>
      </c>
    </row>
    <row r="339" spans="1:9" s="907" customFormat="1" ht="20.25" hidden="1" customHeight="1" thickBot="1">
      <c r="A339" s="998"/>
      <c r="B339" s="1291">
        <v>13</v>
      </c>
      <c r="C339" s="1381" t="s">
        <v>726</v>
      </c>
      <c r="D339" s="1382"/>
      <c r="E339" s="1383"/>
      <c r="F339" s="1384"/>
      <c r="G339" s="1385">
        <f>SUM(G341:G360)</f>
        <v>0</v>
      </c>
      <c r="H339" s="1386">
        <f>SUM(G340:G361)</f>
        <v>0</v>
      </c>
      <c r="I339" s="923" t="e">
        <f t="shared" si="66"/>
        <v>#DIV/0!</v>
      </c>
    </row>
    <row r="340" spans="1:9" s="907" customFormat="1" ht="20.25" hidden="1" customHeight="1" thickBot="1">
      <c r="A340" s="906"/>
      <c r="B340" s="922" t="s">
        <v>18</v>
      </c>
      <c r="C340" s="1387" t="s">
        <v>626</v>
      </c>
      <c r="D340" s="1388"/>
      <c r="E340" s="1389"/>
      <c r="F340" s="1390"/>
      <c r="G340" s="1390"/>
      <c r="H340" s="1391"/>
      <c r="I340" s="923" t="e">
        <f t="shared" si="66"/>
        <v>#DIV/0!</v>
      </c>
    </row>
    <row r="341" spans="1:9" s="907" customFormat="1" ht="20.25" hidden="1" customHeight="1" thickBot="1">
      <c r="A341" s="906"/>
      <c r="B341" s="922" t="s">
        <v>1157</v>
      </c>
      <c r="C341" s="1198" t="s">
        <v>1159</v>
      </c>
      <c r="D341" s="1370"/>
      <c r="E341" s="1392"/>
      <c r="F341" s="1189"/>
      <c r="G341" s="1189"/>
      <c r="H341" s="1340"/>
      <c r="I341" s="923" t="e">
        <f t="shared" si="66"/>
        <v>#DIV/0!</v>
      </c>
    </row>
    <row r="342" spans="1:9" s="907" customFormat="1" ht="20.25" hidden="1" customHeight="1" thickBot="1">
      <c r="A342" s="906"/>
      <c r="B342" s="922"/>
      <c r="C342" s="1198" t="s">
        <v>1188</v>
      </c>
      <c r="D342" s="1342" t="s">
        <v>1106</v>
      </c>
      <c r="E342" s="1392"/>
      <c r="F342" s="1189"/>
      <c r="G342" s="1189">
        <f>E342*F342</f>
        <v>0</v>
      </c>
      <c r="H342" s="1340"/>
      <c r="I342" s="923" t="e">
        <f t="shared" si="66"/>
        <v>#DIV/0!</v>
      </c>
    </row>
    <row r="343" spans="1:9" s="907" customFormat="1" ht="20.25" hidden="1" customHeight="1" thickBot="1">
      <c r="A343" s="906"/>
      <c r="B343" s="922"/>
      <c r="C343" s="1198" t="s">
        <v>1189</v>
      </c>
      <c r="D343" s="1342" t="s">
        <v>1106</v>
      </c>
      <c r="E343" s="1392"/>
      <c r="F343" s="1189"/>
      <c r="G343" s="1189">
        <f t="shared" ref="G343:G346" si="70">E343*F343</f>
        <v>0</v>
      </c>
      <c r="H343" s="1340"/>
      <c r="I343" s="923" t="e">
        <f t="shared" si="66"/>
        <v>#DIV/0!</v>
      </c>
    </row>
    <row r="344" spans="1:9" s="907" customFormat="1" ht="20.25" hidden="1" customHeight="1" thickBot="1">
      <c r="A344" s="906"/>
      <c r="B344" s="922"/>
      <c r="C344" s="1198" t="s">
        <v>1190</v>
      </c>
      <c r="D344" s="1342" t="s">
        <v>1106</v>
      </c>
      <c r="E344" s="1392"/>
      <c r="F344" s="1189"/>
      <c r="G344" s="1189">
        <f t="shared" si="70"/>
        <v>0</v>
      </c>
      <c r="H344" s="1340"/>
      <c r="I344" s="923" t="e">
        <f t="shared" si="66"/>
        <v>#DIV/0!</v>
      </c>
    </row>
    <row r="345" spans="1:9" s="907" customFormat="1" ht="20.25" hidden="1" customHeight="1" thickBot="1">
      <c r="A345" s="906"/>
      <c r="B345" s="922"/>
      <c r="C345" s="1198" t="s">
        <v>1191</v>
      </c>
      <c r="D345" s="1342" t="s">
        <v>1106</v>
      </c>
      <c r="E345" s="1392"/>
      <c r="F345" s="1189"/>
      <c r="G345" s="1189">
        <f t="shared" si="70"/>
        <v>0</v>
      </c>
      <c r="H345" s="1340"/>
      <c r="I345" s="923" t="e">
        <f t="shared" si="66"/>
        <v>#DIV/0!</v>
      </c>
    </row>
    <row r="346" spans="1:9" s="907" customFormat="1" ht="20.25" hidden="1" customHeight="1" thickBot="1">
      <c r="A346" s="906"/>
      <c r="B346" s="922"/>
      <c r="C346" s="1198" t="s">
        <v>1192</v>
      </c>
      <c r="D346" s="1342" t="s">
        <v>1106</v>
      </c>
      <c r="E346" s="1392"/>
      <c r="F346" s="1189"/>
      <c r="G346" s="1189">
        <f t="shared" si="70"/>
        <v>0</v>
      </c>
      <c r="H346" s="1340"/>
      <c r="I346" s="923" t="e">
        <f t="shared" si="66"/>
        <v>#DIV/0!</v>
      </c>
    </row>
    <row r="347" spans="1:9" s="907" customFormat="1" ht="20.25" hidden="1" customHeight="1" thickBot="1">
      <c r="A347" s="906"/>
      <c r="B347" s="922"/>
      <c r="C347" s="1198" t="s">
        <v>1184</v>
      </c>
      <c r="D347" s="1342" t="s">
        <v>4</v>
      </c>
      <c r="E347" s="1392"/>
      <c r="F347" s="1189"/>
      <c r="G347" s="1189">
        <f t="shared" ref="G347" si="71">E347*F347</f>
        <v>0</v>
      </c>
      <c r="H347" s="1340"/>
      <c r="I347" s="923" t="e">
        <f t="shared" si="66"/>
        <v>#DIV/0!</v>
      </c>
    </row>
    <row r="348" spans="1:9" s="907" customFormat="1" ht="20.25" hidden="1" customHeight="1" thickBot="1">
      <c r="A348" s="906"/>
      <c r="B348" s="922" t="s">
        <v>1158</v>
      </c>
      <c r="C348" s="1198" t="s">
        <v>1160</v>
      </c>
      <c r="D348" s="1342" t="s">
        <v>4</v>
      </c>
      <c r="E348" s="1392"/>
      <c r="F348" s="1189"/>
      <c r="G348" s="1189">
        <f t="shared" ref="G348" si="72">E348*F348</f>
        <v>0</v>
      </c>
      <c r="H348" s="1340"/>
      <c r="I348" s="923" t="e">
        <f t="shared" si="66"/>
        <v>#DIV/0!</v>
      </c>
    </row>
    <row r="349" spans="1:9" s="907" customFormat="1" ht="20.25" hidden="1" customHeight="1" thickBot="1">
      <c r="A349" s="906"/>
      <c r="B349" s="922" t="s">
        <v>20</v>
      </c>
      <c r="C349" s="1379" t="s">
        <v>665</v>
      </c>
      <c r="D349" s="1342"/>
      <c r="E349" s="1392"/>
      <c r="F349" s="1189"/>
      <c r="G349" s="1189"/>
      <c r="H349" s="1340"/>
      <c r="I349" s="923" t="e">
        <f t="shared" si="66"/>
        <v>#DIV/0!</v>
      </c>
    </row>
    <row r="350" spans="1:9" s="907" customFormat="1" ht="20.25" hidden="1" customHeight="1" thickBot="1">
      <c r="A350" s="906"/>
      <c r="B350" s="922" t="s">
        <v>1161</v>
      </c>
      <c r="C350" s="1198" t="s">
        <v>1162</v>
      </c>
      <c r="D350" s="1342" t="s">
        <v>4</v>
      </c>
      <c r="E350" s="1392"/>
      <c r="F350" s="1189"/>
      <c r="G350" s="1189">
        <f t="shared" ref="G350" si="73">E350*F350</f>
        <v>0</v>
      </c>
      <c r="H350" s="1340"/>
      <c r="I350" s="923" t="e">
        <f t="shared" si="66"/>
        <v>#DIV/0!</v>
      </c>
    </row>
    <row r="351" spans="1:9" s="907" customFormat="1" ht="20.25" hidden="1" customHeight="1" thickBot="1">
      <c r="A351" s="906"/>
      <c r="B351" s="922" t="s">
        <v>21</v>
      </c>
      <c r="C351" s="1379" t="s">
        <v>1163</v>
      </c>
      <c r="D351" s="1342"/>
      <c r="E351" s="1392"/>
      <c r="F351" s="1189"/>
      <c r="G351" s="1189"/>
      <c r="H351" s="1340"/>
      <c r="I351" s="923" t="e">
        <f t="shared" si="66"/>
        <v>#DIV/0!</v>
      </c>
    </row>
    <row r="352" spans="1:9" s="907" customFormat="1" ht="20.25" hidden="1" customHeight="1" thickBot="1">
      <c r="A352" s="906"/>
      <c r="B352" s="922" t="s">
        <v>1165</v>
      </c>
      <c r="C352" s="1198" t="s">
        <v>1164</v>
      </c>
      <c r="D352" s="1342" t="s">
        <v>4</v>
      </c>
      <c r="E352" s="1392"/>
      <c r="F352" s="1189"/>
      <c r="G352" s="1189">
        <f t="shared" ref="G352" si="74">E352*F352</f>
        <v>0</v>
      </c>
      <c r="H352" s="1340"/>
      <c r="I352" s="923" t="e">
        <f t="shared" si="66"/>
        <v>#DIV/0!</v>
      </c>
    </row>
    <row r="353" spans="1:10" s="907" customFormat="1" ht="20.25" hidden="1" customHeight="1" thickBot="1">
      <c r="A353" s="906"/>
      <c r="B353" s="922" t="s">
        <v>29</v>
      </c>
      <c r="C353" s="1379" t="s">
        <v>313</v>
      </c>
      <c r="D353" s="1342"/>
      <c r="E353" s="1392"/>
      <c r="F353" s="1189"/>
      <c r="G353" s="1189"/>
      <c r="H353" s="1340"/>
      <c r="I353" s="923" t="e">
        <f t="shared" si="66"/>
        <v>#DIV/0!</v>
      </c>
    </row>
    <row r="354" spans="1:10" s="907" customFormat="1" ht="20.25" hidden="1" customHeight="1" thickBot="1">
      <c r="A354" s="906"/>
      <c r="B354" s="922" t="s">
        <v>1167</v>
      </c>
      <c r="C354" s="1198" t="s">
        <v>1166</v>
      </c>
      <c r="D354" s="1342"/>
      <c r="E354" s="1392"/>
      <c r="F354" s="1189"/>
      <c r="G354" s="1189"/>
      <c r="H354" s="1340"/>
      <c r="I354" s="923" t="e">
        <f t="shared" si="66"/>
        <v>#DIV/0!</v>
      </c>
    </row>
    <row r="355" spans="1:10" s="907" customFormat="1" ht="20.25" hidden="1" customHeight="1" thickBot="1">
      <c r="A355" s="906"/>
      <c r="B355" s="922"/>
      <c r="C355" s="1198" t="s">
        <v>1185</v>
      </c>
      <c r="D355" s="1393" t="s">
        <v>1106</v>
      </c>
      <c r="E355" s="1394"/>
      <c r="F355" s="1395"/>
      <c r="G355" s="1395">
        <f t="shared" ref="G355" si="75">E355*F355</f>
        <v>0</v>
      </c>
      <c r="H355" s="1340"/>
      <c r="I355" s="923" t="e">
        <f t="shared" si="66"/>
        <v>#DIV/0!</v>
      </c>
    </row>
    <row r="356" spans="1:10" s="907" customFormat="1" ht="20.25" hidden="1" customHeight="1" thickBot="1">
      <c r="A356" s="906"/>
      <c r="B356" s="922"/>
      <c r="C356" s="1198" t="s">
        <v>1186</v>
      </c>
      <c r="D356" s="1342" t="s">
        <v>1106</v>
      </c>
      <c r="E356" s="1392"/>
      <c r="F356" s="1189"/>
      <c r="G356" s="1189">
        <f t="shared" ref="G356:G358" si="76">E356*F356</f>
        <v>0</v>
      </c>
      <c r="H356" s="1340"/>
      <c r="I356" s="923" t="e">
        <f t="shared" si="66"/>
        <v>#DIV/0!</v>
      </c>
    </row>
    <row r="357" spans="1:10" s="907" customFormat="1" ht="20.25" hidden="1" customHeight="1" thickBot="1">
      <c r="A357" s="906"/>
      <c r="B357" s="922"/>
      <c r="C357" s="1198" t="s">
        <v>1187</v>
      </c>
      <c r="D357" s="1393" t="s">
        <v>1106</v>
      </c>
      <c r="E357" s="1394"/>
      <c r="F357" s="1395"/>
      <c r="G357" s="1395">
        <f t="shared" si="76"/>
        <v>0</v>
      </c>
      <c r="H357" s="1340"/>
      <c r="I357" s="923" t="e">
        <f t="shared" si="66"/>
        <v>#DIV/0!</v>
      </c>
    </row>
    <row r="358" spans="1:10" s="907" customFormat="1" ht="20.25" hidden="1" customHeight="1" thickBot="1">
      <c r="A358" s="906"/>
      <c r="B358" s="922"/>
      <c r="C358" s="1198" t="s">
        <v>1193</v>
      </c>
      <c r="D358" s="1342" t="s">
        <v>4</v>
      </c>
      <c r="E358" s="1392"/>
      <c r="F358" s="1189"/>
      <c r="G358" s="1189">
        <f t="shared" si="76"/>
        <v>0</v>
      </c>
      <c r="H358" s="1340"/>
      <c r="I358" s="923" t="e">
        <f t="shared" si="66"/>
        <v>#DIV/0!</v>
      </c>
    </row>
    <row r="359" spans="1:10" s="907" customFormat="1" ht="20.25" hidden="1" customHeight="1" thickBot="1">
      <c r="A359" s="906"/>
      <c r="B359" s="922" t="s">
        <v>224</v>
      </c>
      <c r="C359" s="1198" t="s">
        <v>666</v>
      </c>
      <c r="D359" s="1199"/>
      <c r="E359" s="1396"/>
      <c r="F359" s="1195"/>
      <c r="G359" s="1195"/>
      <c r="H359" s="1340"/>
      <c r="I359" s="923" t="e">
        <f t="shared" si="66"/>
        <v>#DIV/0!</v>
      </c>
    </row>
    <row r="360" spans="1:10" s="907" customFormat="1" ht="20.25" hidden="1" customHeight="1" thickBot="1">
      <c r="A360" s="906"/>
      <c r="B360" s="922" t="s">
        <v>1168</v>
      </c>
      <c r="C360" s="1198" t="s">
        <v>1169</v>
      </c>
      <c r="D360" s="1397" t="s">
        <v>4</v>
      </c>
      <c r="E360" s="1398"/>
      <c r="F360" s="1399"/>
      <c r="G360" s="1399">
        <f t="shared" ref="G360" si="77">E360*F360</f>
        <v>0</v>
      </c>
      <c r="H360" s="1340"/>
      <c r="I360" s="923" t="e">
        <f t="shared" si="66"/>
        <v>#DIV/0!</v>
      </c>
    </row>
    <row r="361" spans="1:10" s="907" customFormat="1" ht="20.25" hidden="1" customHeight="1" thickBot="1">
      <c r="A361" s="906"/>
      <c r="B361" s="922" t="s">
        <v>821</v>
      </c>
      <c r="C361" s="1198" t="s">
        <v>666</v>
      </c>
      <c r="D361" s="1400"/>
      <c r="E361" s="1401"/>
      <c r="F361" s="1395"/>
      <c r="G361" s="1402">
        <f>+F361*E361</f>
        <v>0</v>
      </c>
      <c r="H361" s="1009"/>
      <c r="I361" s="923" t="e">
        <f t="shared" si="66"/>
        <v>#DIV/0!</v>
      </c>
    </row>
    <row r="362" spans="1:10" s="907" customFormat="1" ht="20.25" hidden="1" customHeight="1" thickBot="1">
      <c r="A362" s="1001">
        <v>14</v>
      </c>
      <c r="B362" s="1403" t="s">
        <v>628</v>
      </c>
      <c r="C362" s="1000"/>
      <c r="D362" s="1400"/>
      <c r="E362" s="1401"/>
      <c r="F362" s="1395"/>
      <c r="G362" s="1402"/>
      <c r="H362" s="1404">
        <f>SUM(G363:G364)</f>
        <v>0</v>
      </c>
      <c r="I362" s="923" t="e">
        <f t="shared" si="66"/>
        <v>#DIV/0!</v>
      </c>
    </row>
    <row r="363" spans="1:10" s="907" customFormat="1" ht="20.25" hidden="1" customHeight="1" thickBot="1">
      <c r="A363" s="906"/>
      <c r="B363" s="922" t="s">
        <v>396</v>
      </c>
      <c r="C363" s="1405" t="s">
        <v>382</v>
      </c>
      <c r="D363" s="1400"/>
      <c r="E363" s="1401"/>
      <c r="F363" s="1395"/>
      <c r="G363" s="1402">
        <f>+F363*E363</f>
        <v>0</v>
      </c>
      <c r="H363" s="1009"/>
      <c r="I363" s="923" t="e">
        <f t="shared" si="66"/>
        <v>#DIV/0!</v>
      </c>
    </row>
    <row r="364" spans="1:10" s="907" customFormat="1" ht="20.25" hidden="1" customHeight="1" thickBot="1">
      <c r="A364" s="906"/>
      <c r="B364" s="922" t="s">
        <v>397</v>
      </c>
      <c r="C364" s="1405" t="s">
        <v>383</v>
      </c>
      <c r="D364" s="1400"/>
      <c r="E364" s="1401"/>
      <c r="F364" s="1395"/>
      <c r="G364" s="1402">
        <f>+F364*E364</f>
        <v>0</v>
      </c>
      <c r="H364" s="1009"/>
      <c r="I364" s="923" t="e">
        <f t="shared" si="66"/>
        <v>#DIV/0!</v>
      </c>
    </row>
    <row r="365" spans="1:10" s="907" customFormat="1" ht="20.25" hidden="1" customHeight="1" thickBot="1">
      <c r="A365" s="1001">
        <v>15</v>
      </c>
      <c r="B365" s="1403" t="s">
        <v>629</v>
      </c>
      <c r="C365" s="1000"/>
      <c r="D365" s="1400"/>
      <c r="E365" s="1401"/>
      <c r="F365" s="1395"/>
      <c r="G365" s="1402"/>
      <c r="H365" s="1404">
        <f>SUM(G366:G367)</f>
        <v>0</v>
      </c>
      <c r="I365" s="923" t="e">
        <f t="shared" si="66"/>
        <v>#DIV/0!</v>
      </c>
    </row>
    <row r="366" spans="1:10" s="907" customFormat="1" ht="20.25" hidden="1" customHeight="1" thickBot="1">
      <c r="A366" s="1001"/>
      <c r="B366" s="1406" t="s">
        <v>463</v>
      </c>
      <c r="C366" s="1405" t="s">
        <v>313</v>
      </c>
      <c r="D366" s="1400"/>
      <c r="E366" s="1401"/>
      <c r="F366" s="1395"/>
      <c r="G366" s="1402">
        <f>+F366*E366</f>
        <v>0</v>
      </c>
      <c r="H366" s="1304"/>
      <c r="I366" s="923" t="e">
        <f t="shared" si="66"/>
        <v>#DIV/0!</v>
      </c>
    </row>
    <row r="367" spans="1:10" s="907" customFormat="1" ht="20.25" hidden="1" customHeight="1" thickBot="1">
      <c r="A367" s="906"/>
      <c r="B367" s="922" t="s">
        <v>532</v>
      </c>
      <c r="C367" s="1405" t="s">
        <v>533</v>
      </c>
      <c r="D367" s="1400"/>
      <c r="E367" s="1401"/>
      <c r="F367" s="1395"/>
      <c r="G367" s="1402">
        <f>+F367*E367</f>
        <v>0</v>
      </c>
      <c r="H367" s="1009"/>
      <c r="I367" s="923" t="e">
        <f t="shared" si="66"/>
        <v>#DIV/0!</v>
      </c>
    </row>
    <row r="368" spans="1:10" s="907" customFormat="1" ht="20.25" customHeight="1" thickBot="1">
      <c r="A368" s="998"/>
      <c r="B368" s="921">
        <v>16</v>
      </c>
      <c r="C368" s="919" t="s">
        <v>727</v>
      </c>
      <c r="D368" s="994"/>
      <c r="E368" s="1000"/>
      <c r="F368" s="1000"/>
      <c r="G368" s="1002">
        <f>SUM(G369)</f>
        <v>0</v>
      </c>
      <c r="H368" s="1164">
        <f>SUM(G369)</f>
        <v>0</v>
      </c>
      <c r="I368" s="923"/>
      <c r="J368" s="1057"/>
    </row>
    <row r="369" spans="1:10" s="907" customFormat="1" ht="20.25" customHeight="1" thickBot="1">
      <c r="A369" s="1001"/>
      <c r="B369" s="1202" t="s">
        <v>930</v>
      </c>
      <c r="C369" s="1295" t="s">
        <v>1077</v>
      </c>
      <c r="D369" s="1269" t="s">
        <v>1106</v>
      </c>
      <c r="E369" s="1278"/>
      <c r="F369" s="1006"/>
      <c r="G369" s="1012">
        <f>+F369*E369</f>
        <v>0</v>
      </c>
      <c r="H369" s="1014"/>
      <c r="I369" s="923" t="e">
        <f t="shared" si="66"/>
        <v>#DIV/0!</v>
      </c>
    </row>
    <row r="370" spans="1:10" s="907" customFormat="1" ht="20.25" customHeight="1" thickBot="1">
      <c r="A370" s="998"/>
      <c r="B370" s="921">
        <v>17</v>
      </c>
      <c r="C370" s="919" t="s">
        <v>728</v>
      </c>
      <c r="D370" s="1407"/>
      <c r="E370" s="1408"/>
      <c r="F370" s="1407"/>
      <c r="G370" s="1409">
        <f>G372+G376+G380+G395+G398+G399+G401+G404+G418</f>
        <v>0</v>
      </c>
      <c r="H370" s="1203">
        <f>G381+G382+G383+G384+G385+G386+G387+G388+G389+G390+G391+G392+G393+G394+G396+G397+G398+G399+G402+G403+G405+G406+G407+G408+G409+G410+G411+G412+G413+G414+G415+G416+G417+G419+G420</f>
        <v>0</v>
      </c>
      <c r="I370" s="923"/>
      <c r="J370" s="1057"/>
    </row>
    <row r="371" spans="1:10" s="907" customFormat="1" ht="20.25" customHeight="1">
      <c r="A371" s="906"/>
      <c r="B371" s="905" t="s">
        <v>931</v>
      </c>
      <c r="C371" s="1410" t="s">
        <v>384</v>
      </c>
      <c r="D371" s="1332"/>
      <c r="E371" s="1411"/>
      <c r="F371" s="1186"/>
      <c r="G371" s="1412"/>
      <c r="H371" s="1272"/>
      <c r="I371" s="923"/>
    </row>
    <row r="372" spans="1:10" s="907" customFormat="1" ht="20.25" hidden="1" customHeight="1">
      <c r="A372" s="906"/>
      <c r="B372" s="922" t="s">
        <v>398</v>
      </c>
      <c r="C372" s="1387" t="s">
        <v>630</v>
      </c>
      <c r="D372" s="1342"/>
      <c r="E372" s="1413"/>
      <c r="F372" s="1189"/>
      <c r="G372" s="1414">
        <f>SUM(G373:G375)</f>
        <v>0</v>
      </c>
      <c r="H372" s="1009"/>
      <c r="I372" s="923" t="e">
        <f t="shared" si="66"/>
        <v>#DIV/0!</v>
      </c>
    </row>
    <row r="373" spans="1:10" s="907" customFormat="1" ht="20.25" hidden="1" customHeight="1">
      <c r="A373" s="906"/>
      <c r="B373" s="922"/>
      <c r="C373" s="1415" t="s">
        <v>1094</v>
      </c>
      <c r="D373" s="1416" t="s">
        <v>1078</v>
      </c>
      <c r="E373" s="1417"/>
      <c r="F373" s="1189"/>
      <c r="G373" s="1391">
        <f t="shared" ref="G373:G375" si="78">+F373*E373</f>
        <v>0</v>
      </c>
      <c r="H373" s="1009"/>
      <c r="I373" s="923" t="e">
        <f t="shared" si="66"/>
        <v>#DIV/0!</v>
      </c>
    </row>
    <row r="374" spans="1:10" s="907" customFormat="1" ht="20.25" hidden="1" customHeight="1">
      <c r="A374" s="906"/>
      <c r="B374" s="922"/>
      <c r="C374" s="1418" t="s">
        <v>1095</v>
      </c>
      <c r="D374" s="1419" t="s">
        <v>1078</v>
      </c>
      <c r="E374" s="1420"/>
      <c r="F374" s="1189"/>
      <c r="G374" s="1391">
        <f t="shared" si="78"/>
        <v>0</v>
      </c>
      <c r="H374" s="1009"/>
      <c r="I374" s="923" t="e">
        <f t="shared" si="66"/>
        <v>#DIV/0!</v>
      </c>
    </row>
    <row r="375" spans="1:10" s="907" customFormat="1" ht="20.25" hidden="1" customHeight="1">
      <c r="A375" s="906"/>
      <c r="B375" s="922"/>
      <c r="C375" s="1418" t="s">
        <v>1096</v>
      </c>
      <c r="D375" s="1419" t="s">
        <v>1078</v>
      </c>
      <c r="E375" s="1420"/>
      <c r="F375" s="1189"/>
      <c r="G375" s="1391">
        <f t="shared" si="78"/>
        <v>0</v>
      </c>
      <c r="H375" s="1009"/>
      <c r="I375" s="923" t="e">
        <f t="shared" si="66"/>
        <v>#DIV/0!</v>
      </c>
    </row>
    <row r="376" spans="1:10" s="907" customFormat="1" ht="20.25" hidden="1" customHeight="1">
      <c r="A376" s="906"/>
      <c r="B376" s="922" t="s">
        <v>399</v>
      </c>
      <c r="C376" s="1198" t="s">
        <v>631</v>
      </c>
      <c r="D376" s="1199"/>
      <c r="E376" s="1421"/>
      <c r="F376" s="1189"/>
      <c r="G376" s="1414">
        <f>SUM(G377:G379)</f>
        <v>0</v>
      </c>
      <c r="H376" s="1009"/>
      <c r="I376" s="923" t="e">
        <f t="shared" si="66"/>
        <v>#DIV/0!</v>
      </c>
    </row>
    <row r="377" spans="1:10" s="907" customFormat="1" ht="20.25" hidden="1" customHeight="1">
      <c r="A377" s="906"/>
      <c r="B377" s="922"/>
      <c r="C377" s="1418" t="s">
        <v>1089</v>
      </c>
      <c r="D377" s="1419" t="s">
        <v>45</v>
      </c>
      <c r="E377" s="1420"/>
      <c r="F377" s="1189"/>
      <c r="G377" s="1391">
        <f t="shared" ref="G377:G379" si="79">+F377*E377</f>
        <v>0</v>
      </c>
      <c r="H377" s="1009"/>
      <c r="I377" s="923" t="e">
        <f t="shared" si="66"/>
        <v>#DIV/0!</v>
      </c>
    </row>
    <row r="378" spans="1:10" s="907" customFormat="1" ht="20.25" hidden="1" customHeight="1">
      <c r="A378" s="906"/>
      <c r="B378" s="922"/>
      <c r="C378" s="1418" t="s">
        <v>1093</v>
      </c>
      <c r="D378" s="1419" t="s">
        <v>45</v>
      </c>
      <c r="E378" s="1420"/>
      <c r="F378" s="1189"/>
      <c r="G378" s="1391">
        <f t="shared" si="79"/>
        <v>0</v>
      </c>
      <c r="H378" s="1009"/>
      <c r="I378" s="923" t="e">
        <f t="shared" si="66"/>
        <v>#DIV/0!</v>
      </c>
    </row>
    <row r="379" spans="1:10" s="907" customFormat="1" ht="20.25" hidden="1" customHeight="1">
      <c r="A379" s="906"/>
      <c r="B379" s="922"/>
      <c r="C379" s="1418" t="s">
        <v>1092</v>
      </c>
      <c r="D379" s="1419" t="s">
        <v>45</v>
      </c>
      <c r="E379" s="1420"/>
      <c r="F379" s="1189"/>
      <c r="G379" s="1391">
        <f t="shared" si="79"/>
        <v>0</v>
      </c>
      <c r="H379" s="1009"/>
      <c r="I379" s="923" t="e">
        <f t="shared" si="66"/>
        <v>#DIV/0!</v>
      </c>
    </row>
    <row r="380" spans="1:10" s="907" customFormat="1" ht="20.25" customHeight="1">
      <c r="A380" s="906"/>
      <c r="B380" s="905" t="s">
        <v>400</v>
      </c>
      <c r="C380" s="1422" t="s">
        <v>632</v>
      </c>
      <c r="D380" s="1179"/>
      <c r="E380" s="1413"/>
      <c r="F380" s="1180"/>
      <c r="G380" s="1423">
        <f>SUM(G381:G394)</f>
        <v>0</v>
      </c>
      <c r="H380" s="1007"/>
      <c r="I380" s="923"/>
    </row>
    <row r="381" spans="1:10" s="907" customFormat="1" ht="20.25" customHeight="1">
      <c r="A381" s="906"/>
      <c r="B381" s="922"/>
      <c r="C381" s="1424" t="s">
        <v>1087</v>
      </c>
      <c r="D381" s="1425" t="s">
        <v>45</v>
      </c>
      <c r="E381" s="1426"/>
      <c r="F381" s="1180"/>
      <c r="G381" s="1427">
        <f t="shared" ref="G381:G394" si="80">+F381*E381</f>
        <v>0</v>
      </c>
      <c r="H381" s="1007"/>
      <c r="I381" s="923" t="e">
        <f t="shared" si="66"/>
        <v>#DIV/0!</v>
      </c>
    </row>
    <row r="382" spans="1:10" s="907" customFormat="1" ht="20.25" customHeight="1">
      <c r="A382" s="906"/>
      <c r="B382" s="922"/>
      <c r="C382" s="1428" t="s">
        <v>1088</v>
      </c>
      <c r="D382" s="1350" t="s">
        <v>45</v>
      </c>
      <c r="E382" s="1429"/>
      <c r="F382" s="1180"/>
      <c r="G382" s="1427">
        <f t="shared" si="80"/>
        <v>0</v>
      </c>
      <c r="H382" s="1007"/>
      <c r="I382" s="923" t="e">
        <f t="shared" si="66"/>
        <v>#DIV/0!</v>
      </c>
    </row>
    <row r="383" spans="1:10" s="907" customFormat="1" ht="20.25" customHeight="1">
      <c r="A383" s="906"/>
      <c r="B383" s="922"/>
      <c r="C383" s="1428" t="s">
        <v>1413</v>
      </c>
      <c r="D383" s="1350" t="s">
        <v>45</v>
      </c>
      <c r="E383" s="1429"/>
      <c r="F383" s="1180"/>
      <c r="G383" s="1427">
        <f t="shared" ref="G383:G390" si="81">+F383*E383</f>
        <v>0</v>
      </c>
      <c r="H383" s="1007"/>
      <c r="I383" s="923" t="e">
        <f t="shared" si="66"/>
        <v>#DIV/0!</v>
      </c>
    </row>
    <row r="384" spans="1:10" s="907" customFormat="1" ht="20.25" hidden="1" customHeight="1">
      <c r="A384" s="906"/>
      <c r="B384" s="922"/>
      <c r="C384" s="1428" t="s">
        <v>1089</v>
      </c>
      <c r="D384" s="1350" t="s">
        <v>45</v>
      </c>
      <c r="E384" s="1429"/>
      <c r="F384" s="1180"/>
      <c r="G384" s="1427">
        <f t="shared" si="81"/>
        <v>0</v>
      </c>
      <c r="H384" s="1007"/>
      <c r="I384" s="923" t="e">
        <f t="shared" si="66"/>
        <v>#DIV/0!</v>
      </c>
    </row>
    <row r="385" spans="1:9" s="907" customFormat="1" ht="20.25" hidden="1" customHeight="1">
      <c r="A385" s="906"/>
      <c r="B385" s="922"/>
      <c r="C385" s="1428" t="s">
        <v>1090</v>
      </c>
      <c r="D385" s="1350" t="s">
        <v>45</v>
      </c>
      <c r="E385" s="1429"/>
      <c r="F385" s="1180"/>
      <c r="G385" s="1427">
        <f t="shared" si="81"/>
        <v>0</v>
      </c>
      <c r="H385" s="1007"/>
      <c r="I385" s="923" t="e">
        <f t="shared" si="66"/>
        <v>#DIV/0!</v>
      </c>
    </row>
    <row r="386" spans="1:9" s="907" customFormat="1" ht="20.25" hidden="1" customHeight="1">
      <c r="A386" s="906"/>
      <c r="B386" s="922"/>
      <c r="C386" s="1428" t="s">
        <v>1412</v>
      </c>
      <c r="D386" s="1350" t="s">
        <v>45</v>
      </c>
      <c r="E386" s="1429"/>
      <c r="F386" s="1180"/>
      <c r="G386" s="1427">
        <f t="shared" si="81"/>
        <v>0</v>
      </c>
      <c r="H386" s="1007"/>
      <c r="I386" s="923" t="e">
        <f t="shared" si="66"/>
        <v>#DIV/0!</v>
      </c>
    </row>
    <row r="387" spans="1:9" s="907" customFormat="1" ht="20.25" hidden="1" customHeight="1">
      <c r="A387" s="906"/>
      <c r="B387" s="922"/>
      <c r="C387" s="1428" t="s">
        <v>1093</v>
      </c>
      <c r="D387" s="1350" t="s">
        <v>45</v>
      </c>
      <c r="E387" s="1429"/>
      <c r="F387" s="1180"/>
      <c r="G387" s="1427">
        <f t="shared" si="81"/>
        <v>0</v>
      </c>
      <c r="H387" s="1007"/>
      <c r="I387" s="923" t="e">
        <f t="shared" si="66"/>
        <v>#DIV/0!</v>
      </c>
    </row>
    <row r="388" spans="1:9" s="907" customFormat="1" ht="20.25" hidden="1" customHeight="1">
      <c r="A388" s="906"/>
      <c r="B388" s="922"/>
      <c r="C388" s="1428" t="s">
        <v>1094</v>
      </c>
      <c r="D388" s="1350" t="s">
        <v>1078</v>
      </c>
      <c r="E388" s="1429"/>
      <c r="F388" s="1180"/>
      <c r="G388" s="1427">
        <f t="shared" si="81"/>
        <v>0</v>
      </c>
      <c r="H388" s="1007"/>
      <c r="I388" s="923" t="e">
        <f t="shared" si="66"/>
        <v>#DIV/0!</v>
      </c>
    </row>
    <row r="389" spans="1:9" s="907" customFormat="1" ht="20.25" hidden="1" customHeight="1">
      <c r="A389" s="906"/>
      <c r="B389" s="922"/>
      <c r="C389" s="1428" t="s">
        <v>1095</v>
      </c>
      <c r="D389" s="1350" t="s">
        <v>1078</v>
      </c>
      <c r="E389" s="1429"/>
      <c r="F389" s="1180"/>
      <c r="G389" s="1427">
        <f t="shared" si="81"/>
        <v>0</v>
      </c>
      <c r="H389" s="1007"/>
      <c r="I389" s="923" t="e">
        <f t="shared" si="66"/>
        <v>#DIV/0!</v>
      </c>
    </row>
    <row r="390" spans="1:9" s="907" customFormat="1" ht="20.25" hidden="1" customHeight="1">
      <c r="A390" s="906"/>
      <c r="B390" s="922"/>
      <c r="C390" s="1428" t="s">
        <v>1096</v>
      </c>
      <c r="D390" s="1350" t="s">
        <v>1078</v>
      </c>
      <c r="E390" s="1429"/>
      <c r="F390" s="1180"/>
      <c r="G390" s="1427">
        <f t="shared" si="81"/>
        <v>0</v>
      </c>
      <c r="H390" s="1007"/>
      <c r="I390" s="923" t="e">
        <f t="shared" si="66"/>
        <v>#DIV/0!</v>
      </c>
    </row>
    <row r="391" spans="1:9" s="907" customFormat="1" ht="20.25" customHeight="1">
      <c r="A391" s="906"/>
      <c r="B391" s="922"/>
      <c r="C391" s="1428" t="s">
        <v>1408</v>
      </c>
      <c r="D391" s="1350" t="s">
        <v>45</v>
      </c>
      <c r="E391" s="1429"/>
      <c r="F391" s="1180"/>
      <c r="G391" s="1427">
        <f t="shared" ref="G391" si="82">+F391*E391</f>
        <v>0</v>
      </c>
      <c r="H391" s="1007"/>
      <c r="I391" s="923" t="e">
        <f t="shared" si="66"/>
        <v>#DIV/0!</v>
      </c>
    </row>
    <row r="392" spans="1:9" s="907" customFormat="1" ht="20.25" customHeight="1">
      <c r="A392" s="906"/>
      <c r="B392" s="922"/>
      <c r="C392" s="1428" t="s">
        <v>1097</v>
      </c>
      <c r="D392" s="1350" t="s">
        <v>45</v>
      </c>
      <c r="E392" s="1429"/>
      <c r="F392" s="1180"/>
      <c r="G392" s="1427">
        <f t="shared" si="80"/>
        <v>0</v>
      </c>
      <c r="H392" s="1007"/>
      <c r="I392" s="923" t="e">
        <f t="shared" si="66"/>
        <v>#DIV/0!</v>
      </c>
    </row>
    <row r="393" spans="1:9" s="907" customFormat="1" ht="20.25" customHeight="1">
      <c r="A393" s="906"/>
      <c r="B393" s="922"/>
      <c r="C393" s="1428" t="s">
        <v>1098</v>
      </c>
      <c r="D393" s="1350" t="s">
        <v>45</v>
      </c>
      <c r="E393" s="1429"/>
      <c r="F393" s="1180"/>
      <c r="G393" s="1427">
        <f t="shared" si="80"/>
        <v>0</v>
      </c>
      <c r="H393" s="1007"/>
      <c r="I393" s="923" t="e">
        <f t="shared" si="66"/>
        <v>#DIV/0!</v>
      </c>
    </row>
    <row r="394" spans="1:9" s="907" customFormat="1" ht="20.25" hidden="1" customHeight="1">
      <c r="A394" s="906"/>
      <c r="B394" s="922"/>
      <c r="C394" s="1428"/>
      <c r="D394" s="1350"/>
      <c r="E394" s="1430"/>
      <c r="F394" s="1189"/>
      <c r="G394" s="1427">
        <f t="shared" si="80"/>
        <v>0</v>
      </c>
      <c r="H394" s="1007"/>
      <c r="I394" s="923" t="e">
        <f t="shared" si="66"/>
        <v>#DIV/0!</v>
      </c>
    </row>
    <row r="395" spans="1:9" s="907" customFormat="1" ht="20.25" hidden="1" customHeight="1">
      <c r="A395" s="906"/>
      <c r="B395" s="905" t="s">
        <v>401</v>
      </c>
      <c r="C395" s="1422" t="s">
        <v>317</v>
      </c>
      <c r="D395" s="1431"/>
      <c r="E395" s="1432"/>
      <c r="F395" s="1180"/>
      <c r="G395" s="1423">
        <f>SUM(G396:G397)</f>
        <v>0</v>
      </c>
      <c r="H395" s="1007"/>
      <c r="I395" s="923" t="e">
        <f t="shared" si="66"/>
        <v>#DIV/0!</v>
      </c>
    </row>
    <row r="396" spans="1:9" s="907" customFormat="1" ht="20.25" hidden="1" customHeight="1">
      <c r="A396" s="906"/>
      <c r="B396" s="922"/>
      <c r="C396" s="1424" t="s">
        <v>1091</v>
      </c>
      <c r="D396" s="1425" t="s">
        <v>45</v>
      </c>
      <c r="E396" s="1433"/>
      <c r="F396" s="1180"/>
      <c r="G396" s="1427">
        <f t="shared" ref="G396:G397" si="83">+F396*E396</f>
        <v>0</v>
      </c>
      <c r="H396" s="1007"/>
      <c r="I396" s="923" t="e">
        <f t="shared" si="66"/>
        <v>#DIV/0!</v>
      </c>
    </row>
    <row r="397" spans="1:9" s="907" customFormat="1" ht="20.25" hidden="1" customHeight="1">
      <c r="A397" s="906"/>
      <c r="B397" s="922"/>
      <c r="C397" s="1428" t="s">
        <v>1090</v>
      </c>
      <c r="D397" s="1350" t="s">
        <v>45</v>
      </c>
      <c r="E397" s="1430"/>
      <c r="F397" s="1180"/>
      <c r="G397" s="1427">
        <f t="shared" si="83"/>
        <v>0</v>
      </c>
      <c r="H397" s="1007"/>
      <c r="I397" s="923" t="e">
        <f t="shared" si="66"/>
        <v>#DIV/0!</v>
      </c>
    </row>
    <row r="398" spans="1:9" s="907" customFormat="1" ht="20.25" customHeight="1">
      <c r="A398" s="906"/>
      <c r="B398" s="905" t="s">
        <v>402</v>
      </c>
      <c r="C398" s="1193" t="s">
        <v>633</v>
      </c>
      <c r="D398" s="1350" t="s">
        <v>45</v>
      </c>
      <c r="E398" s="1434"/>
      <c r="F398" s="1180"/>
      <c r="G398" s="1423">
        <f t="shared" ref="G398" si="84">+F398*E398</f>
        <v>0</v>
      </c>
      <c r="H398" s="1007"/>
      <c r="I398" s="923" t="e">
        <f t="shared" si="66"/>
        <v>#DIV/0!</v>
      </c>
    </row>
    <row r="399" spans="1:9" s="907" customFormat="1" ht="20.25" customHeight="1">
      <c r="A399" s="906"/>
      <c r="B399" s="905" t="s">
        <v>1009</v>
      </c>
      <c r="C399" s="1193" t="s">
        <v>1010</v>
      </c>
      <c r="D399" s="1350" t="s">
        <v>45</v>
      </c>
      <c r="E399" s="1434"/>
      <c r="F399" s="1180"/>
      <c r="G399" s="1423">
        <f t="shared" ref="G399" si="85">+F399*E399</f>
        <v>0</v>
      </c>
      <c r="H399" s="1007"/>
      <c r="I399" s="923" t="e">
        <f t="shared" si="66"/>
        <v>#DIV/0!</v>
      </c>
    </row>
    <row r="400" spans="1:9" s="907" customFormat="1" ht="20.25" customHeight="1">
      <c r="A400" s="906"/>
      <c r="B400" s="905" t="s">
        <v>386</v>
      </c>
      <c r="C400" s="1331" t="s">
        <v>634</v>
      </c>
      <c r="D400" s="1342"/>
      <c r="E400" s="1413"/>
      <c r="F400" s="1189"/>
      <c r="G400" s="1391"/>
      <c r="H400" s="1009"/>
      <c r="I400" s="923"/>
    </row>
    <row r="401" spans="1:9" s="907" customFormat="1" ht="20.25" customHeight="1">
      <c r="A401" s="906"/>
      <c r="B401" s="905" t="s">
        <v>1013</v>
      </c>
      <c r="C401" s="1357" t="s">
        <v>1012</v>
      </c>
      <c r="D401" s="1342"/>
      <c r="E401" s="1413"/>
      <c r="F401" s="1180"/>
      <c r="G401" s="1423">
        <f>SUM(G402:G403)</f>
        <v>0</v>
      </c>
      <c r="H401" s="1007"/>
      <c r="I401" s="923"/>
    </row>
    <row r="402" spans="1:9" s="907" customFormat="1" ht="20.25" customHeight="1">
      <c r="A402" s="906"/>
      <c r="B402" s="922"/>
      <c r="C402" s="1424" t="s">
        <v>1081</v>
      </c>
      <c r="D402" s="1425" t="s">
        <v>45</v>
      </c>
      <c r="E402" s="1426"/>
      <c r="F402" s="1180"/>
      <c r="G402" s="1427">
        <f t="shared" ref="G402:G403" si="86">+F402*E402</f>
        <v>0</v>
      </c>
      <c r="H402" s="1007"/>
      <c r="I402" s="923" t="e">
        <f t="shared" ref="I402:I463" si="87">+G402/$H$514*100</f>
        <v>#DIV/0!</v>
      </c>
    </row>
    <row r="403" spans="1:9" s="907" customFormat="1" ht="20.25" hidden="1" customHeight="1">
      <c r="A403" s="906"/>
      <c r="B403" s="922"/>
      <c r="C403" s="1428" t="s">
        <v>1082</v>
      </c>
      <c r="D403" s="1350" t="s">
        <v>45</v>
      </c>
      <c r="E403" s="1429"/>
      <c r="F403" s="1180"/>
      <c r="G403" s="1427">
        <f t="shared" si="86"/>
        <v>0</v>
      </c>
      <c r="H403" s="1007"/>
      <c r="I403" s="923" t="e">
        <f t="shared" si="87"/>
        <v>#DIV/0!</v>
      </c>
    </row>
    <row r="404" spans="1:9" s="907" customFormat="1" ht="20.25" customHeight="1">
      <c r="A404" s="906"/>
      <c r="B404" s="905" t="s">
        <v>1011</v>
      </c>
      <c r="C404" s="1357" t="s">
        <v>1014</v>
      </c>
      <c r="D404" s="1342"/>
      <c r="E404" s="1413"/>
      <c r="F404" s="1189"/>
      <c r="G404" s="1423">
        <f>SUM(G405:G417)</f>
        <v>0</v>
      </c>
      <c r="H404" s="1007"/>
      <c r="I404" s="923"/>
    </row>
    <row r="405" spans="1:9" s="907" customFormat="1" ht="20.25" customHeight="1">
      <c r="A405" s="906"/>
      <c r="B405" s="922"/>
      <c r="C405" s="1424" t="s">
        <v>1409</v>
      </c>
      <c r="D405" s="1350" t="s">
        <v>45</v>
      </c>
      <c r="E405" s="1429"/>
      <c r="F405" s="1435"/>
      <c r="G405" s="1427">
        <f t="shared" ref="G405" si="88">+F405*E405</f>
        <v>0</v>
      </c>
      <c r="H405" s="1007"/>
      <c r="I405" s="923" t="e">
        <f t="shared" si="87"/>
        <v>#DIV/0!</v>
      </c>
    </row>
    <row r="406" spans="1:9" s="907" customFormat="1" ht="20.25" customHeight="1">
      <c r="A406" s="906"/>
      <c r="B406" s="922"/>
      <c r="C406" s="1424" t="s">
        <v>1080</v>
      </c>
      <c r="D406" s="1350" t="s">
        <v>45</v>
      </c>
      <c r="E406" s="1426"/>
      <c r="F406" s="1435"/>
      <c r="G406" s="1427">
        <f t="shared" ref="G406:G408" si="89">+F406*E406</f>
        <v>0</v>
      </c>
      <c r="H406" s="1007"/>
      <c r="I406" s="923" t="e">
        <f t="shared" si="87"/>
        <v>#DIV/0!</v>
      </c>
    </row>
    <row r="407" spans="1:9" s="907" customFormat="1" ht="20.25" customHeight="1">
      <c r="A407" s="906"/>
      <c r="B407" s="922"/>
      <c r="C407" s="1428" t="s">
        <v>1083</v>
      </c>
      <c r="D407" s="1350" t="s">
        <v>45</v>
      </c>
      <c r="E407" s="1429"/>
      <c r="F407" s="1435"/>
      <c r="G407" s="1427">
        <f t="shared" si="89"/>
        <v>0</v>
      </c>
      <c r="H407" s="1007"/>
      <c r="I407" s="923" t="e">
        <f t="shared" si="87"/>
        <v>#DIV/0!</v>
      </c>
    </row>
    <row r="408" spans="1:9" s="907" customFormat="1" ht="20.25" customHeight="1">
      <c r="A408" s="906"/>
      <c r="B408" s="922"/>
      <c r="C408" s="1428" t="s">
        <v>1084</v>
      </c>
      <c r="D408" s="1350" t="s">
        <v>45</v>
      </c>
      <c r="E408" s="1429"/>
      <c r="F408" s="1435"/>
      <c r="G408" s="1427">
        <f t="shared" si="89"/>
        <v>0</v>
      </c>
      <c r="H408" s="1007"/>
      <c r="I408" s="923" t="e">
        <f t="shared" si="87"/>
        <v>#DIV/0!</v>
      </c>
    </row>
    <row r="409" spans="1:9" s="907" customFormat="1" ht="20.25" customHeight="1">
      <c r="A409" s="906"/>
      <c r="B409" s="922"/>
      <c r="C409" s="1428" t="s">
        <v>1085</v>
      </c>
      <c r="D409" s="1350" t="s">
        <v>45</v>
      </c>
      <c r="E409" s="1429"/>
      <c r="F409" s="1435"/>
      <c r="G409" s="1427">
        <f t="shared" ref="G409:G416" si="90">+F409*E409</f>
        <v>0</v>
      </c>
      <c r="H409" s="1007"/>
      <c r="I409" s="923" t="e">
        <f t="shared" si="87"/>
        <v>#DIV/0!</v>
      </c>
    </row>
    <row r="410" spans="1:9" s="907" customFormat="1" ht="20.25" customHeight="1">
      <c r="A410" s="906"/>
      <c r="B410" s="922"/>
      <c r="C410" s="1232" t="s">
        <v>1086</v>
      </c>
      <c r="D410" s="1350" t="s">
        <v>45</v>
      </c>
      <c r="E410" s="1429"/>
      <c r="F410" s="1435"/>
      <c r="G410" s="1427">
        <f t="shared" si="90"/>
        <v>0</v>
      </c>
      <c r="H410" s="1007"/>
      <c r="I410" s="923" t="e">
        <f t="shared" si="87"/>
        <v>#DIV/0!</v>
      </c>
    </row>
    <row r="411" spans="1:9" s="907" customFormat="1" ht="20.25" hidden="1" customHeight="1">
      <c r="A411" s="906"/>
      <c r="B411" s="922"/>
      <c r="C411" s="1436"/>
      <c r="D411" s="1425" t="s">
        <v>45</v>
      </c>
      <c r="E411" s="1430"/>
      <c r="F411" s="1437"/>
      <c r="G411" s="1427">
        <f t="shared" si="90"/>
        <v>0</v>
      </c>
      <c r="H411" s="1007"/>
      <c r="I411" s="923" t="e">
        <f t="shared" si="87"/>
        <v>#DIV/0!</v>
      </c>
    </row>
    <row r="412" spans="1:9" s="907" customFormat="1" ht="20.25" hidden="1" customHeight="1">
      <c r="A412" s="906"/>
      <c r="B412" s="922"/>
      <c r="C412" s="1438"/>
      <c r="D412" s="1416" t="s">
        <v>45</v>
      </c>
      <c r="E412" s="1430"/>
      <c r="F412" s="1437"/>
      <c r="G412" s="1391">
        <f t="shared" si="90"/>
        <v>0</v>
      </c>
      <c r="H412" s="1009"/>
      <c r="I412" s="923" t="e">
        <f t="shared" si="87"/>
        <v>#DIV/0!</v>
      </c>
    </row>
    <row r="413" spans="1:9" s="907" customFormat="1" ht="20.25" hidden="1" customHeight="1">
      <c r="A413" s="906"/>
      <c r="B413" s="922"/>
      <c r="C413" s="1438"/>
      <c r="D413" s="1416" t="s">
        <v>45</v>
      </c>
      <c r="E413" s="1430"/>
      <c r="F413" s="1437"/>
      <c r="G413" s="1391">
        <f t="shared" si="90"/>
        <v>0</v>
      </c>
      <c r="H413" s="1009"/>
      <c r="I413" s="923" t="e">
        <f t="shared" si="87"/>
        <v>#DIV/0!</v>
      </c>
    </row>
    <row r="414" spans="1:9" s="907" customFormat="1" ht="20.25" hidden="1" customHeight="1">
      <c r="A414" s="906"/>
      <c r="B414" s="922"/>
      <c r="C414" s="1438"/>
      <c r="D414" s="1416" t="s">
        <v>45</v>
      </c>
      <c r="E414" s="1430"/>
      <c r="F414" s="1437"/>
      <c r="G414" s="1391">
        <f t="shared" si="90"/>
        <v>0</v>
      </c>
      <c r="H414" s="1009"/>
      <c r="I414" s="923" t="e">
        <f t="shared" si="87"/>
        <v>#DIV/0!</v>
      </c>
    </row>
    <row r="415" spans="1:9" s="907" customFormat="1" ht="20.25" hidden="1" customHeight="1">
      <c r="A415" s="906"/>
      <c r="B415" s="922"/>
      <c r="C415" s="1438"/>
      <c r="D415" s="1416" t="s">
        <v>45</v>
      </c>
      <c r="E415" s="1430"/>
      <c r="F415" s="1437"/>
      <c r="G415" s="1391">
        <f t="shared" si="90"/>
        <v>0</v>
      </c>
      <c r="H415" s="1009"/>
      <c r="I415" s="923" t="e">
        <f t="shared" si="87"/>
        <v>#DIV/0!</v>
      </c>
    </row>
    <row r="416" spans="1:9" s="907" customFormat="1" ht="20.25" hidden="1" customHeight="1">
      <c r="A416" s="906"/>
      <c r="B416" s="922"/>
      <c r="C416" s="1439"/>
      <c r="D416" s="1425" t="s">
        <v>45</v>
      </c>
      <c r="E416" s="1430"/>
      <c r="F416" s="1437"/>
      <c r="G416" s="1427">
        <f t="shared" si="90"/>
        <v>0</v>
      </c>
      <c r="H416" s="1007"/>
      <c r="I416" s="923" t="e">
        <f t="shared" si="87"/>
        <v>#DIV/0!</v>
      </c>
    </row>
    <row r="417" spans="1:10" s="907" customFormat="1" ht="20.25" hidden="1" customHeight="1">
      <c r="A417" s="906"/>
      <c r="B417" s="922"/>
      <c r="C417" s="1440"/>
      <c r="D417" s="1441" t="s">
        <v>45</v>
      </c>
      <c r="E417" s="1442"/>
      <c r="F417" s="1437"/>
      <c r="G417" s="1427">
        <f t="shared" ref="G417" si="91">+F417*E417</f>
        <v>0</v>
      </c>
      <c r="H417" s="1007"/>
      <c r="I417" s="923" t="e">
        <f t="shared" si="87"/>
        <v>#DIV/0!</v>
      </c>
    </row>
    <row r="418" spans="1:10" s="907" customFormat="1" ht="20.25" customHeight="1">
      <c r="A418" s="906"/>
      <c r="B418" s="905" t="s">
        <v>387</v>
      </c>
      <c r="C418" s="1331" t="s">
        <v>385</v>
      </c>
      <c r="D418" s="1179"/>
      <c r="E418" s="1413"/>
      <c r="F418" s="1180"/>
      <c r="G418" s="1423">
        <f>SUM(G419:G420)</f>
        <v>0</v>
      </c>
      <c r="H418" s="1007"/>
      <c r="I418" s="923"/>
    </row>
    <row r="419" spans="1:10" s="907" customFormat="1" ht="20.25" customHeight="1">
      <c r="A419" s="906"/>
      <c r="B419" s="922"/>
      <c r="C419" s="1424" t="s">
        <v>1100</v>
      </c>
      <c r="D419" s="1425" t="s">
        <v>45</v>
      </c>
      <c r="E419" s="1426"/>
      <c r="F419" s="1196"/>
      <c r="G419" s="1427">
        <f t="shared" ref="G419" si="92">+F419*E419</f>
        <v>0</v>
      </c>
      <c r="H419" s="1007"/>
      <c r="I419" s="923" t="e">
        <f t="shared" si="87"/>
        <v>#DIV/0!</v>
      </c>
    </row>
    <row r="420" spans="1:10" s="907" customFormat="1" ht="20.25" customHeight="1" thickBot="1">
      <c r="A420" s="906"/>
      <c r="B420" s="922"/>
      <c r="C420" s="1443" t="s">
        <v>1099</v>
      </c>
      <c r="D420" s="1373" t="s">
        <v>45</v>
      </c>
      <c r="E420" s="1444"/>
      <c r="F420" s="1445"/>
      <c r="G420" s="1427">
        <f t="shared" ref="G420" si="93">+F420*E420</f>
        <v>0</v>
      </c>
      <c r="H420" s="1012"/>
      <c r="I420" s="923" t="e">
        <f t="shared" si="87"/>
        <v>#DIV/0!</v>
      </c>
    </row>
    <row r="421" spans="1:10" s="907" customFormat="1" ht="20.25" customHeight="1" thickBot="1">
      <c r="A421" s="998"/>
      <c r="B421" s="921">
        <v>18</v>
      </c>
      <c r="C421" s="919" t="s">
        <v>729</v>
      </c>
      <c r="D421" s="994"/>
      <c r="E421" s="1330"/>
      <c r="F421" s="994"/>
      <c r="G421" s="1002">
        <f>SUM(G422:G424)</f>
        <v>0</v>
      </c>
      <c r="H421" s="1164">
        <f>SUM(G422:G425)</f>
        <v>0</v>
      </c>
      <c r="I421" s="923"/>
      <c r="J421" s="1057"/>
    </row>
    <row r="422" spans="1:10" s="907" customFormat="1" ht="20.25" customHeight="1">
      <c r="A422" s="906"/>
      <c r="B422" s="905" t="s">
        <v>403</v>
      </c>
      <c r="C422" s="1446" t="s">
        <v>971</v>
      </c>
      <c r="D422" s="1269" t="s">
        <v>23</v>
      </c>
      <c r="E422" s="1278"/>
      <c r="F422" s="1006"/>
      <c r="G422" s="1012">
        <f>+F422*E422</f>
        <v>0</v>
      </c>
      <c r="H422" s="1007"/>
      <c r="I422" s="923" t="e">
        <f t="shared" si="87"/>
        <v>#DIV/0!</v>
      </c>
    </row>
    <row r="423" spans="1:10" s="907" customFormat="1" ht="20.25" customHeight="1">
      <c r="A423" s="906"/>
      <c r="B423" s="905" t="s">
        <v>404</v>
      </c>
      <c r="C423" s="1279" t="s">
        <v>225</v>
      </c>
      <c r="D423" s="1269" t="s">
        <v>23</v>
      </c>
      <c r="E423" s="1278"/>
      <c r="F423" s="1006"/>
      <c r="G423" s="1012">
        <f>+F423*E423</f>
        <v>0</v>
      </c>
      <c r="H423" s="1007"/>
      <c r="I423" s="923" t="e">
        <f t="shared" si="87"/>
        <v>#DIV/0!</v>
      </c>
    </row>
    <row r="424" spans="1:10" s="907" customFormat="1" ht="20.25" customHeight="1" thickBot="1">
      <c r="A424" s="906"/>
      <c r="B424" s="905" t="s">
        <v>405</v>
      </c>
      <c r="C424" s="1279" t="s">
        <v>32</v>
      </c>
      <c r="D424" s="1269" t="s">
        <v>23</v>
      </c>
      <c r="E424" s="1278"/>
      <c r="F424" s="1006"/>
      <c r="G424" s="1012">
        <f>+F424*E424</f>
        <v>0</v>
      </c>
      <c r="H424" s="1007"/>
      <c r="I424" s="923" t="e">
        <f t="shared" si="87"/>
        <v>#DIV/0!</v>
      </c>
    </row>
    <row r="425" spans="1:10" s="907" customFormat="1" ht="20.25" hidden="1" customHeight="1" thickBot="1">
      <c r="A425" s="906"/>
      <c r="B425" s="922" t="s">
        <v>614</v>
      </c>
      <c r="C425" s="1299" t="s">
        <v>616</v>
      </c>
      <c r="D425" s="1293" t="s">
        <v>23</v>
      </c>
      <c r="E425" s="1270"/>
      <c r="F425" s="1008"/>
      <c r="G425" s="1013">
        <f>+F425*E425</f>
        <v>0</v>
      </c>
      <c r="H425" s="1009"/>
      <c r="I425" s="923" t="e">
        <f t="shared" si="87"/>
        <v>#DIV/0!</v>
      </c>
    </row>
    <row r="426" spans="1:10" s="907" customFormat="1" ht="20.25" customHeight="1" thickBot="1">
      <c r="A426" s="998"/>
      <c r="B426" s="921">
        <v>19</v>
      </c>
      <c r="C426" s="919" t="s">
        <v>730</v>
      </c>
      <c r="D426" s="994"/>
      <c r="E426" s="1000"/>
      <c r="F426" s="994"/>
      <c r="G426" s="1002">
        <f>SUM(G427:G435)</f>
        <v>0</v>
      </c>
      <c r="H426" s="1164">
        <f>SUM(G427:G435)</f>
        <v>0</v>
      </c>
      <c r="I426" s="923"/>
      <c r="J426" s="1057"/>
    </row>
    <row r="427" spans="1:10" s="907" customFormat="1" ht="20.25" customHeight="1">
      <c r="A427" s="906"/>
      <c r="B427" s="905" t="s">
        <v>406</v>
      </c>
      <c r="C427" s="1446" t="s">
        <v>667</v>
      </c>
      <c r="D427" s="1269" t="s">
        <v>23</v>
      </c>
      <c r="E427" s="1278"/>
      <c r="F427" s="1006"/>
      <c r="G427" s="1007">
        <f t="shared" ref="G427:G432" si="94">+E427*F427</f>
        <v>0</v>
      </c>
      <c r="H427" s="1007"/>
      <c r="I427" s="923" t="e">
        <f t="shared" si="87"/>
        <v>#DIV/0!</v>
      </c>
    </row>
    <row r="428" spans="1:10" s="907" customFormat="1" ht="20.25" hidden="1" customHeight="1">
      <c r="A428" s="906"/>
      <c r="B428" s="905" t="s">
        <v>407</v>
      </c>
      <c r="C428" s="1446" t="s">
        <v>985</v>
      </c>
      <c r="D428" s="1269" t="s">
        <v>23</v>
      </c>
      <c r="E428" s="1270"/>
      <c r="F428" s="1006"/>
      <c r="G428" s="1007">
        <f t="shared" si="94"/>
        <v>0</v>
      </c>
      <c r="H428" s="1007"/>
      <c r="I428" s="923" t="e">
        <f t="shared" si="87"/>
        <v>#DIV/0!</v>
      </c>
    </row>
    <row r="429" spans="1:10" s="907" customFormat="1" ht="20.25" customHeight="1">
      <c r="A429" s="906"/>
      <c r="B429" s="905" t="s">
        <v>408</v>
      </c>
      <c r="C429" s="1446" t="s">
        <v>604</v>
      </c>
      <c r="D429" s="1269" t="s">
        <v>23</v>
      </c>
      <c r="E429" s="1278"/>
      <c r="F429" s="1006"/>
      <c r="G429" s="1007">
        <f t="shared" si="94"/>
        <v>0</v>
      </c>
      <c r="H429" s="1007"/>
      <c r="I429" s="923" t="e">
        <f t="shared" si="87"/>
        <v>#DIV/0!</v>
      </c>
    </row>
    <row r="430" spans="1:10" s="907" customFormat="1" ht="20.25" customHeight="1">
      <c r="A430" s="906"/>
      <c r="B430" s="905" t="s">
        <v>409</v>
      </c>
      <c r="C430" s="1446" t="s">
        <v>668</v>
      </c>
      <c r="D430" s="1269"/>
      <c r="E430" s="1270"/>
      <c r="F430" s="1006"/>
      <c r="G430" s="1007"/>
      <c r="H430" s="1007"/>
      <c r="I430" s="923" t="e">
        <f t="shared" si="87"/>
        <v>#DIV/0!</v>
      </c>
    </row>
    <row r="431" spans="1:10" s="907" customFormat="1" ht="20.25" customHeight="1">
      <c r="A431" s="906"/>
      <c r="B431" s="905" t="s">
        <v>1015</v>
      </c>
      <c r="C431" s="1447" t="s">
        <v>1017</v>
      </c>
      <c r="D431" s="1269" t="s">
        <v>23</v>
      </c>
      <c r="E431" s="1278"/>
      <c r="F431" s="1006"/>
      <c r="G431" s="1007">
        <f t="shared" si="94"/>
        <v>0</v>
      </c>
      <c r="H431" s="1007"/>
      <c r="I431" s="923" t="e">
        <f t="shared" si="87"/>
        <v>#DIV/0!</v>
      </c>
    </row>
    <row r="432" spans="1:10" s="907" customFormat="1" ht="20.25" customHeight="1">
      <c r="A432" s="906"/>
      <c r="B432" s="905" t="s">
        <v>1016</v>
      </c>
      <c r="C432" s="1447" t="s">
        <v>1018</v>
      </c>
      <c r="D432" s="1269" t="s">
        <v>23</v>
      </c>
      <c r="E432" s="1278"/>
      <c r="F432" s="1006"/>
      <c r="G432" s="1007">
        <f t="shared" si="94"/>
        <v>0</v>
      </c>
      <c r="H432" s="1007"/>
      <c r="I432" s="923" t="e">
        <f t="shared" si="87"/>
        <v>#DIV/0!</v>
      </c>
    </row>
    <row r="433" spans="1:10" s="907" customFormat="1" ht="20.25" customHeight="1">
      <c r="A433" s="906"/>
      <c r="B433" s="905" t="s">
        <v>932</v>
      </c>
      <c r="C433" s="1295" t="s">
        <v>607</v>
      </c>
      <c r="D433" s="1269"/>
      <c r="E433" s="1323"/>
      <c r="F433" s="1008"/>
      <c r="G433" s="1007"/>
      <c r="H433" s="1007"/>
      <c r="I433" s="923"/>
    </row>
    <row r="434" spans="1:10" s="907" customFormat="1" ht="20.25" customHeight="1">
      <c r="A434" s="999"/>
      <c r="B434" s="905" t="s">
        <v>1101</v>
      </c>
      <c r="C434" s="1297" t="s">
        <v>1102</v>
      </c>
      <c r="D434" s="1274" t="s">
        <v>23</v>
      </c>
      <c r="E434" s="1275"/>
      <c r="F434" s="1006"/>
      <c r="G434" s="1007">
        <f t="shared" ref="G434:G435" si="95">+E434*F434</f>
        <v>0</v>
      </c>
      <c r="H434" s="1009"/>
      <c r="I434" s="923" t="e">
        <f t="shared" si="87"/>
        <v>#DIV/0!</v>
      </c>
    </row>
    <row r="435" spans="1:10" s="907" customFormat="1" ht="20.25" customHeight="1" thickBot="1">
      <c r="A435" s="999"/>
      <c r="B435" s="1204" t="s">
        <v>1019</v>
      </c>
      <c r="C435" s="1281" t="s">
        <v>1020</v>
      </c>
      <c r="D435" s="1274" t="s">
        <v>23</v>
      </c>
      <c r="E435" s="1275"/>
      <c r="F435" s="1006"/>
      <c r="G435" s="1007">
        <f t="shared" si="95"/>
        <v>0</v>
      </c>
      <c r="H435" s="1009"/>
      <c r="I435" s="923" t="e">
        <f t="shared" si="87"/>
        <v>#DIV/0!</v>
      </c>
    </row>
    <row r="436" spans="1:10" s="907" customFormat="1" ht="20.25" customHeight="1" thickBot="1">
      <c r="A436" s="998"/>
      <c r="B436" s="921">
        <v>20</v>
      </c>
      <c r="C436" s="919" t="s">
        <v>731</v>
      </c>
      <c r="D436" s="994"/>
      <c r="E436" s="1000"/>
      <c r="F436" s="994"/>
      <c r="G436" s="1002">
        <f>SUM(G437)</f>
        <v>0</v>
      </c>
      <c r="H436" s="1164">
        <f>SUM(G437:G437)</f>
        <v>0</v>
      </c>
      <c r="I436" s="923"/>
      <c r="J436" s="1057"/>
    </row>
    <row r="437" spans="1:10" s="907" customFormat="1" ht="20.25" customHeight="1" thickBot="1">
      <c r="A437" s="906"/>
      <c r="B437" s="905" t="s">
        <v>410</v>
      </c>
      <c r="C437" s="1297" t="s">
        <v>606</v>
      </c>
      <c r="D437" s="1269" t="s">
        <v>1106</v>
      </c>
      <c r="E437" s="1278"/>
      <c r="F437" s="1006"/>
      <c r="G437" s="1007">
        <f>+E437*F437</f>
        <v>0</v>
      </c>
      <c r="H437" s="1007"/>
      <c r="I437" s="923" t="e">
        <f t="shared" si="87"/>
        <v>#DIV/0!</v>
      </c>
    </row>
    <row r="438" spans="1:10" s="907" customFormat="1" ht="20.25" customHeight="1" thickBot="1">
      <c r="A438" s="998"/>
      <c r="B438" s="921">
        <v>21</v>
      </c>
      <c r="C438" s="919" t="s">
        <v>732</v>
      </c>
      <c r="D438" s="994"/>
      <c r="E438" s="1000"/>
      <c r="F438" s="994"/>
      <c r="G438" s="1002">
        <f>SUM(G439:G450)</f>
        <v>0</v>
      </c>
      <c r="H438" s="1164">
        <f>SUM(G439:G450)</f>
        <v>0</v>
      </c>
      <c r="I438" s="923"/>
      <c r="J438" s="1057"/>
    </row>
    <row r="439" spans="1:10" s="907" customFormat="1" ht="20.25" customHeight="1">
      <c r="A439" s="906"/>
      <c r="B439" s="905" t="s">
        <v>412</v>
      </c>
      <c r="C439" s="1268" t="s">
        <v>986</v>
      </c>
      <c r="D439" s="1269"/>
      <c r="E439" s="1323"/>
      <c r="F439" s="1276"/>
      <c r="G439" s="1007"/>
      <c r="H439" s="1009"/>
      <c r="I439" s="923" t="e">
        <f t="shared" si="87"/>
        <v>#DIV/0!</v>
      </c>
    </row>
    <row r="440" spans="1:10" s="907" customFormat="1" ht="20.25" customHeight="1">
      <c r="A440" s="906"/>
      <c r="B440" s="905" t="s">
        <v>1021</v>
      </c>
      <c r="C440" s="1273" t="s">
        <v>1024</v>
      </c>
      <c r="D440" s="1269" t="s">
        <v>10</v>
      </c>
      <c r="E440" s="1275"/>
      <c r="F440" s="1276"/>
      <c r="G440" s="1007">
        <f t="shared" ref="G440:G445" si="96">+E440*F440</f>
        <v>0</v>
      </c>
      <c r="H440" s="1009"/>
      <c r="I440" s="923" t="e">
        <f t="shared" si="87"/>
        <v>#DIV/0!</v>
      </c>
    </row>
    <row r="441" spans="1:10" s="907" customFormat="1" ht="20.25" hidden="1" customHeight="1">
      <c r="A441" s="906"/>
      <c r="B441" s="905" t="s">
        <v>1022</v>
      </c>
      <c r="C441" s="1273" t="s">
        <v>1023</v>
      </c>
      <c r="D441" s="1269" t="s">
        <v>4</v>
      </c>
      <c r="E441" s="1323"/>
      <c r="F441" s="1448"/>
      <c r="G441" s="1009">
        <f t="shared" si="96"/>
        <v>0</v>
      </c>
      <c r="H441" s="1009"/>
      <c r="I441" s="923" t="e">
        <f t="shared" si="87"/>
        <v>#DIV/0!</v>
      </c>
    </row>
    <row r="442" spans="1:10" s="907" customFormat="1" ht="19.5" hidden="1" customHeight="1">
      <c r="A442" s="906"/>
      <c r="B442" s="905" t="s">
        <v>413</v>
      </c>
      <c r="C442" s="1295" t="s">
        <v>389</v>
      </c>
      <c r="D442" s="1269" t="s">
        <v>4</v>
      </c>
      <c r="E442" s="1270"/>
      <c r="F442" s="1008"/>
      <c r="G442" s="1009">
        <f t="shared" si="96"/>
        <v>0</v>
      </c>
      <c r="H442" s="1009"/>
      <c r="I442" s="923" t="e">
        <f t="shared" si="87"/>
        <v>#DIV/0!</v>
      </c>
    </row>
    <row r="443" spans="1:10" s="907" customFormat="1" ht="19.5" hidden="1" customHeight="1">
      <c r="A443" s="906"/>
      <c r="B443" s="905" t="s">
        <v>1025</v>
      </c>
      <c r="C443" s="1273" t="s">
        <v>1027</v>
      </c>
      <c r="D443" s="1269" t="s">
        <v>4</v>
      </c>
      <c r="E443" s="1323"/>
      <c r="F443" s="1008"/>
      <c r="G443" s="1009">
        <f t="shared" si="96"/>
        <v>0</v>
      </c>
      <c r="H443" s="1009"/>
      <c r="I443" s="923" t="e">
        <f t="shared" si="87"/>
        <v>#DIV/0!</v>
      </c>
    </row>
    <row r="444" spans="1:10" s="907" customFormat="1" ht="19.5" hidden="1" customHeight="1">
      <c r="A444" s="906"/>
      <c r="B444" s="905" t="s">
        <v>1026</v>
      </c>
      <c r="C444" s="1273" t="s">
        <v>1028</v>
      </c>
      <c r="D444" s="1269" t="s">
        <v>4</v>
      </c>
      <c r="E444" s="1323"/>
      <c r="F444" s="1008"/>
      <c r="G444" s="1009">
        <f t="shared" si="96"/>
        <v>0</v>
      </c>
      <c r="H444" s="1009"/>
      <c r="I444" s="923" t="e">
        <f t="shared" si="87"/>
        <v>#DIV/0!</v>
      </c>
    </row>
    <row r="445" spans="1:10" s="907" customFormat="1" ht="20.25" hidden="1" customHeight="1">
      <c r="A445" s="906"/>
      <c r="B445" s="905" t="s">
        <v>414</v>
      </c>
      <c r="C445" s="1295" t="s">
        <v>683</v>
      </c>
      <c r="D445" s="1269" t="s">
        <v>4</v>
      </c>
      <c r="E445" s="1270"/>
      <c r="F445" s="1008"/>
      <c r="G445" s="1009">
        <f t="shared" si="96"/>
        <v>0</v>
      </c>
      <c r="H445" s="1009"/>
      <c r="I445" s="923" t="e">
        <f t="shared" si="87"/>
        <v>#DIV/0!</v>
      </c>
    </row>
    <row r="446" spans="1:10" s="907" customFormat="1" ht="20.25" customHeight="1">
      <c r="A446" s="906"/>
      <c r="B446" s="905" t="s">
        <v>494</v>
      </c>
      <c r="C446" s="1295" t="s">
        <v>495</v>
      </c>
      <c r="D446" s="1269"/>
      <c r="E446" s="1323"/>
      <c r="F446" s="1006"/>
      <c r="G446" s="1007"/>
      <c r="H446" s="1009"/>
      <c r="I446" s="923" t="e">
        <f t="shared" si="87"/>
        <v>#DIV/0!</v>
      </c>
    </row>
    <row r="447" spans="1:10" s="907" customFormat="1" ht="20.25" hidden="1" customHeight="1">
      <c r="A447" s="1001">
        <v>22</v>
      </c>
      <c r="B447" s="1206" t="s">
        <v>390</v>
      </c>
      <c r="C447" s="1449"/>
      <c r="D447" s="1449"/>
      <c r="E447" s="1449"/>
      <c r="F447" s="1449"/>
      <c r="G447" s="1450"/>
      <c r="H447" s="1451"/>
      <c r="I447" s="923" t="e">
        <f t="shared" si="87"/>
        <v>#DIV/0!</v>
      </c>
    </row>
    <row r="448" spans="1:10" s="907" customFormat="1" ht="20.25" hidden="1" customHeight="1" thickBot="1">
      <c r="A448" s="906"/>
      <c r="B448" s="922" t="s">
        <v>676</v>
      </c>
      <c r="C448" s="1303" t="s">
        <v>677</v>
      </c>
      <c r="D448" s="1293" t="s">
        <v>4</v>
      </c>
      <c r="E448" s="1270"/>
      <c r="F448" s="1008"/>
      <c r="G448" s="1009">
        <f>+E448*F448</f>
        <v>0</v>
      </c>
      <c r="H448" s="1009"/>
      <c r="I448" s="923" t="e">
        <f t="shared" si="87"/>
        <v>#DIV/0!</v>
      </c>
    </row>
    <row r="449" spans="1:10" s="907" customFormat="1" ht="20.25" hidden="1" customHeight="1" thickBot="1">
      <c r="A449" s="999"/>
      <c r="B449" s="922" t="s">
        <v>1029</v>
      </c>
      <c r="C449" s="1452" t="s">
        <v>1031</v>
      </c>
      <c r="D449" s="1293" t="s">
        <v>4</v>
      </c>
      <c r="E449" s="1323"/>
      <c r="F449" s="1008"/>
      <c r="G449" s="1009">
        <f>+E449*F449</f>
        <v>0</v>
      </c>
      <c r="H449" s="1009"/>
      <c r="I449" s="923" t="e">
        <f t="shared" si="87"/>
        <v>#DIV/0!</v>
      </c>
    </row>
    <row r="450" spans="1:10" s="907" customFormat="1" ht="20.25" customHeight="1" thickBot="1">
      <c r="A450" s="999"/>
      <c r="B450" s="905" t="s">
        <v>1030</v>
      </c>
      <c r="C450" s="1273" t="s">
        <v>1042</v>
      </c>
      <c r="D450" s="1269" t="s">
        <v>23</v>
      </c>
      <c r="E450" s="1275"/>
      <c r="F450" s="1006"/>
      <c r="G450" s="1007">
        <f>+E450*F450</f>
        <v>0</v>
      </c>
      <c r="H450" s="1009"/>
      <c r="I450" s="923" t="e">
        <f t="shared" si="87"/>
        <v>#DIV/0!</v>
      </c>
    </row>
    <row r="451" spans="1:10" s="907" customFormat="1" ht="20.25" customHeight="1" thickBot="1">
      <c r="A451" s="998"/>
      <c r="B451" s="921">
        <v>23</v>
      </c>
      <c r="C451" s="919" t="s">
        <v>733</v>
      </c>
      <c r="D451" s="994"/>
      <c r="E451" s="1000"/>
      <c r="F451" s="994"/>
      <c r="G451" s="1002">
        <f>SUM(G452:G453)</f>
        <v>0</v>
      </c>
      <c r="H451" s="1164">
        <f>G452+G453</f>
        <v>0</v>
      </c>
      <c r="I451" s="923"/>
      <c r="J451" s="1057"/>
    </row>
    <row r="452" spans="1:10" s="907" customFormat="1" ht="20.25" customHeight="1">
      <c r="A452" s="998"/>
      <c r="B452" s="1204" t="s">
        <v>415</v>
      </c>
      <c r="C452" s="1191" t="s">
        <v>1237</v>
      </c>
      <c r="D452" s="1269" t="s">
        <v>23</v>
      </c>
      <c r="E452" s="1278"/>
      <c r="F452" s="1006"/>
      <c r="G452" s="1007">
        <f>+E452*F452</f>
        <v>0</v>
      </c>
      <c r="H452" s="1007"/>
      <c r="I452" s="923" t="e">
        <f t="shared" si="87"/>
        <v>#DIV/0!</v>
      </c>
    </row>
    <row r="453" spans="1:10" s="907" customFormat="1" ht="20.25" customHeight="1" thickBot="1">
      <c r="A453" s="906"/>
      <c r="B453" s="905" t="s">
        <v>987</v>
      </c>
      <c r="C453" s="1191" t="s">
        <v>1251</v>
      </c>
      <c r="D453" s="1269" t="s">
        <v>23</v>
      </c>
      <c r="E453" s="1278"/>
      <c r="F453" s="1006"/>
      <c r="G453" s="1007">
        <f>+E453*F453</f>
        <v>0</v>
      </c>
      <c r="H453" s="1007"/>
      <c r="I453" s="923" t="e">
        <f t="shared" si="87"/>
        <v>#DIV/0!</v>
      </c>
    </row>
    <row r="454" spans="1:10" s="907" customFormat="1" ht="20.25" customHeight="1" thickBot="1">
      <c r="A454" s="998"/>
      <c r="B454" s="921">
        <v>24</v>
      </c>
      <c r="C454" s="919" t="s">
        <v>734</v>
      </c>
      <c r="D454" s="994"/>
      <c r="E454" s="994"/>
      <c r="F454" s="994"/>
      <c r="G454" s="1002">
        <f>SUM(G455:G487)</f>
        <v>0</v>
      </c>
      <c r="H454" s="1164">
        <f>SUM(G455:G487)</f>
        <v>0</v>
      </c>
      <c r="I454" s="923"/>
      <c r="J454" s="1057"/>
    </row>
    <row r="455" spans="1:10" s="907" customFormat="1" ht="20.25" customHeight="1">
      <c r="A455" s="1001"/>
      <c r="B455" s="920" t="s">
        <v>416</v>
      </c>
      <c r="C455" s="1453" t="s">
        <v>669</v>
      </c>
      <c r="D455" s="1284" t="s">
        <v>1106</v>
      </c>
      <c r="E455" s="1454"/>
      <c r="F455" s="1006"/>
      <c r="G455" s="1007">
        <f t="shared" ref="G455" si="97">+F455*E455</f>
        <v>0</v>
      </c>
      <c r="H455" s="1007"/>
      <c r="I455" s="923" t="e">
        <f t="shared" si="87"/>
        <v>#DIV/0!</v>
      </c>
    </row>
    <row r="456" spans="1:10" s="907" customFormat="1" ht="20.25" customHeight="1">
      <c r="A456" s="906"/>
      <c r="B456" s="905" t="s">
        <v>417</v>
      </c>
      <c r="C456" s="1455" t="s">
        <v>638</v>
      </c>
      <c r="D456" s="1269"/>
      <c r="E456" s="1456"/>
      <c r="F456" s="1006"/>
      <c r="G456" s="1007"/>
      <c r="H456" s="1007"/>
      <c r="I456" s="923"/>
    </row>
    <row r="457" spans="1:10" s="907" customFormat="1" ht="20.25" customHeight="1">
      <c r="A457" s="906"/>
      <c r="B457" s="1187" t="s">
        <v>1032</v>
      </c>
      <c r="C457" s="1457" t="s">
        <v>1103</v>
      </c>
      <c r="D457" s="1269" t="s">
        <v>1106</v>
      </c>
      <c r="E457" s="1454"/>
      <c r="F457" s="1006"/>
      <c r="G457" s="1007">
        <f t="shared" ref="G457:G459" si="98">+F457*E457</f>
        <v>0</v>
      </c>
      <c r="H457" s="1007"/>
      <c r="I457" s="923" t="e">
        <f t="shared" si="87"/>
        <v>#DIV/0!</v>
      </c>
    </row>
    <row r="458" spans="1:10" s="907" customFormat="1" ht="20.25" customHeight="1">
      <c r="A458" s="906"/>
      <c r="B458" s="905" t="s">
        <v>418</v>
      </c>
      <c r="C458" s="1455" t="s">
        <v>682</v>
      </c>
      <c r="D458" s="1269"/>
      <c r="E458" s="1454"/>
      <c r="F458" s="1006"/>
      <c r="G458" s="1007"/>
      <c r="H458" s="1009"/>
      <c r="I458" s="923"/>
    </row>
    <row r="459" spans="1:10" s="907" customFormat="1" ht="20.25" customHeight="1">
      <c r="A459" s="906"/>
      <c r="B459" s="1187" t="s">
        <v>1033</v>
      </c>
      <c r="C459" s="1457" t="s">
        <v>1034</v>
      </c>
      <c r="D459" s="1269" t="s">
        <v>23</v>
      </c>
      <c r="E459" s="1454"/>
      <c r="F459" s="1006"/>
      <c r="G459" s="1007">
        <f t="shared" si="98"/>
        <v>0</v>
      </c>
      <c r="H459" s="1009"/>
      <c r="I459" s="923" t="e">
        <f t="shared" si="87"/>
        <v>#DIV/0!</v>
      </c>
    </row>
    <row r="460" spans="1:10" s="907" customFormat="1" ht="20.25" customHeight="1">
      <c r="A460" s="906"/>
      <c r="B460" s="905" t="s">
        <v>493</v>
      </c>
      <c r="C460" s="1455" t="s">
        <v>534</v>
      </c>
      <c r="D460" s="1269"/>
      <c r="E460" s="1458"/>
      <c r="F460" s="1008"/>
      <c r="G460" s="1007"/>
      <c r="H460" s="1055"/>
      <c r="I460" s="923"/>
    </row>
    <row r="461" spans="1:10" s="907" customFormat="1" ht="20.25" customHeight="1">
      <c r="A461" s="906"/>
      <c r="B461" s="1207" t="s">
        <v>1342</v>
      </c>
      <c r="C461" s="1422" t="s">
        <v>1240</v>
      </c>
      <c r="D461" s="1269" t="s">
        <v>10</v>
      </c>
      <c r="E461" s="1459"/>
      <c r="F461" s="1006"/>
      <c r="G461" s="1007">
        <f t="shared" ref="G461" si="99">+F461*E461</f>
        <v>0</v>
      </c>
      <c r="H461" s="1009"/>
      <c r="I461" s="923" t="e">
        <f t="shared" si="87"/>
        <v>#DIV/0!</v>
      </c>
    </row>
    <row r="462" spans="1:10" s="907" customFormat="1" ht="20.25" customHeight="1">
      <c r="A462" s="906"/>
      <c r="B462" s="1207" t="s">
        <v>1343</v>
      </c>
      <c r="C462" s="1422" t="s">
        <v>1346</v>
      </c>
      <c r="D462" s="1269" t="s">
        <v>1106</v>
      </c>
      <c r="E462" s="1459"/>
      <c r="F462" s="1006"/>
      <c r="G462" s="1007">
        <f t="shared" ref="G462:G466" si="100">+F462*E462</f>
        <v>0</v>
      </c>
      <c r="H462" s="1009"/>
      <c r="I462" s="923" t="e">
        <f t="shared" si="87"/>
        <v>#DIV/0!</v>
      </c>
    </row>
    <row r="463" spans="1:10" s="907" customFormat="1" ht="20.25" customHeight="1">
      <c r="A463" s="906"/>
      <c r="B463" s="1207" t="s">
        <v>1043</v>
      </c>
      <c r="C463" s="1422" t="s">
        <v>19</v>
      </c>
      <c r="D463" s="1269" t="s">
        <v>1106</v>
      </c>
      <c r="E463" s="1459"/>
      <c r="F463" s="1006"/>
      <c r="G463" s="1007">
        <f t="shared" si="100"/>
        <v>0</v>
      </c>
      <c r="H463" s="1009"/>
      <c r="I463" s="923" t="e">
        <f t="shared" si="87"/>
        <v>#DIV/0!</v>
      </c>
    </row>
    <row r="464" spans="1:10" s="907" customFormat="1" ht="20.25" customHeight="1">
      <c r="A464" s="906"/>
      <c r="B464" s="1207" t="s">
        <v>1044</v>
      </c>
      <c r="C464" s="1422" t="s">
        <v>1035</v>
      </c>
      <c r="D464" s="1269" t="s">
        <v>1106</v>
      </c>
      <c r="E464" s="1459"/>
      <c r="F464" s="1006"/>
      <c r="G464" s="1007">
        <f t="shared" si="100"/>
        <v>0</v>
      </c>
      <c r="H464" s="1009"/>
      <c r="I464" s="923" t="e">
        <f t="shared" ref="I464:I488" si="101">+G464/$H$514*100</f>
        <v>#DIV/0!</v>
      </c>
    </row>
    <row r="465" spans="1:9" s="907" customFormat="1" ht="20.25" customHeight="1">
      <c r="A465" s="906"/>
      <c r="B465" s="1207" t="s">
        <v>1181</v>
      </c>
      <c r="C465" s="1422" t="s">
        <v>1182</v>
      </c>
      <c r="D465" s="1269" t="s">
        <v>1106</v>
      </c>
      <c r="E465" s="1459"/>
      <c r="F465" s="1006"/>
      <c r="G465" s="1007">
        <f t="shared" si="100"/>
        <v>0</v>
      </c>
      <c r="H465" s="1009"/>
      <c r="I465" s="923" t="e">
        <f t="shared" si="101"/>
        <v>#DIV/0!</v>
      </c>
    </row>
    <row r="466" spans="1:9" s="907" customFormat="1" ht="20.25" customHeight="1">
      <c r="A466" s="906"/>
      <c r="B466" s="1207" t="s">
        <v>1344</v>
      </c>
      <c r="C466" s="1422" t="s">
        <v>1347</v>
      </c>
      <c r="D466" s="1269" t="s">
        <v>4</v>
      </c>
      <c r="E466" s="1459"/>
      <c r="F466" s="1006"/>
      <c r="G466" s="1007">
        <f t="shared" si="100"/>
        <v>0</v>
      </c>
      <c r="H466" s="1009"/>
      <c r="I466" s="923" t="e">
        <f t="shared" si="101"/>
        <v>#DIV/0!</v>
      </c>
    </row>
    <row r="467" spans="1:9" s="907" customFormat="1" ht="20.25" customHeight="1">
      <c r="A467" s="906"/>
      <c r="B467" s="1207" t="s">
        <v>1345</v>
      </c>
      <c r="C467" s="1455" t="s">
        <v>1204</v>
      </c>
      <c r="D467" s="1269"/>
      <c r="E467" s="1270"/>
      <c r="F467" s="1008"/>
      <c r="G467" s="1007"/>
      <c r="H467" s="1009"/>
      <c r="I467" s="923"/>
    </row>
    <row r="468" spans="1:9" s="907" customFormat="1" ht="20.25" hidden="1" customHeight="1">
      <c r="A468" s="906"/>
      <c r="B468" s="1207" t="s">
        <v>933</v>
      </c>
      <c r="C468" s="1455" t="s">
        <v>1108</v>
      </c>
      <c r="D468" s="1269" t="s">
        <v>1106</v>
      </c>
      <c r="E468" s="1458"/>
      <c r="F468" s="1006"/>
      <c r="G468" s="1007">
        <f>E468*F468</f>
        <v>0</v>
      </c>
      <c r="H468" s="1055"/>
      <c r="I468" s="923" t="e">
        <f t="shared" si="101"/>
        <v>#DIV/0!</v>
      </c>
    </row>
    <row r="469" spans="1:9" s="907" customFormat="1" ht="20.25" hidden="1" customHeight="1">
      <c r="A469" s="906"/>
      <c r="B469" s="1207"/>
      <c r="C469" s="1455"/>
      <c r="D469" s="1269"/>
      <c r="E469" s="1458"/>
      <c r="F469" s="1008"/>
      <c r="G469" s="1009">
        <f t="shared" ref="G469:G472" si="102">E469*F469</f>
        <v>0</v>
      </c>
      <c r="H469" s="1460"/>
      <c r="I469" s="923" t="e">
        <f t="shared" si="101"/>
        <v>#DIV/0!</v>
      </c>
    </row>
    <row r="470" spans="1:9" s="907" customFormat="1" ht="20.25" hidden="1" customHeight="1">
      <c r="A470" s="906"/>
      <c r="B470" s="1461" t="s">
        <v>1043</v>
      </c>
      <c r="C470" s="1462" t="s">
        <v>19</v>
      </c>
      <c r="D470" s="1293" t="s">
        <v>1106</v>
      </c>
      <c r="E470" s="1458"/>
      <c r="F470" s="1008"/>
      <c r="G470" s="1009">
        <f t="shared" si="102"/>
        <v>0</v>
      </c>
      <c r="H470" s="1460"/>
      <c r="I470" s="923" t="e">
        <f t="shared" si="101"/>
        <v>#DIV/0!</v>
      </c>
    </row>
    <row r="471" spans="1:9" s="907" customFormat="1" ht="20.25" hidden="1" customHeight="1">
      <c r="A471" s="906"/>
      <c r="B471" s="1461" t="s">
        <v>1044</v>
      </c>
      <c r="C471" s="1462" t="s">
        <v>1035</v>
      </c>
      <c r="D471" s="1293" t="s">
        <v>1106</v>
      </c>
      <c r="E471" s="1458"/>
      <c r="F471" s="1008"/>
      <c r="G471" s="1009">
        <f t="shared" si="102"/>
        <v>0</v>
      </c>
      <c r="H471" s="1460"/>
      <c r="I471" s="923" t="e">
        <f t="shared" si="101"/>
        <v>#DIV/0!</v>
      </c>
    </row>
    <row r="472" spans="1:9" s="907" customFormat="1" ht="20.25" hidden="1" customHeight="1">
      <c r="A472" s="906"/>
      <c r="B472" s="1461" t="s">
        <v>1181</v>
      </c>
      <c r="C472" s="1462" t="s">
        <v>1182</v>
      </c>
      <c r="D472" s="1293" t="s">
        <v>1106</v>
      </c>
      <c r="E472" s="1458"/>
      <c r="F472" s="1008"/>
      <c r="G472" s="1009">
        <f t="shared" si="102"/>
        <v>0</v>
      </c>
      <c r="H472" s="1460"/>
      <c r="I472" s="923" t="e">
        <f t="shared" si="101"/>
        <v>#DIV/0!</v>
      </c>
    </row>
    <row r="473" spans="1:9" s="907" customFormat="1" ht="20.25" hidden="1" customHeight="1">
      <c r="A473" s="906"/>
      <c r="B473" s="1461" t="s">
        <v>933</v>
      </c>
      <c r="C473" s="1462" t="s">
        <v>864</v>
      </c>
      <c r="D473" s="1269" t="s">
        <v>4</v>
      </c>
      <c r="E473" s="1458"/>
      <c r="F473" s="1006"/>
      <c r="G473" s="1007">
        <f t="shared" ref="G473:G487" si="103">E473*F473</f>
        <v>0</v>
      </c>
      <c r="H473" s="1055"/>
      <c r="I473" s="923" t="e">
        <f t="shared" si="101"/>
        <v>#DIV/0!</v>
      </c>
    </row>
    <row r="474" spans="1:9" s="907" customFormat="1" ht="20.25" hidden="1" customHeight="1">
      <c r="A474" s="906"/>
      <c r="B474" s="922"/>
      <c r="C474" s="1463" t="s">
        <v>1206</v>
      </c>
      <c r="D474" s="1464" t="s">
        <v>1107</v>
      </c>
      <c r="E474" s="1465"/>
      <c r="F474" s="1008"/>
      <c r="G474" s="1007">
        <f t="shared" si="103"/>
        <v>0</v>
      </c>
      <c r="H474" s="1055"/>
      <c r="I474" s="923" t="e">
        <f t="shared" si="101"/>
        <v>#DIV/0!</v>
      </c>
    </row>
    <row r="475" spans="1:9" s="907" customFormat="1" ht="20.25" hidden="1" customHeight="1">
      <c r="A475" s="906"/>
      <c r="B475" s="922"/>
      <c r="C475" s="1466" t="s">
        <v>1205</v>
      </c>
      <c r="D475" s="1464" t="s">
        <v>1106</v>
      </c>
      <c r="E475" s="1465"/>
      <c r="F475" s="1008"/>
      <c r="G475" s="1007">
        <f t="shared" ref="G475:G484" si="104">E475*F475</f>
        <v>0</v>
      </c>
      <c r="H475" s="1055"/>
      <c r="I475" s="923" t="e">
        <f t="shared" si="101"/>
        <v>#DIV/0!</v>
      </c>
    </row>
    <row r="476" spans="1:9" s="907" customFormat="1" ht="20.25" hidden="1" customHeight="1">
      <c r="A476" s="906"/>
      <c r="B476" s="922"/>
      <c r="C476" s="1463" t="s">
        <v>1109</v>
      </c>
      <c r="D476" s="1464" t="s">
        <v>1106</v>
      </c>
      <c r="E476" s="1465"/>
      <c r="F476" s="1008"/>
      <c r="G476" s="1007">
        <f t="shared" si="104"/>
        <v>0</v>
      </c>
      <c r="H476" s="1055"/>
      <c r="I476" s="923" t="e">
        <f t="shared" si="101"/>
        <v>#DIV/0!</v>
      </c>
    </row>
    <row r="477" spans="1:9" s="907" customFormat="1" ht="20.25" customHeight="1">
      <c r="A477" s="906"/>
      <c r="B477" s="922"/>
      <c r="C477" s="1463" t="s">
        <v>1219</v>
      </c>
      <c r="D477" s="1464" t="s">
        <v>1106</v>
      </c>
      <c r="E477" s="1467"/>
      <c r="F477" s="1006"/>
      <c r="G477" s="1007">
        <f t="shared" si="104"/>
        <v>0</v>
      </c>
      <c r="H477" s="1055"/>
      <c r="I477" s="923" t="e">
        <f t="shared" si="101"/>
        <v>#DIV/0!</v>
      </c>
    </row>
    <row r="478" spans="1:9" s="907" customFormat="1" ht="20.25" customHeight="1">
      <c r="A478" s="906"/>
      <c r="B478" s="922"/>
      <c r="C478" s="1468" t="s">
        <v>1220</v>
      </c>
      <c r="D478" s="1464" t="s">
        <v>1106</v>
      </c>
      <c r="E478" s="1467"/>
      <c r="F478" s="1006"/>
      <c r="G478" s="1007">
        <f t="shared" si="104"/>
        <v>0</v>
      </c>
      <c r="H478" s="1055"/>
      <c r="I478" s="923" t="e">
        <f t="shared" si="101"/>
        <v>#DIV/0!</v>
      </c>
    </row>
    <row r="479" spans="1:9" s="907" customFormat="1" ht="20.25" customHeight="1">
      <c r="A479" s="906"/>
      <c r="B479" s="922"/>
      <c r="C479" s="1466" t="s">
        <v>1221</v>
      </c>
      <c r="D479" s="1464" t="s">
        <v>1106</v>
      </c>
      <c r="E479" s="1467"/>
      <c r="F479" s="1006"/>
      <c r="G479" s="1007">
        <f t="shared" si="104"/>
        <v>0</v>
      </c>
      <c r="H479" s="1055"/>
      <c r="I479" s="923" t="e">
        <f t="shared" si="101"/>
        <v>#DIV/0!</v>
      </c>
    </row>
    <row r="480" spans="1:9" s="907" customFormat="1" ht="20.25" customHeight="1">
      <c r="A480" s="906"/>
      <c r="B480" s="922"/>
      <c r="C480" s="1466" t="s">
        <v>1222</v>
      </c>
      <c r="D480" s="1464" t="s">
        <v>1106</v>
      </c>
      <c r="E480" s="1467"/>
      <c r="F480" s="1006"/>
      <c r="G480" s="1007">
        <f t="shared" si="104"/>
        <v>0</v>
      </c>
      <c r="H480" s="1055"/>
      <c r="I480" s="923" t="e">
        <f t="shared" si="101"/>
        <v>#DIV/0!</v>
      </c>
    </row>
    <row r="481" spans="1:10" s="907" customFormat="1" ht="20.25" customHeight="1">
      <c r="A481" s="906"/>
      <c r="B481" s="922"/>
      <c r="C481" s="1466" t="s">
        <v>1224</v>
      </c>
      <c r="D481" s="1464" t="s">
        <v>1106</v>
      </c>
      <c r="E481" s="1467"/>
      <c r="F481" s="1006"/>
      <c r="G481" s="1007">
        <f t="shared" si="104"/>
        <v>0</v>
      </c>
      <c r="H481" s="1055"/>
      <c r="I481" s="923" t="e">
        <f t="shared" si="101"/>
        <v>#DIV/0!</v>
      </c>
    </row>
    <row r="482" spans="1:10" s="907" customFormat="1" ht="20.25" customHeight="1">
      <c r="A482" s="906"/>
      <c r="B482" s="922"/>
      <c r="C482" s="1466" t="s">
        <v>1225</v>
      </c>
      <c r="D482" s="1464" t="s">
        <v>1106</v>
      </c>
      <c r="E482" s="1467"/>
      <c r="F482" s="1006"/>
      <c r="G482" s="1007">
        <f t="shared" si="104"/>
        <v>0</v>
      </c>
      <c r="H482" s="1055"/>
      <c r="I482" s="923" t="e">
        <f t="shared" si="101"/>
        <v>#DIV/0!</v>
      </c>
    </row>
    <row r="483" spans="1:10" s="907" customFormat="1" ht="20.25" customHeight="1">
      <c r="A483" s="906"/>
      <c r="B483" s="922"/>
      <c r="C483" s="1463" t="s">
        <v>1223</v>
      </c>
      <c r="D483" s="1464" t="s">
        <v>1106</v>
      </c>
      <c r="E483" s="1467"/>
      <c r="F483" s="1006"/>
      <c r="G483" s="1007">
        <f t="shared" si="104"/>
        <v>0</v>
      </c>
      <c r="H483" s="1055"/>
      <c r="I483" s="923" t="e">
        <f t="shared" si="101"/>
        <v>#DIV/0!</v>
      </c>
    </row>
    <row r="484" spans="1:10" s="907" customFormat="1" ht="20.25" customHeight="1">
      <c r="A484" s="906"/>
      <c r="B484" s="922"/>
      <c r="C484" s="1466" t="s">
        <v>1226</v>
      </c>
      <c r="D484" s="1464" t="s">
        <v>1106</v>
      </c>
      <c r="E484" s="1467"/>
      <c r="F484" s="1006"/>
      <c r="G484" s="1007">
        <f t="shared" si="104"/>
        <v>0</v>
      </c>
      <c r="H484" s="1055"/>
      <c r="I484" s="923" t="e">
        <f t="shared" si="101"/>
        <v>#DIV/0!</v>
      </c>
    </row>
    <row r="485" spans="1:10" s="907" customFormat="1" ht="20.25" customHeight="1">
      <c r="A485" s="906"/>
      <c r="B485" s="922"/>
      <c r="C485" s="1466" t="s">
        <v>1227</v>
      </c>
      <c r="D485" s="1464" t="s">
        <v>1106</v>
      </c>
      <c r="E485" s="1467"/>
      <c r="F485" s="1006"/>
      <c r="G485" s="1007">
        <f t="shared" si="103"/>
        <v>0</v>
      </c>
      <c r="H485" s="1055"/>
      <c r="I485" s="923" t="e">
        <f t="shared" si="101"/>
        <v>#DIV/0!</v>
      </c>
    </row>
    <row r="486" spans="1:10" s="907" customFormat="1" ht="20.25" customHeight="1" thickBot="1">
      <c r="A486" s="906"/>
      <c r="B486" s="922"/>
      <c r="C486" s="1463" t="s">
        <v>1228</v>
      </c>
      <c r="D486" s="1464" t="s">
        <v>1106</v>
      </c>
      <c r="E486" s="1467"/>
      <c r="F486" s="1006"/>
      <c r="G486" s="1007">
        <f t="shared" si="103"/>
        <v>0</v>
      </c>
      <c r="H486" s="1055"/>
      <c r="I486" s="923" t="e">
        <f t="shared" si="101"/>
        <v>#DIV/0!</v>
      </c>
    </row>
    <row r="487" spans="1:10" s="907" customFormat="1" ht="20.25" hidden="1" customHeight="1" thickBot="1">
      <c r="A487" s="906"/>
      <c r="B487" s="922"/>
      <c r="C487" s="1466" t="s">
        <v>1229</v>
      </c>
      <c r="D487" s="1469" t="s">
        <v>1106</v>
      </c>
      <c r="E487" s="1470"/>
      <c r="F487" s="1471"/>
      <c r="G487" s="1055">
        <f t="shared" si="103"/>
        <v>0</v>
      </c>
      <c r="H487" s="1055"/>
      <c r="I487" s="923" t="e">
        <f t="shared" si="101"/>
        <v>#DIV/0!</v>
      </c>
    </row>
    <row r="488" spans="1:10" s="907" customFormat="1" ht="20.25" customHeight="1" thickBot="1">
      <c r="A488" s="1001"/>
      <c r="B488" s="1208">
        <v>25</v>
      </c>
      <c r="C488" s="994" t="s">
        <v>1348</v>
      </c>
      <c r="D488" s="1472" t="s">
        <v>4</v>
      </c>
      <c r="E488" s="1473"/>
      <c r="F488" s="1474"/>
      <c r="G488" s="1164">
        <f t="shared" ref="G488" si="105">E488*F488</f>
        <v>0</v>
      </c>
      <c r="H488" s="1164">
        <f>G488</f>
        <v>0</v>
      </c>
      <c r="I488" s="923" t="e">
        <f t="shared" si="101"/>
        <v>#DIV/0!</v>
      </c>
      <c r="J488" s="1057"/>
    </row>
    <row r="489" spans="1:10" s="902" customFormat="1" ht="20.25" hidden="1" customHeight="1" thickBot="1">
      <c r="A489" s="882"/>
      <c r="B489" s="1156" t="s">
        <v>516</v>
      </c>
      <c r="C489" s="1158" t="s">
        <v>1202</v>
      </c>
      <c r="D489" s="1209" t="s">
        <v>23</v>
      </c>
      <c r="E489" s="1210"/>
      <c r="F489" s="1154" t="e">
        <f>A.Precios!#REF!</f>
        <v>#REF!</v>
      </c>
      <c r="G489" s="1155" t="e">
        <f t="shared" ref="G489:G513" si="106">+F489*E489</f>
        <v>#REF!</v>
      </c>
      <c r="H489" s="1157"/>
      <c r="I489" s="1160" t="e">
        <f>+G489/$H$514*100</f>
        <v>#REF!</v>
      </c>
    </row>
    <row r="490" spans="1:10" s="902" customFormat="1" ht="20.25" hidden="1" customHeight="1" thickBot="1">
      <c r="A490" s="882"/>
      <c r="B490" s="1156" t="s">
        <v>517</v>
      </c>
      <c r="C490" s="1158" t="s">
        <v>1203</v>
      </c>
      <c r="D490" s="1058" t="s">
        <v>10</v>
      </c>
      <c r="E490" s="1161"/>
      <c r="F490" s="1159" t="e">
        <f>A.Precios!#REF!</f>
        <v>#REF!</v>
      </c>
      <c r="G490" s="1157" t="e">
        <f t="shared" ref="G490" si="107">+F490*E490</f>
        <v>#REF!</v>
      </c>
      <c r="H490" s="1157"/>
      <c r="I490" s="1160" t="e">
        <f>+G490/$H$514*100</f>
        <v>#REF!</v>
      </c>
    </row>
    <row r="491" spans="1:10" s="902" customFormat="1" ht="20.25" hidden="1" customHeight="1" thickBot="1">
      <c r="A491" s="882"/>
      <c r="B491" s="885" t="s">
        <v>518</v>
      </c>
      <c r="C491" s="886" t="s">
        <v>1170</v>
      </c>
      <c r="D491" s="883" t="s">
        <v>23</v>
      </c>
      <c r="E491" s="1016"/>
      <c r="F491" s="1008">
        <f>F428</f>
        <v>0</v>
      </c>
      <c r="G491" s="1005">
        <f t="shared" si="106"/>
        <v>0</v>
      </c>
      <c r="H491" s="1005"/>
      <c r="I491" s="1011" t="e">
        <f>+G491/$H$514*100</f>
        <v>#DIV/0!</v>
      </c>
    </row>
    <row r="492" spans="1:10" s="902" customFormat="1" ht="20.25" hidden="1" customHeight="1" thickBot="1">
      <c r="A492" s="882"/>
      <c r="B492" s="885" t="s">
        <v>519</v>
      </c>
      <c r="C492" s="886" t="s">
        <v>1171</v>
      </c>
      <c r="D492" s="883" t="s">
        <v>23</v>
      </c>
      <c r="E492" s="1016"/>
      <c r="F492" s="1008">
        <f>F429*15</f>
        <v>0</v>
      </c>
      <c r="G492" s="1005">
        <f t="shared" ref="G492" si="108">+F492*E492</f>
        <v>0</v>
      </c>
      <c r="H492" s="1005"/>
      <c r="I492" s="1011" t="e">
        <f t="shared" ref="I492" si="109">+G492/$H$514*100</f>
        <v>#DIV/0!</v>
      </c>
    </row>
    <row r="493" spans="1:10" s="902" customFormat="1" ht="20.25" hidden="1" customHeight="1" thickBot="1">
      <c r="A493" s="882"/>
      <c r="B493" s="885" t="s">
        <v>519</v>
      </c>
      <c r="C493" s="886" t="s">
        <v>1172</v>
      </c>
      <c r="D493" s="883" t="s">
        <v>23</v>
      </c>
      <c r="E493" s="1016"/>
      <c r="F493" s="1008">
        <f>F14*0.5</f>
        <v>0</v>
      </c>
      <c r="G493" s="1005">
        <f t="shared" ref="G493:G494" si="110">+F493*E493</f>
        <v>0</v>
      </c>
      <c r="H493" s="1005"/>
      <c r="I493" s="1011" t="e">
        <f t="shared" ref="I493:I494" si="111">+G493/$H$514*100</f>
        <v>#DIV/0!</v>
      </c>
    </row>
    <row r="494" spans="1:10" s="902" customFormat="1" ht="20.25" hidden="1" customHeight="1" thickBot="1">
      <c r="A494" s="882"/>
      <c r="B494" s="885" t="s">
        <v>934</v>
      </c>
      <c r="C494" s="886" t="s">
        <v>936</v>
      </c>
      <c r="D494" s="883" t="s">
        <v>4</v>
      </c>
      <c r="E494" s="1016"/>
      <c r="F494" s="1006">
        <f>G371*0.25</f>
        <v>0</v>
      </c>
      <c r="G494" s="1003">
        <f t="shared" si="110"/>
        <v>0</v>
      </c>
      <c r="H494" s="1005"/>
      <c r="I494" s="515" t="e">
        <f t="shared" si="111"/>
        <v>#DIV/0!</v>
      </c>
    </row>
    <row r="495" spans="1:10" s="902" customFormat="1" ht="20.25" hidden="1" customHeight="1" thickBot="1">
      <c r="A495" s="882"/>
      <c r="B495" s="885" t="s">
        <v>520</v>
      </c>
      <c r="C495" s="886" t="s">
        <v>937</v>
      </c>
      <c r="D495" s="883" t="s">
        <v>4</v>
      </c>
      <c r="E495" s="1016"/>
      <c r="F495" s="1006">
        <f>F294*0.035</f>
        <v>0</v>
      </c>
      <c r="G495" s="1003">
        <f t="shared" si="106"/>
        <v>0</v>
      </c>
      <c r="H495" s="1005"/>
      <c r="I495" s="515" t="e">
        <f>+G495/$H$514*100</f>
        <v>#DIV/0!</v>
      </c>
    </row>
    <row r="496" spans="1:10" s="902" customFormat="1" ht="20.25" hidden="1" customHeight="1" thickBot="1">
      <c r="A496" s="882"/>
      <c r="B496" s="885" t="s">
        <v>521</v>
      </c>
      <c r="C496" s="886" t="s">
        <v>938</v>
      </c>
      <c r="D496" s="883" t="s">
        <v>4</v>
      </c>
      <c r="E496" s="1016"/>
      <c r="F496" s="1006">
        <f>+F118*2.5</f>
        <v>0</v>
      </c>
      <c r="G496" s="1003">
        <f t="shared" ref="G496:G498" si="112">+F496*E496</f>
        <v>0</v>
      </c>
      <c r="H496" s="1005"/>
      <c r="I496" s="515" t="e">
        <f t="shared" ref="I496:I498" si="113">+G496/$H$514*100</f>
        <v>#DIV/0!</v>
      </c>
    </row>
    <row r="497" spans="1:9" s="902" customFormat="1" ht="20.25" hidden="1" customHeight="1" thickBot="1">
      <c r="A497" s="882"/>
      <c r="B497" s="885" t="s">
        <v>935</v>
      </c>
      <c r="C497" s="886" t="s">
        <v>939</v>
      </c>
      <c r="D497" s="883" t="s">
        <v>4</v>
      </c>
      <c r="E497" s="1016"/>
      <c r="F497" s="1006"/>
      <c r="G497" s="1003">
        <f t="shared" si="112"/>
        <v>0</v>
      </c>
      <c r="H497" s="1005"/>
      <c r="I497" s="515" t="e">
        <f t="shared" si="113"/>
        <v>#DIV/0!</v>
      </c>
    </row>
    <row r="498" spans="1:9" s="902" customFormat="1" ht="20.25" hidden="1" customHeight="1" thickBot="1">
      <c r="A498" s="882"/>
      <c r="B498" s="885" t="s">
        <v>890</v>
      </c>
      <c r="C498" s="886" t="s">
        <v>906</v>
      </c>
      <c r="D498" s="883" t="s">
        <v>4</v>
      </c>
      <c r="E498" s="1016">
        <v>0</v>
      </c>
      <c r="F498" s="1006" t="e">
        <f>+$F$490*100</f>
        <v>#REF!</v>
      </c>
      <c r="G498" s="1003" t="e">
        <f t="shared" si="112"/>
        <v>#REF!</v>
      </c>
      <c r="H498" s="1005"/>
      <c r="I498" s="515" t="e">
        <f t="shared" si="113"/>
        <v>#REF!</v>
      </c>
    </row>
    <row r="499" spans="1:9" s="902" customFormat="1" ht="20.25" hidden="1" customHeight="1" thickBot="1">
      <c r="A499" s="882"/>
      <c r="B499" s="885" t="s">
        <v>899</v>
      </c>
      <c r="C499" s="886" t="s">
        <v>907</v>
      </c>
      <c r="D499" s="883" t="s">
        <v>4</v>
      </c>
      <c r="E499" s="1016">
        <v>0</v>
      </c>
      <c r="F499" s="1006" t="e">
        <f>+$F$490*480</f>
        <v>#REF!</v>
      </c>
      <c r="G499" s="1003" t="e">
        <f t="shared" ref="G499:G505" si="114">+F499*E499</f>
        <v>#REF!</v>
      </c>
      <c r="H499" s="1005"/>
      <c r="I499" s="515" t="e">
        <f t="shared" ref="I499:I505" si="115">+G499/$H$514*100</f>
        <v>#REF!</v>
      </c>
    </row>
    <row r="500" spans="1:9" s="902" customFormat="1" ht="20.25" hidden="1" customHeight="1" thickBot="1">
      <c r="A500" s="882"/>
      <c r="B500" s="885" t="s">
        <v>900</v>
      </c>
      <c r="C500" s="886" t="s">
        <v>913</v>
      </c>
      <c r="D500" s="883" t="s">
        <v>4</v>
      </c>
      <c r="E500" s="1016">
        <v>0</v>
      </c>
      <c r="F500" s="1006" t="e">
        <f>+$F$490*350</f>
        <v>#REF!</v>
      </c>
      <c r="G500" s="1003" t="e">
        <f t="shared" si="114"/>
        <v>#REF!</v>
      </c>
      <c r="H500" s="1005"/>
      <c r="I500" s="515" t="e">
        <f t="shared" si="115"/>
        <v>#REF!</v>
      </c>
    </row>
    <row r="501" spans="1:9" s="902" customFormat="1" ht="20.25" hidden="1" customHeight="1" thickBot="1">
      <c r="A501" s="882"/>
      <c r="B501" s="885" t="s">
        <v>901</v>
      </c>
      <c r="C501" s="886" t="s">
        <v>908</v>
      </c>
      <c r="D501" s="883" t="s">
        <v>4</v>
      </c>
      <c r="E501" s="1016">
        <v>0</v>
      </c>
      <c r="F501" s="1006" t="e">
        <f>+$F$490*360</f>
        <v>#REF!</v>
      </c>
      <c r="G501" s="1003" t="e">
        <f t="shared" si="114"/>
        <v>#REF!</v>
      </c>
      <c r="H501" s="1005"/>
      <c r="I501" s="515" t="e">
        <f t="shared" si="115"/>
        <v>#REF!</v>
      </c>
    </row>
    <row r="502" spans="1:9" s="902" customFormat="1" ht="20.25" hidden="1" customHeight="1" thickBot="1">
      <c r="A502" s="882"/>
      <c r="B502" s="885" t="s">
        <v>902</v>
      </c>
      <c r="C502" s="886" t="s">
        <v>909</v>
      </c>
      <c r="D502" s="883" t="s">
        <v>4</v>
      </c>
      <c r="E502" s="1016">
        <v>0</v>
      </c>
      <c r="F502" s="1006" t="e">
        <f>+$F$490*340</f>
        <v>#REF!</v>
      </c>
      <c r="G502" s="1003" t="e">
        <f t="shared" si="114"/>
        <v>#REF!</v>
      </c>
      <c r="H502" s="1005"/>
      <c r="I502" s="515" t="e">
        <f t="shared" si="115"/>
        <v>#REF!</v>
      </c>
    </row>
    <row r="503" spans="1:9" s="902" customFormat="1" ht="20.25" hidden="1" customHeight="1" thickBot="1">
      <c r="A503" s="882"/>
      <c r="B503" s="885" t="s">
        <v>903</v>
      </c>
      <c r="C503" s="886" t="s">
        <v>910</v>
      </c>
      <c r="D503" s="883" t="s">
        <v>23</v>
      </c>
      <c r="E503" s="1016">
        <v>0</v>
      </c>
      <c r="F503" s="1006" t="e">
        <f>+$F$490*9</f>
        <v>#REF!</v>
      </c>
      <c r="G503" s="1003" t="e">
        <f t="shared" si="114"/>
        <v>#REF!</v>
      </c>
      <c r="H503" s="1005"/>
      <c r="I503" s="515" t="e">
        <f t="shared" si="115"/>
        <v>#REF!</v>
      </c>
    </row>
    <row r="504" spans="1:9" s="902" customFormat="1" ht="20.25" hidden="1" customHeight="1" thickBot="1">
      <c r="A504" s="882"/>
      <c r="B504" s="885" t="s">
        <v>904</v>
      </c>
      <c r="C504" s="886" t="s">
        <v>911</v>
      </c>
      <c r="D504" s="883" t="s">
        <v>10</v>
      </c>
      <c r="E504" s="1016">
        <v>0</v>
      </c>
      <c r="F504" s="1006">
        <f>+F439</f>
        <v>0</v>
      </c>
      <c r="G504" s="1003">
        <f t="shared" si="114"/>
        <v>0</v>
      </c>
      <c r="H504" s="1005"/>
      <c r="I504" s="515" t="e">
        <f t="shared" si="115"/>
        <v>#DIV/0!</v>
      </c>
    </row>
    <row r="505" spans="1:9" s="902" customFormat="1" ht="20.25" hidden="1" customHeight="1" thickBot="1">
      <c r="A505" s="882"/>
      <c r="B505" s="885" t="s">
        <v>905</v>
      </c>
      <c r="C505" s="886" t="s">
        <v>912</v>
      </c>
      <c r="D505" s="883" t="s">
        <v>23</v>
      </c>
      <c r="E505" s="1016">
        <v>0</v>
      </c>
      <c r="F505" s="1006">
        <f>+F430</f>
        <v>0</v>
      </c>
      <c r="G505" s="1003">
        <f t="shared" si="114"/>
        <v>0</v>
      </c>
      <c r="H505" s="1005"/>
      <c r="I505" s="515" t="e">
        <f t="shared" si="115"/>
        <v>#DIV/0!</v>
      </c>
    </row>
    <row r="506" spans="1:9" s="902" customFormat="1" ht="20.25" hidden="1" customHeight="1" thickBot="1">
      <c r="A506" s="882"/>
      <c r="B506" s="885"/>
      <c r="C506" s="886"/>
      <c r="D506" s="887"/>
      <c r="E506" s="1016"/>
      <c r="F506" s="1006"/>
      <c r="G506" s="1003"/>
      <c r="H506" s="1005"/>
      <c r="I506" s="515"/>
    </row>
    <row r="507" spans="1:9" s="902" customFormat="1" ht="20.25" hidden="1" customHeight="1" thickBot="1">
      <c r="A507" s="884">
        <v>26</v>
      </c>
      <c r="B507" s="880" t="s">
        <v>694</v>
      </c>
      <c r="C507" s="881"/>
      <c r="D507" s="881"/>
      <c r="E507" s="881"/>
      <c r="F507" s="994"/>
      <c r="G507" s="1017"/>
      <c r="H507" s="1015">
        <f>SUM(G508:G513)</f>
        <v>0</v>
      </c>
      <c r="I507" s="515"/>
    </row>
    <row r="508" spans="1:9" s="902" customFormat="1" ht="20.25" hidden="1" customHeight="1" thickBot="1">
      <c r="A508" s="882"/>
      <c r="B508" s="888" t="s">
        <v>692</v>
      </c>
      <c r="C508" s="886" t="s">
        <v>699</v>
      </c>
      <c r="D508" s="883" t="s">
        <v>22</v>
      </c>
      <c r="E508" s="1004"/>
      <c r="F508" s="1006">
        <f>+F29</f>
        <v>0</v>
      </c>
      <c r="G508" s="1003">
        <f t="shared" ref="G508" si="116">+F508*E508</f>
        <v>0</v>
      </c>
      <c r="H508" s="1005"/>
      <c r="I508" s="515" t="e">
        <f>+G508/$H$514*100</f>
        <v>#DIV/0!</v>
      </c>
    </row>
    <row r="509" spans="1:9" s="902" customFormat="1" ht="20.25" hidden="1" customHeight="1" thickBot="1">
      <c r="A509" s="882"/>
      <c r="B509" s="888" t="s">
        <v>695</v>
      </c>
      <c r="C509" s="886" t="s">
        <v>700</v>
      </c>
      <c r="D509" s="883" t="s">
        <v>23</v>
      </c>
      <c r="E509" s="1004"/>
      <c r="F509" s="1006">
        <f>+F453*0.08</f>
        <v>0</v>
      </c>
      <c r="G509" s="1003">
        <f t="shared" ref="G509:G510" si="117">+F509*E509</f>
        <v>0</v>
      </c>
      <c r="H509" s="1005"/>
      <c r="I509" s="515" t="e">
        <f t="shared" ref="I509:I510" si="118">+G509/$H$514*100</f>
        <v>#DIV/0!</v>
      </c>
    </row>
    <row r="510" spans="1:9" s="902" customFormat="1" ht="20.25" hidden="1" customHeight="1" thickBot="1">
      <c r="A510" s="882"/>
      <c r="B510" s="888" t="s">
        <v>696</v>
      </c>
      <c r="C510" s="886" t="s">
        <v>701</v>
      </c>
      <c r="D510" s="883" t="s">
        <v>4</v>
      </c>
      <c r="E510" s="1016"/>
      <c r="F510" s="1006">
        <f>+F453*0.45</f>
        <v>0</v>
      </c>
      <c r="G510" s="1003">
        <f t="shared" si="117"/>
        <v>0</v>
      </c>
      <c r="H510" s="1005"/>
      <c r="I510" s="515" t="e">
        <f t="shared" si="118"/>
        <v>#DIV/0!</v>
      </c>
    </row>
    <row r="511" spans="1:9" s="902" customFormat="1" ht="20.25" hidden="1" customHeight="1" thickBot="1">
      <c r="A511" s="882"/>
      <c r="B511" s="888" t="s">
        <v>697</v>
      </c>
      <c r="C511" s="886" t="s">
        <v>702</v>
      </c>
      <c r="D511" s="883" t="s">
        <v>10</v>
      </c>
      <c r="E511" s="1016"/>
      <c r="F511" s="1006">
        <f>+F453*0.005</f>
        <v>0</v>
      </c>
      <c r="G511" s="1003">
        <f t="shared" si="106"/>
        <v>0</v>
      </c>
      <c r="H511" s="1005"/>
      <c r="I511" s="515" t="e">
        <f>+G511/$H$514*100</f>
        <v>#DIV/0!</v>
      </c>
    </row>
    <row r="512" spans="1:9" s="902" customFormat="1" ht="20.25" hidden="1" customHeight="1" thickBot="1">
      <c r="A512" s="882"/>
      <c r="B512" s="888" t="s">
        <v>698</v>
      </c>
      <c r="C512" s="886" t="s">
        <v>703</v>
      </c>
      <c r="D512" s="883" t="s">
        <v>22</v>
      </c>
      <c r="E512" s="1004"/>
      <c r="F512" s="1006">
        <f>+F29</f>
        <v>0</v>
      </c>
      <c r="G512" s="1003">
        <f t="shared" si="106"/>
        <v>0</v>
      </c>
      <c r="H512" s="1005"/>
      <c r="I512" s="515" t="e">
        <f>+G512/$H$514*100</f>
        <v>#DIV/0!</v>
      </c>
    </row>
    <row r="513" spans="1:9" s="902" customFormat="1" ht="20.25" hidden="1" customHeight="1" thickBot="1">
      <c r="A513" s="882"/>
      <c r="B513" s="888" t="s">
        <v>705</v>
      </c>
      <c r="C513" s="886" t="s">
        <v>704</v>
      </c>
      <c r="D513" s="883" t="s">
        <v>4</v>
      </c>
      <c r="E513" s="1004"/>
      <c r="F513" s="1006">
        <f>+F508*200</f>
        <v>0</v>
      </c>
      <c r="G513" s="1003">
        <f t="shared" si="106"/>
        <v>0</v>
      </c>
      <c r="H513" s="1005"/>
      <c r="I513" s="515" t="e">
        <f>+G513/$H$514*100</f>
        <v>#DIV/0!</v>
      </c>
    </row>
    <row r="514" spans="1:9" s="902" customFormat="1" ht="31.5" customHeight="1" thickBot="1">
      <c r="A514" s="889"/>
      <c r="B514" s="924"/>
      <c r="C514" s="1018" t="s">
        <v>524</v>
      </c>
      <c r="D514" s="924"/>
      <c r="E514" s="1082"/>
      <c r="F514" s="1065"/>
      <c r="G514" s="1019">
        <f>G11+G28+G37+G48+G52+G60+G64+G66+G69+G75+G78+G87+G101+G112+G115+G119+G124+G184+G272+G339+G368+G370+G421+G426+G436+G438+G451+G454+G488</f>
        <v>0</v>
      </c>
      <c r="H514" s="1020">
        <f>H11+H28+H36+H51+H78+H86+H112+H115+H119+H124+H184+H272+H339+H368+H370+H421+H426+H436+H438+H451+H454+H488</f>
        <v>0</v>
      </c>
      <c r="I514" s="1021" t="e">
        <f>SUM(I13:I488)</f>
        <v>#DIV/0!</v>
      </c>
    </row>
    <row r="515" spans="1:9" s="903" customFormat="1" ht="25.9" customHeight="1">
      <c r="A515" s="890"/>
      <c r="B515" s="862">
        <v>1</v>
      </c>
      <c r="C515" s="863" t="s">
        <v>849</v>
      </c>
      <c r="D515" s="863"/>
      <c r="E515" s="250"/>
      <c r="F515" s="1071"/>
      <c r="G515" s="1022">
        <f>+G514</f>
        <v>0</v>
      </c>
      <c r="H515" s="1023">
        <f>+H514</f>
        <v>0</v>
      </c>
      <c r="I515" s="1024"/>
    </row>
    <row r="516" spans="1:9" s="903" customFormat="1" ht="21.95" customHeight="1">
      <c r="A516" s="890"/>
      <c r="B516" s="862">
        <v>2</v>
      </c>
      <c r="C516" s="863" t="s">
        <v>850</v>
      </c>
      <c r="D516" s="897">
        <v>0.15</v>
      </c>
      <c r="E516" s="250"/>
      <c r="F516" s="1071"/>
      <c r="G516" s="1022">
        <f>+G515*D516</f>
        <v>0</v>
      </c>
      <c r="H516" s="1023">
        <f>+H515*D516</f>
        <v>0</v>
      </c>
      <c r="I516" s="1025"/>
    </row>
    <row r="517" spans="1:9" ht="21.95" customHeight="1">
      <c r="A517" s="890"/>
      <c r="B517" s="862">
        <v>3</v>
      </c>
      <c r="C517" s="863" t="s">
        <v>1183</v>
      </c>
      <c r="D517" s="897">
        <v>0.1</v>
      </c>
      <c r="E517" s="250"/>
      <c r="F517" s="1071"/>
      <c r="G517" s="1026">
        <f>+(G515)*D517</f>
        <v>0</v>
      </c>
      <c r="H517" s="1023">
        <f>+(H515)*D517</f>
        <v>0</v>
      </c>
      <c r="I517" s="1025"/>
    </row>
    <row r="518" spans="1:9" ht="21.95" customHeight="1">
      <c r="A518" s="890"/>
      <c r="B518" s="862">
        <v>4</v>
      </c>
      <c r="C518" s="863" t="s">
        <v>852</v>
      </c>
      <c r="D518" s="897"/>
      <c r="E518" s="250"/>
      <c r="F518" s="1071"/>
      <c r="G518" s="1026">
        <f>SUM(G515:G517)</f>
        <v>0</v>
      </c>
      <c r="H518" s="1027">
        <f>SUM(H515:H517)</f>
        <v>0</v>
      </c>
      <c r="I518" s="1025"/>
    </row>
    <row r="519" spans="1:9" ht="21.95" customHeight="1">
      <c r="A519" s="890"/>
      <c r="B519" s="862">
        <v>5</v>
      </c>
      <c r="C519" s="863" t="s">
        <v>853</v>
      </c>
      <c r="D519" s="898">
        <v>2.4E-2</v>
      </c>
      <c r="E519" s="250"/>
      <c r="F519" s="1071"/>
      <c r="G519" s="1026">
        <f>+G518*D519</f>
        <v>0</v>
      </c>
      <c r="H519" s="1027">
        <f>+H518*D519</f>
        <v>0</v>
      </c>
      <c r="I519" s="1025"/>
    </row>
    <row r="520" spans="1:9" ht="21.95" customHeight="1" thickBot="1">
      <c r="A520" s="890"/>
      <c r="B520" s="862">
        <v>6</v>
      </c>
      <c r="C520" s="863" t="s">
        <v>854</v>
      </c>
      <c r="D520" s="897">
        <v>0.21</v>
      </c>
      <c r="E520" s="250"/>
      <c r="F520" s="1071"/>
      <c r="G520" s="1022">
        <f>+G518*D520</f>
        <v>0</v>
      </c>
      <c r="H520" s="1027">
        <f>+H518*D520</f>
        <v>0</v>
      </c>
      <c r="I520" s="1025"/>
    </row>
    <row r="521" spans="1:9" ht="42" customHeight="1" thickTop="1" thickBot="1">
      <c r="A521" s="891"/>
      <c r="B521" s="899"/>
      <c r="C521" s="899" t="s">
        <v>855</v>
      </c>
      <c r="D521" s="899"/>
      <c r="E521" s="1083"/>
      <c r="F521" s="1072"/>
      <c r="G521" s="1028">
        <f>SUM(G518:G520)</f>
        <v>0</v>
      </c>
      <c r="H521" s="1029">
        <f>SUM(H518:H520)</f>
        <v>0</v>
      </c>
      <c r="I521" s="1030"/>
    </row>
    <row r="522" spans="1:9" ht="21.95" customHeight="1" thickTop="1">
      <c r="A522" s="892"/>
      <c r="B522" s="1576" t="s">
        <v>856</v>
      </c>
      <c r="C522" s="1576"/>
      <c r="D522" s="1475" t="s">
        <v>1417</v>
      </c>
      <c r="E522" s="1084"/>
      <c r="F522" s="1073"/>
      <c r="G522" s="925"/>
      <c r="H522" s="926"/>
      <c r="I522" s="926"/>
    </row>
    <row r="523" spans="1:9" ht="21.95" customHeight="1">
      <c r="A523" s="893"/>
      <c r="B523" s="1260" t="s">
        <v>1411</v>
      </c>
      <c r="C523" s="1031"/>
      <c r="D523" s="894"/>
      <c r="E523" s="894"/>
      <c r="F523" s="1074"/>
      <c r="G523" s="894"/>
      <c r="H523" s="895"/>
      <c r="I523" s="895"/>
    </row>
    <row r="524" spans="1:9" ht="21.95" customHeight="1">
      <c r="A524" s="904"/>
      <c r="B524" s="894"/>
      <c r="C524" s="894"/>
      <c r="D524" s="894"/>
      <c r="E524" s="894"/>
      <c r="F524" s="1074"/>
      <c r="G524" s="894"/>
      <c r="H524" s="895"/>
      <c r="I524" s="895"/>
    </row>
    <row r="525" spans="1:9" ht="21.95" customHeight="1">
      <c r="A525" s="893"/>
      <c r="B525" s="894"/>
      <c r="C525" s="894"/>
      <c r="D525" s="894"/>
      <c r="E525" s="894"/>
      <c r="F525" s="1074"/>
      <c r="G525" s="894"/>
      <c r="H525" s="1236"/>
      <c r="I525" s="895"/>
    </row>
    <row r="526" spans="1:9" ht="21.95" customHeight="1">
      <c r="A526" s="893"/>
      <c r="B526" s="894"/>
      <c r="C526" s="894"/>
      <c r="D526" s="894"/>
      <c r="E526" s="894"/>
      <c r="F526" s="1074"/>
      <c r="G526" s="894"/>
      <c r="H526" s="895"/>
      <c r="I526" s="895"/>
    </row>
    <row r="527" spans="1:9" ht="21.95" customHeight="1">
      <c r="A527" s="893"/>
      <c r="B527" s="894"/>
      <c r="C527" s="894"/>
      <c r="D527" s="894"/>
      <c r="E527" s="894"/>
      <c r="F527" s="1074"/>
      <c r="G527" s="894"/>
      <c r="H527" s="895"/>
      <c r="I527" s="895"/>
    </row>
    <row r="528" spans="1:9" ht="21.95" customHeight="1">
      <c r="A528" s="893"/>
      <c r="B528" s="894"/>
      <c r="C528" s="894"/>
      <c r="D528" s="894"/>
      <c r="E528" s="894"/>
      <c r="F528" s="1074"/>
      <c r="G528" s="894"/>
      <c r="H528" s="895"/>
      <c r="I528" s="895"/>
    </row>
    <row r="529" spans="1:7" ht="21.95" customHeight="1">
      <c r="A529" s="916"/>
      <c r="B529" s="902"/>
      <c r="C529" s="902"/>
      <c r="D529" s="902"/>
      <c r="E529" s="894"/>
      <c r="G529" s="902"/>
    </row>
    <row r="530" spans="1:7" ht="21.95" customHeight="1">
      <c r="A530" s="916"/>
      <c r="B530" s="902"/>
      <c r="C530" s="902"/>
      <c r="D530" s="902"/>
      <c r="E530" s="894"/>
      <c r="G530" s="902"/>
    </row>
    <row r="531" spans="1:7" ht="21.95" customHeight="1">
      <c r="A531" s="916"/>
      <c r="B531" s="902"/>
      <c r="C531" s="902"/>
      <c r="D531" s="902"/>
      <c r="E531" s="894"/>
      <c r="G531" s="902"/>
    </row>
    <row r="532" spans="1:7" ht="21.95" customHeight="1">
      <c r="A532" s="916"/>
      <c r="B532" s="902"/>
      <c r="C532" s="902"/>
      <c r="D532" s="902"/>
      <c r="E532" s="894"/>
      <c r="G532" s="902"/>
    </row>
    <row r="533" spans="1:7">
      <c r="A533" s="916"/>
      <c r="B533" s="902"/>
      <c r="C533" s="902"/>
      <c r="D533" s="902"/>
      <c r="E533" s="894"/>
      <c r="G533" s="902"/>
    </row>
    <row r="534" spans="1:7">
      <c r="A534" s="916"/>
      <c r="B534" s="902"/>
      <c r="C534" s="902"/>
      <c r="D534" s="902"/>
      <c r="E534" s="894"/>
      <c r="G534" s="902"/>
    </row>
    <row r="535" spans="1:7">
      <c r="A535" s="916"/>
      <c r="B535" s="902"/>
      <c r="C535" s="902"/>
      <c r="D535" s="902"/>
      <c r="E535" s="894"/>
      <c r="G535" s="902"/>
    </row>
    <row r="536" spans="1:7">
      <c r="A536" s="916"/>
      <c r="B536" s="902"/>
      <c r="C536" s="902"/>
      <c r="D536" s="902"/>
      <c r="E536" s="894"/>
      <c r="G536" s="902"/>
    </row>
    <row r="537" spans="1:7">
      <c r="A537" s="916"/>
      <c r="B537" s="902"/>
      <c r="C537" s="902"/>
      <c r="D537" s="902"/>
      <c r="E537" s="894"/>
      <c r="G537" s="902"/>
    </row>
    <row r="538" spans="1:7">
      <c r="A538" s="916"/>
      <c r="B538" s="902"/>
      <c r="C538" s="902"/>
      <c r="D538" s="902"/>
      <c r="E538" s="894"/>
      <c r="G538" s="902"/>
    </row>
    <row r="539" spans="1:7">
      <c r="A539" s="916"/>
      <c r="B539" s="902"/>
      <c r="C539" s="902"/>
      <c r="D539" s="902"/>
      <c r="E539" s="894"/>
      <c r="G539" s="902"/>
    </row>
    <row r="540" spans="1:7">
      <c r="A540" s="916"/>
      <c r="B540" s="902"/>
      <c r="C540" s="902"/>
      <c r="D540" s="902"/>
      <c r="E540" s="894"/>
      <c r="G540" s="902"/>
    </row>
    <row r="541" spans="1:7">
      <c r="A541" s="916"/>
      <c r="B541" s="902"/>
      <c r="C541" s="902"/>
      <c r="D541" s="902"/>
      <c r="E541" s="894"/>
      <c r="G541" s="902"/>
    </row>
    <row r="542" spans="1:7">
      <c r="A542" s="916"/>
      <c r="B542" s="902"/>
      <c r="C542" s="902"/>
      <c r="D542" s="902"/>
      <c r="E542" s="894"/>
      <c r="G542" s="902"/>
    </row>
    <row r="543" spans="1:7">
      <c r="A543" s="916"/>
      <c r="B543" s="902"/>
      <c r="C543" s="902"/>
      <c r="D543" s="902"/>
      <c r="E543" s="894"/>
      <c r="G543" s="902"/>
    </row>
    <row r="544" spans="1:7">
      <c r="A544" s="916"/>
      <c r="B544" s="902"/>
      <c r="C544" s="902"/>
      <c r="D544" s="902"/>
      <c r="E544" s="894"/>
      <c r="G544" s="902"/>
    </row>
    <row r="545" spans="1:7">
      <c r="A545" s="916"/>
      <c r="B545" s="902"/>
      <c r="C545" s="902"/>
      <c r="D545" s="902"/>
      <c r="E545" s="894"/>
      <c r="G545" s="902"/>
    </row>
  </sheetData>
  <dataConsolidate/>
  <mergeCells count="12">
    <mergeCell ref="B522:C522"/>
    <mergeCell ref="B5:I5"/>
    <mergeCell ref="B9:B10"/>
    <mergeCell ref="C9:C10"/>
    <mergeCell ref="I9:I10"/>
    <mergeCell ref="D9:D10"/>
    <mergeCell ref="E9:E10"/>
    <mergeCell ref="F9:G9"/>
    <mergeCell ref="F127:F147"/>
    <mergeCell ref="F178:F182"/>
    <mergeCell ref="F149:F162"/>
    <mergeCell ref="F170:F176"/>
  </mergeCells>
  <phoneticPr fontId="0" type="noConversion"/>
  <dataValidations disablePrompts="1" count="1">
    <dataValidation type="list" allowBlank="1" showInputMessage="1" showErrorMessage="1" sqref="D235:D244 D408:D410" xr:uid="{CFE30D36-7178-46B3-8A29-601075878811}">
      <formula1>$D$10:$D$14</formula1>
    </dataValidation>
  </dataValidations>
  <pageMargins left="1.3385826771653544" right="0.59055118110236227" top="0.51181102362204722" bottom="0.47244094488188981" header="0.31496062992125984" footer="0.51181102362204722"/>
  <pageSetup paperSize="9" scale="48" fitToHeight="0" orientation="portrait" r:id="rId1"/>
  <headerFooter alignWithMargins="0"/>
  <rowBreaks count="1" manualBreakCount="1">
    <brk id="338" min="1" max="8" man="1"/>
  </rowBreaks>
  <ignoredErrors>
    <ignoredError sqref="G85 G75:G77 G69:G73 G63:G67 G79 G81:G83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E1BE-B866-4545-9D5E-4D1C08B3DC86}">
  <sheetPr>
    <tabColor rgb="FFFF0000"/>
    <pageSetUpPr fitToPage="1"/>
  </sheetPr>
  <dimension ref="A1:Z162"/>
  <sheetViews>
    <sheetView zoomScale="75" zoomScaleNormal="75" zoomScaleSheetLayoutView="55" workbookViewId="0">
      <selection activeCell="T51" sqref="T51"/>
    </sheetView>
  </sheetViews>
  <sheetFormatPr baseColWidth="10" defaultColWidth="11.42578125" defaultRowHeight="13.5" outlineLevelCol="1"/>
  <cols>
    <col min="1" max="1" width="8.140625" style="991" customWidth="1"/>
    <col min="2" max="2" width="13.85546875" style="933" customWidth="1"/>
    <col min="3" max="3" width="69.85546875" style="933" customWidth="1"/>
    <col min="4" max="4" width="24.140625" style="932" customWidth="1" outlineLevel="1"/>
    <col min="5" max="5" width="19.42578125" style="932" hidden="1" customWidth="1" outlineLevel="1"/>
    <col min="6" max="6" width="23.7109375" style="933" customWidth="1"/>
    <col min="7" max="7" width="18.42578125" style="933" customWidth="1"/>
    <col min="8" max="8" width="5.28515625" style="933" hidden="1" customWidth="1"/>
    <col min="9" max="11" width="18.7109375" style="933" customWidth="1"/>
    <col min="12" max="13" width="18.7109375" style="934" customWidth="1"/>
    <col min="14" max="14" width="18.5703125" style="934" customWidth="1"/>
    <col min="15" max="22" width="18.7109375" style="934" customWidth="1"/>
    <col min="23" max="23" width="18.7109375" style="933" customWidth="1"/>
    <col min="24" max="16384" width="11.42578125" style="933"/>
  </cols>
  <sheetData>
    <row r="1" spans="1:26" ht="26.25" customHeight="1">
      <c r="A1" s="930"/>
      <c r="B1" s="931"/>
      <c r="C1" s="930"/>
    </row>
    <row r="2" spans="1:26" ht="31.5" customHeight="1">
      <c r="A2" s="930"/>
      <c r="B2" s="930"/>
      <c r="C2" s="935" t="s">
        <v>525</v>
      </c>
    </row>
    <row r="3" spans="1:26" ht="18" customHeight="1">
      <c r="A3" s="936"/>
    </row>
    <row r="4" spans="1:26" ht="22.5" customHeight="1">
      <c r="A4" s="1607" t="s">
        <v>1110</v>
      </c>
      <c r="B4" s="1608"/>
      <c r="C4" s="1216" t="str">
        <f>Datos!B2</f>
        <v>ENI Nº 62 ENRIQUE MOSCONI</v>
      </c>
      <c r="D4" s="937"/>
      <c r="E4" s="937"/>
      <c r="F4" s="938" t="str">
        <f>Datos!B6</f>
        <v>RIVADAVIA - SAN JUAN</v>
      </c>
    </row>
    <row r="5" spans="1:26" ht="18" customHeight="1" thickBot="1">
      <c r="A5" s="936"/>
    </row>
    <row r="6" spans="1:26" ht="27.75" customHeight="1" thickBot="1">
      <c r="A6" s="1609" t="s">
        <v>1111</v>
      </c>
      <c r="B6" s="1611" t="s">
        <v>1112</v>
      </c>
      <c r="C6" s="1596" t="s">
        <v>1113</v>
      </c>
      <c r="D6" s="939"/>
      <c r="E6" s="940"/>
      <c r="F6" s="1613" t="s">
        <v>272</v>
      </c>
      <c r="G6" s="1605" t="s">
        <v>274</v>
      </c>
      <c r="H6" s="941"/>
      <c r="I6" s="1590" t="s">
        <v>527</v>
      </c>
      <c r="J6" s="1591"/>
      <c r="K6" s="1591"/>
      <c r="L6" s="1591"/>
      <c r="M6" s="1591"/>
      <c r="N6" s="1591"/>
      <c r="O6" s="1591"/>
      <c r="P6" s="1591"/>
      <c r="Q6" s="1591"/>
      <c r="R6" s="1591"/>
      <c r="S6" s="1591"/>
      <c r="T6" s="1591"/>
      <c r="U6" s="1591"/>
      <c r="V6" s="1591"/>
      <c r="W6" s="1591"/>
    </row>
    <row r="7" spans="1:26" ht="34.15" customHeight="1" thickBot="1">
      <c r="A7" s="1610"/>
      <c r="B7" s="1612"/>
      <c r="C7" s="1600"/>
      <c r="D7" s="942"/>
      <c r="E7" s="993">
        <f>'[5]PRES. PARA COEF.'!G413/'[5]PRES. PARA COEF.'!G406</f>
        <v>1.5424999999999998</v>
      </c>
      <c r="F7" s="1606"/>
      <c r="G7" s="1606"/>
      <c r="H7" s="941"/>
      <c r="I7" s="943">
        <v>1</v>
      </c>
      <c r="J7" s="943">
        <v>2</v>
      </c>
      <c r="K7" s="943">
        <v>3</v>
      </c>
      <c r="L7" s="944">
        <v>4</v>
      </c>
      <c r="M7" s="944">
        <v>5</v>
      </c>
      <c r="N7" s="944">
        <v>6</v>
      </c>
      <c r="O7" s="944">
        <v>7</v>
      </c>
      <c r="P7" s="944">
        <v>8</v>
      </c>
      <c r="Q7" s="944">
        <v>9</v>
      </c>
      <c r="R7" s="944">
        <v>10</v>
      </c>
      <c r="S7" s="944">
        <v>11</v>
      </c>
      <c r="T7" s="944">
        <v>12</v>
      </c>
      <c r="U7" s="944">
        <v>13</v>
      </c>
      <c r="V7" s="944">
        <v>14</v>
      </c>
      <c r="W7" s="944">
        <v>15</v>
      </c>
    </row>
    <row r="8" spans="1:26" ht="20.25" customHeight="1" thickBot="1">
      <c r="A8" s="1592">
        <v>1</v>
      </c>
      <c r="B8" s="1595" t="s">
        <v>1114</v>
      </c>
      <c r="C8" s="1596"/>
      <c r="D8" s="945">
        <f>'PRES. PARA COEF.'!G12</f>
        <v>0</v>
      </c>
      <c r="E8" s="946">
        <f>D8*$E$7</f>
        <v>0</v>
      </c>
      <c r="F8" s="947">
        <f>E8</f>
        <v>0</v>
      </c>
      <c r="G8" s="947" t="e">
        <f t="shared" ref="G8:G49" si="0">+F8/$F$50*100</f>
        <v>#DIV/0!</v>
      </c>
      <c r="H8" s="947" t="e">
        <f>SUM(I8:W8)</f>
        <v>#DIV/0!</v>
      </c>
      <c r="I8" s="1036" t="e">
        <f>+$G8/1.5</f>
        <v>#DIV/0!</v>
      </c>
      <c r="J8" s="1036" t="e">
        <f>+$G8/3</f>
        <v>#DIV/0!</v>
      </c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Y8" s="949" t="e">
        <f t="shared" ref="Y8:Y49" si="1">SUM(I8:W8)</f>
        <v>#DIV/0!</v>
      </c>
      <c r="Z8" s="949" t="e">
        <f t="shared" ref="Z8:Z49" si="2">G8-Y8</f>
        <v>#DIV/0!</v>
      </c>
    </row>
    <row r="9" spans="1:26" ht="20.25" customHeight="1" thickBot="1">
      <c r="A9" s="1593"/>
      <c r="B9" s="1597"/>
      <c r="C9" s="1598"/>
      <c r="D9" s="945">
        <f>'PRES. PARA COEF.'!G17</f>
        <v>0</v>
      </c>
      <c r="E9" s="946">
        <f t="shared" ref="E9:E49" si="3">D9*$E$7</f>
        <v>0</v>
      </c>
      <c r="F9" s="947">
        <f t="shared" ref="F9:F49" si="4">E9</f>
        <v>0</v>
      </c>
      <c r="G9" s="947" t="e">
        <f t="shared" si="0"/>
        <v>#DIV/0!</v>
      </c>
      <c r="H9" s="947" t="e">
        <f>SUM(I9:W9)</f>
        <v>#DIV/0!</v>
      </c>
      <c r="I9" s="1036" t="e">
        <f>+$G9</f>
        <v>#DIV/0!</v>
      </c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Y9" s="949" t="e">
        <f t="shared" si="1"/>
        <v>#DIV/0!</v>
      </c>
      <c r="Z9" s="949" t="e">
        <f t="shared" si="2"/>
        <v>#DIV/0!</v>
      </c>
    </row>
    <row r="10" spans="1:26" ht="20.25" customHeight="1" thickBot="1">
      <c r="A10" s="1593"/>
      <c r="B10" s="1597"/>
      <c r="C10" s="1598"/>
      <c r="D10" s="945">
        <f>'PRES. PARA COEF.'!G23</f>
        <v>0</v>
      </c>
      <c r="E10" s="946">
        <f t="shared" si="3"/>
        <v>0</v>
      </c>
      <c r="F10" s="947">
        <f t="shared" si="4"/>
        <v>0</v>
      </c>
      <c r="G10" s="947" t="e">
        <f t="shared" si="0"/>
        <v>#DIV/0!</v>
      </c>
      <c r="H10" s="947" t="e">
        <f>SUM(I10:W10)</f>
        <v>#DIV/0!</v>
      </c>
      <c r="I10" s="948"/>
      <c r="J10" s="1036" t="e">
        <f>+$G10*0.15</f>
        <v>#DIV/0!</v>
      </c>
      <c r="K10" s="1036" t="e">
        <f>+$G10*0.15</f>
        <v>#DIV/0!</v>
      </c>
      <c r="L10" s="1036" t="e">
        <f>+$G10*0.15</f>
        <v>#DIV/0!</v>
      </c>
      <c r="M10" s="1036" t="e">
        <f>+$G10*0.1</f>
        <v>#DIV/0!</v>
      </c>
      <c r="N10" s="1036" t="e">
        <f>+$G10*0.1</f>
        <v>#DIV/0!</v>
      </c>
      <c r="O10" s="1036" t="e">
        <f>+$G10*0.1</f>
        <v>#DIV/0!</v>
      </c>
      <c r="P10" s="1036" t="e">
        <f>+$G10*0.1</f>
        <v>#DIV/0!</v>
      </c>
      <c r="Q10" s="1036" t="e">
        <f>+$G10*0.15</f>
        <v>#DIV/0!</v>
      </c>
      <c r="R10" s="948"/>
      <c r="S10" s="948"/>
      <c r="T10" s="948"/>
      <c r="U10" s="948"/>
      <c r="V10" s="948"/>
      <c r="W10" s="948"/>
      <c r="Y10" s="949" t="e">
        <f t="shared" si="1"/>
        <v>#DIV/0!</v>
      </c>
      <c r="Z10" s="949" t="e">
        <f t="shared" si="2"/>
        <v>#DIV/0!</v>
      </c>
    </row>
    <row r="11" spans="1:26" ht="20.25" customHeight="1" thickBot="1">
      <c r="A11" s="1594"/>
      <c r="B11" s="1599"/>
      <c r="C11" s="1600"/>
      <c r="D11" s="945">
        <f>'PRES. PARA COEF.'!G27</f>
        <v>0</v>
      </c>
      <c r="E11" s="946">
        <f t="shared" si="3"/>
        <v>0</v>
      </c>
      <c r="F11" s="947">
        <f t="shared" si="4"/>
        <v>0</v>
      </c>
      <c r="G11" s="947" t="e">
        <f t="shared" si="0"/>
        <v>#DIV/0!</v>
      </c>
      <c r="H11" s="947"/>
      <c r="I11" s="1036" t="e">
        <f>$G$11/15</f>
        <v>#DIV/0!</v>
      </c>
      <c r="J11" s="1036" t="e">
        <f t="shared" ref="J11:W11" si="5">$G$11/15</f>
        <v>#DIV/0!</v>
      </c>
      <c r="K11" s="1036" t="e">
        <f t="shared" si="5"/>
        <v>#DIV/0!</v>
      </c>
      <c r="L11" s="1036" t="e">
        <f t="shared" si="5"/>
        <v>#DIV/0!</v>
      </c>
      <c r="M11" s="1036" t="e">
        <f t="shared" si="5"/>
        <v>#DIV/0!</v>
      </c>
      <c r="N11" s="1036" t="e">
        <f t="shared" si="5"/>
        <v>#DIV/0!</v>
      </c>
      <c r="O11" s="1036" t="e">
        <f t="shared" si="5"/>
        <v>#DIV/0!</v>
      </c>
      <c r="P11" s="1036" t="e">
        <f t="shared" si="5"/>
        <v>#DIV/0!</v>
      </c>
      <c r="Q11" s="1036" t="e">
        <f t="shared" si="5"/>
        <v>#DIV/0!</v>
      </c>
      <c r="R11" s="1036" t="e">
        <f t="shared" si="5"/>
        <v>#DIV/0!</v>
      </c>
      <c r="S11" s="1036" t="e">
        <f t="shared" si="5"/>
        <v>#DIV/0!</v>
      </c>
      <c r="T11" s="1036" t="e">
        <f t="shared" si="5"/>
        <v>#DIV/0!</v>
      </c>
      <c r="U11" s="1036" t="e">
        <f t="shared" si="5"/>
        <v>#DIV/0!</v>
      </c>
      <c r="V11" s="1036" t="e">
        <f t="shared" si="5"/>
        <v>#DIV/0!</v>
      </c>
      <c r="W11" s="1036" t="e">
        <f t="shared" si="5"/>
        <v>#DIV/0!</v>
      </c>
      <c r="Y11" s="949"/>
      <c r="Z11" s="949"/>
    </row>
    <row r="12" spans="1:26" ht="20.25" customHeight="1" thickBot="1">
      <c r="A12" s="950">
        <v>2</v>
      </c>
      <c r="B12" s="1217" t="s">
        <v>1115</v>
      </c>
      <c r="C12" s="1218"/>
      <c r="D12" s="945">
        <f>'PRES. PARA COEF.'!H28</f>
        <v>0</v>
      </c>
      <c r="E12" s="946">
        <f t="shared" si="3"/>
        <v>0</v>
      </c>
      <c r="F12" s="947">
        <f t="shared" si="4"/>
        <v>0</v>
      </c>
      <c r="G12" s="947" t="e">
        <f t="shared" si="0"/>
        <v>#DIV/0!</v>
      </c>
      <c r="H12" s="947" t="e">
        <f t="shared" ref="H12:H38" si="6">SUM(I12:W12)</f>
        <v>#DIV/0!</v>
      </c>
      <c r="I12" s="948"/>
      <c r="J12" s="1036" t="e">
        <f>+$G12/3</f>
        <v>#DIV/0!</v>
      </c>
      <c r="K12" s="1036" t="e">
        <f>+$G12/3</f>
        <v>#DIV/0!</v>
      </c>
      <c r="L12" s="1036" t="e">
        <f>+$G12/3</f>
        <v>#DIV/0!</v>
      </c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Y12" s="949" t="e">
        <f t="shared" si="1"/>
        <v>#DIV/0!</v>
      </c>
      <c r="Z12" s="949" t="e">
        <f t="shared" si="2"/>
        <v>#DIV/0!</v>
      </c>
    </row>
    <row r="13" spans="1:26" ht="20.25" customHeight="1" thickBot="1">
      <c r="A13" s="950">
        <v>3</v>
      </c>
      <c r="B13" s="1217" t="s">
        <v>1116</v>
      </c>
      <c r="C13" s="1218"/>
      <c r="D13" s="945">
        <f>'PRES. PARA COEF.'!H36</f>
        <v>0</v>
      </c>
      <c r="E13" s="946">
        <f t="shared" si="3"/>
        <v>0</v>
      </c>
      <c r="F13" s="947">
        <f t="shared" si="4"/>
        <v>0</v>
      </c>
      <c r="G13" s="947" t="e">
        <f t="shared" si="0"/>
        <v>#DIV/0!</v>
      </c>
      <c r="H13" s="947" t="e">
        <f t="shared" si="6"/>
        <v>#DIV/0!</v>
      </c>
      <c r="I13" s="948"/>
      <c r="J13" s="1036" t="e">
        <f>+$G13/20</f>
        <v>#DIV/0!</v>
      </c>
      <c r="K13" s="1036" t="e">
        <f>+$G13/10</f>
        <v>#DIV/0!</v>
      </c>
      <c r="L13" s="1036" t="e">
        <f>+$G13/7.5</f>
        <v>#DIV/0!</v>
      </c>
      <c r="M13" s="1036" t="e">
        <f>+$G13/7.5</f>
        <v>#DIV/0!</v>
      </c>
      <c r="N13" s="1036" t="e">
        <f>+$G13/7.5</f>
        <v>#DIV/0!</v>
      </c>
      <c r="O13" s="1036" t="e">
        <f>+$G13/7.5</f>
        <v>#DIV/0!</v>
      </c>
      <c r="P13" s="1036" t="e">
        <f>+$G13/7.5</f>
        <v>#DIV/0!</v>
      </c>
      <c r="Q13" s="1036" t="e">
        <f>+$G13/10</f>
        <v>#DIV/0!</v>
      </c>
      <c r="R13" s="1036" t="e">
        <f>+$G13/12</f>
        <v>#DIV/0!</v>
      </c>
      <c r="S13" s="948"/>
      <c r="T13" s="948"/>
      <c r="U13" s="948"/>
      <c r="V13" s="948"/>
      <c r="W13" s="948"/>
      <c r="Y13" s="949" t="e">
        <f t="shared" si="1"/>
        <v>#DIV/0!</v>
      </c>
      <c r="Z13" s="949" t="e">
        <f t="shared" si="2"/>
        <v>#DIV/0!</v>
      </c>
    </row>
    <row r="14" spans="1:26" ht="20.25" hidden="1" customHeight="1" thickBot="1">
      <c r="A14" s="950">
        <v>3</v>
      </c>
      <c r="B14" s="952" t="s">
        <v>915</v>
      </c>
      <c r="C14" s="953" t="s">
        <v>327</v>
      </c>
      <c r="D14" s="954"/>
      <c r="E14" s="946">
        <f t="shared" si="3"/>
        <v>0</v>
      </c>
      <c r="F14" s="947">
        <f t="shared" si="4"/>
        <v>0</v>
      </c>
      <c r="G14" s="947" t="e">
        <f t="shared" si="0"/>
        <v>#DIV/0!</v>
      </c>
      <c r="H14" s="947" t="e">
        <f t="shared" si="6"/>
        <v>#DIV/0!</v>
      </c>
      <c r="I14" s="948"/>
      <c r="J14" s="948" t="e">
        <f t="shared" ref="J14:P26" si="7">+$G14/7</f>
        <v>#DIV/0!</v>
      </c>
      <c r="K14" s="1036" t="e">
        <f t="shared" si="7"/>
        <v>#DIV/0!</v>
      </c>
      <c r="L14" s="1036" t="e">
        <f t="shared" si="7"/>
        <v>#DIV/0!</v>
      </c>
      <c r="M14" s="1036" t="e">
        <f t="shared" si="7"/>
        <v>#DIV/0!</v>
      </c>
      <c r="N14" s="1036" t="e">
        <f t="shared" si="7"/>
        <v>#DIV/0!</v>
      </c>
      <c r="O14" s="1036" t="e">
        <f t="shared" si="7"/>
        <v>#DIV/0!</v>
      </c>
      <c r="P14" s="1036" t="e">
        <f t="shared" si="7"/>
        <v>#DIV/0!</v>
      </c>
      <c r="Q14" s="1036"/>
      <c r="R14" s="1036"/>
      <c r="S14" s="1036"/>
      <c r="T14" s="948"/>
      <c r="U14" s="948"/>
      <c r="V14" s="948"/>
      <c r="W14" s="948"/>
      <c r="Y14" s="949" t="e">
        <f t="shared" si="1"/>
        <v>#DIV/0!</v>
      </c>
      <c r="Z14" s="949" t="e">
        <f t="shared" si="2"/>
        <v>#DIV/0!</v>
      </c>
    </row>
    <row r="15" spans="1:26" ht="20.25" hidden="1" customHeight="1" thickBot="1">
      <c r="A15" s="951"/>
      <c r="B15" s="952" t="s">
        <v>337</v>
      </c>
      <c r="C15" s="955" t="s">
        <v>916</v>
      </c>
      <c r="D15" s="954"/>
      <c r="E15" s="946">
        <f t="shared" si="3"/>
        <v>0</v>
      </c>
      <c r="F15" s="947">
        <f t="shared" si="4"/>
        <v>0</v>
      </c>
      <c r="G15" s="947" t="e">
        <f t="shared" si="0"/>
        <v>#DIV/0!</v>
      </c>
      <c r="H15" s="947" t="e">
        <f t="shared" si="6"/>
        <v>#DIV/0!</v>
      </c>
      <c r="I15" s="948"/>
      <c r="J15" s="948" t="e">
        <f t="shared" si="7"/>
        <v>#DIV/0!</v>
      </c>
      <c r="K15" s="1036" t="e">
        <f t="shared" si="7"/>
        <v>#DIV/0!</v>
      </c>
      <c r="L15" s="1036" t="e">
        <f t="shared" si="7"/>
        <v>#DIV/0!</v>
      </c>
      <c r="M15" s="1036" t="e">
        <f t="shared" si="7"/>
        <v>#DIV/0!</v>
      </c>
      <c r="N15" s="1036" t="e">
        <f t="shared" si="7"/>
        <v>#DIV/0!</v>
      </c>
      <c r="O15" s="1036" t="e">
        <f t="shared" si="7"/>
        <v>#DIV/0!</v>
      </c>
      <c r="P15" s="1036" t="e">
        <f t="shared" si="7"/>
        <v>#DIV/0!</v>
      </c>
      <c r="Q15" s="1036"/>
      <c r="R15" s="1036"/>
      <c r="S15" s="1036"/>
      <c r="T15" s="948"/>
      <c r="U15" s="948"/>
      <c r="V15" s="948"/>
      <c r="W15" s="948"/>
      <c r="Y15" s="949" t="e">
        <f t="shared" si="1"/>
        <v>#DIV/0!</v>
      </c>
      <c r="Z15" s="949" t="e">
        <f t="shared" si="2"/>
        <v>#DIV/0!</v>
      </c>
    </row>
    <row r="16" spans="1:26" ht="20.25" hidden="1" customHeight="1" thickBot="1">
      <c r="A16" s="951"/>
      <c r="B16" s="952" t="s">
        <v>338</v>
      </c>
      <c r="C16" s="956" t="s">
        <v>1117</v>
      </c>
      <c r="D16" s="954"/>
      <c r="E16" s="946">
        <f t="shared" si="3"/>
        <v>0</v>
      </c>
      <c r="F16" s="947">
        <f t="shared" si="4"/>
        <v>0</v>
      </c>
      <c r="G16" s="947" t="e">
        <f t="shared" si="0"/>
        <v>#DIV/0!</v>
      </c>
      <c r="H16" s="947" t="e">
        <f t="shared" si="6"/>
        <v>#DIV/0!</v>
      </c>
      <c r="I16" s="948"/>
      <c r="J16" s="948" t="e">
        <f t="shared" si="7"/>
        <v>#DIV/0!</v>
      </c>
      <c r="K16" s="1036" t="e">
        <f t="shared" si="7"/>
        <v>#DIV/0!</v>
      </c>
      <c r="L16" s="1036" t="e">
        <f t="shared" si="7"/>
        <v>#DIV/0!</v>
      </c>
      <c r="M16" s="1036" t="e">
        <f t="shared" si="7"/>
        <v>#DIV/0!</v>
      </c>
      <c r="N16" s="1036" t="e">
        <f t="shared" si="7"/>
        <v>#DIV/0!</v>
      </c>
      <c r="O16" s="1036" t="e">
        <f t="shared" si="7"/>
        <v>#DIV/0!</v>
      </c>
      <c r="P16" s="1036" t="e">
        <f t="shared" si="7"/>
        <v>#DIV/0!</v>
      </c>
      <c r="Q16" s="1036"/>
      <c r="R16" s="1036"/>
      <c r="S16" s="1036"/>
      <c r="T16" s="948"/>
      <c r="U16" s="948"/>
      <c r="V16" s="948"/>
      <c r="W16" s="948"/>
      <c r="Y16" s="949" t="e">
        <f t="shared" si="1"/>
        <v>#DIV/0!</v>
      </c>
      <c r="Z16" s="949" t="e">
        <f t="shared" si="2"/>
        <v>#DIV/0!</v>
      </c>
    </row>
    <row r="17" spans="1:26" ht="20.25" hidden="1" customHeight="1" thickBot="1">
      <c r="A17" s="951"/>
      <c r="B17" s="952" t="s">
        <v>339</v>
      </c>
      <c r="C17" s="956" t="s">
        <v>1118</v>
      </c>
      <c r="D17" s="954"/>
      <c r="E17" s="946">
        <f t="shared" si="3"/>
        <v>0</v>
      </c>
      <c r="F17" s="947">
        <f t="shared" si="4"/>
        <v>0</v>
      </c>
      <c r="G17" s="947" t="e">
        <f t="shared" si="0"/>
        <v>#DIV/0!</v>
      </c>
      <c r="H17" s="947" t="e">
        <f t="shared" si="6"/>
        <v>#DIV/0!</v>
      </c>
      <c r="I17" s="948"/>
      <c r="J17" s="948" t="e">
        <f t="shared" si="7"/>
        <v>#DIV/0!</v>
      </c>
      <c r="K17" s="1036" t="e">
        <f t="shared" si="7"/>
        <v>#DIV/0!</v>
      </c>
      <c r="L17" s="1036" t="e">
        <f t="shared" si="7"/>
        <v>#DIV/0!</v>
      </c>
      <c r="M17" s="1036" t="e">
        <f t="shared" si="7"/>
        <v>#DIV/0!</v>
      </c>
      <c r="N17" s="1036" t="e">
        <f t="shared" si="7"/>
        <v>#DIV/0!</v>
      </c>
      <c r="O17" s="1036" t="e">
        <f t="shared" si="7"/>
        <v>#DIV/0!</v>
      </c>
      <c r="P17" s="1036" t="e">
        <f t="shared" si="7"/>
        <v>#DIV/0!</v>
      </c>
      <c r="Q17" s="1036"/>
      <c r="R17" s="1036"/>
      <c r="S17" s="1036"/>
      <c r="T17" s="948"/>
      <c r="U17" s="948"/>
      <c r="V17" s="948"/>
      <c r="W17" s="948"/>
      <c r="Y17" s="949" t="e">
        <f t="shared" si="1"/>
        <v>#DIV/0!</v>
      </c>
      <c r="Z17" s="949" t="e">
        <f t="shared" si="2"/>
        <v>#DIV/0!</v>
      </c>
    </row>
    <row r="18" spans="1:26" ht="20.25" hidden="1" customHeight="1" thickBot="1">
      <c r="A18" s="951"/>
      <c r="B18" s="952" t="s">
        <v>340</v>
      </c>
      <c r="C18" s="956" t="s">
        <v>299</v>
      </c>
      <c r="D18" s="954"/>
      <c r="E18" s="946">
        <f t="shared" si="3"/>
        <v>0</v>
      </c>
      <c r="F18" s="947">
        <f t="shared" si="4"/>
        <v>0</v>
      </c>
      <c r="G18" s="947" t="e">
        <f t="shared" si="0"/>
        <v>#DIV/0!</v>
      </c>
      <c r="H18" s="947" t="e">
        <f t="shared" si="6"/>
        <v>#DIV/0!</v>
      </c>
      <c r="I18" s="948"/>
      <c r="J18" s="948" t="e">
        <f t="shared" si="7"/>
        <v>#DIV/0!</v>
      </c>
      <c r="K18" s="1036" t="e">
        <f t="shared" si="7"/>
        <v>#DIV/0!</v>
      </c>
      <c r="L18" s="1036" t="e">
        <f t="shared" si="7"/>
        <v>#DIV/0!</v>
      </c>
      <c r="M18" s="1036" t="e">
        <f t="shared" si="7"/>
        <v>#DIV/0!</v>
      </c>
      <c r="N18" s="1036" t="e">
        <f t="shared" si="7"/>
        <v>#DIV/0!</v>
      </c>
      <c r="O18" s="1036" t="e">
        <f t="shared" si="7"/>
        <v>#DIV/0!</v>
      </c>
      <c r="P18" s="1036" t="e">
        <f t="shared" si="7"/>
        <v>#DIV/0!</v>
      </c>
      <c r="Q18" s="1036"/>
      <c r="R18" s="1036"/>
      <c r="S18" s="1036"/>
      <c r="T18" s="948"/>
      <c r="U18" s="948"/>
      <c r="V18" s="948"/>
      <c r="W18" s="948"/>
      <c r="Y18" s="949" t="e">
        <f t="shared" si="1"/>
        <v>#DIV/0!</v>
      </c>
      <c r="Z18" s="949" t="e">
        <f t="shared" si="2"/>
        <v>#DIV/0!</v>
      </c>
    </row>
    <row r="19" spans="1:26" ht="20.25" hidden="1" customHeight="1" thickBot="1">
      <c r="A19" s="951"/>
      <c r="B19" s="952" t="s">
        <v>341</v>
      </c>
      <c r="C19" s="955" t="s">
        <v>24</v>
      </c>
      <c r="D19" s="954"/>
      <c r="E19" s="946">
        <f t="shared" si="3"/>
        <v>0</v>
      </c>
      <c r="F19" s="947">
        <f t="shared" si="4"/>
        <v>0</v>
      </c>
      <c r="G19" s="947" t="e">
        <f t="shared" si="0"/>
        <v>#DIV/0!</v>
      </c>
      <c r="H19" s="947" t="e">
        <f t="shared" si="6"/>
        <v>#DIV/0!</v>
      </c>
      <c r="I19" s="948"/>
      <c r="J19" s="948" t="e">
        <f t="shared" si="7"/>
        <v>#DIV/0!</v>
      </c>
      <c r="K19" s="1036" t="e">
        <f t="shared" si="7"/>
        <v>#DIV/0!</v>
      </c>
      <c r="L19" s="1036" t="e">
        <f t="shared" si="7"/>
        <v>#DIV/0!</v>
      </c>
      <c r="M19" s="1036" t="e">
        <f t="shared" si="7"/>
        <v>#DIV/0!</v>
      </c>
      <c r="N19" s="1036" t="e">
        <f t="shared" si="7"/>
        <v>#DIV/0!</v>
      </c>
      <c r="O19" s="1036" t="e">
        <f t="shared" si="7"/>
        <v>#DIV/0!</v>
      </c>
      <c r="P19" s="1036" t="e">
        <f t="shared" si="7"/>
        <v>#DIV/0!</v>
      </c>
      <c r="Q19" s="1036"/>
      <c r="R19" s="1036"/>
      <c r="S19" s="1036"/>
      <c r="T19" s="948"/>
      <c r="U19" s="948"/>
      <c r="V19" s="948"/>
      <c r="W19" s="948"/>
      <c r="Y19" s="949" t="e">
        <f t="shared" si="1"/>
        <v>#DIV/0!</v>
      </c>
      <c r="Z19" s="949" t="e">
        <f t="shared" si="2"/>
        <v>#DIV/0!</v>
      </c>
    </row>
    <row r="20" spans="1:26" ht="20.25" hidden="1" customHeight="1" thickBot="1">
      <c r="A20" s="951"/>
      <c r="B20" s="952" t="s">
        <v>342</v>
      </c>
      <c r="C20" s="955" t="s">
        <v>25</v>
      </c>
      <c r="D20" s="954"/>
      <c r="E20" s="946">
        <f t="shared" si="3"/>
        <v>0</v>
      </c>
      <c r="F20" s="947">
        <f t="shared" si="4"/>
        <v>0</v>
      </c>
      <c r="G20" s="947" t="e">
        <f t="shared" si="0"/>
        <v>#DIV/0!</v>
      </c>
      <c r="H20" s="947" t="e">
        <f t="shared" si="6"/>
        <v>#DIV/0!</v>
      </c>
      <c r="I20" s="948"/>
      <c r="J20" s="948" t="e">
        <f t="shared" si="7"/>
        <v>#DIV/0!</v>
      </c>
      <c r="K20" s="1036" t="e">
        <f t="shared" si="7"/>
        <v>#DIV/0!</v>
      </c>
      <c r="L20" s="1036" t="e">
        <f t="shared" si="7"/>
        <v>#DIV/0!</v>
      </c>
      <c r="M20" s="1036" t="e">
        <f t="shared" si="7"/>
        <v>#DIV/0!</v>
      </c>
      <c r="N20" s="1036" t="e">
        <f t="shared" si="7"/>
        <v>#DIV/0!</v>
      </c>
      <c r="O20" s="1036" t="e">
        <f t="shared" si="7"/>
        <v>#DIV/0!</v>
      </c>
      <c r="P20" s="1036" t="e">
        <f t="shared" si="7"/>
        <v>#DIV/0!</v>
      </c>
      <c r="Q20" s="1036"/>
      <c r="R20" s="1036"/>
      <c r="S20" s="1036"/>
      <c r="T20" s="948"/>
      <c r="U20" s="948"/>
      <c r="V20" s="948"/>
      <c r="W20" s="948"/>
      <c r="Y20" s="949" t="e">
        <f t="shared" si="1"/>
        <v>#DIV/0!</v>
      </c>
      <c r="Z20" s="949" t="e">
        <f t="shared" si="2"/>
        <v>#DIV/0!</v>
      </c>
    </row>
    <row r="21" spans="1:26" ht="20.25" hidden="1" customHeight="1" thickBot="1">
      <c r="A21" s="951"/>
      <c r="B21" s="952" t="s">
        <v>343</v>
      </c>
      <c r="C21" s="957" t="s">
        <v>1119</v>
      </c>
      <c r="D21" s="954"/>
      <c r="E21" s="946">
        <f t="shared" si="3"/>
        <v>0</v>
      </c>
      <c r="F21" s="947">
        <f t="shared" si="4"/>
        <v>0</v>
      </c>
      <c r="G21" s="947" t="e">
        <f t="shared" si="0"/>
        <v>#DIV/0!</v>
      </c>
      <c r="H21" s="947" t="e">
        <f t="shared" si="6"/>
        <v>#DIV/0!</v>
      </c>
      <c r="I21" s="948"/>
      <c r="J21" s="948" t="e">
        <f t="shared" si="7"/>
        <v>#DIV/0!</v>
      </c>
      <c r="K21" s="1036" t="e">
        <f t="shared" si="7"/>
        <v>#DIV/0!</v>
      </c>
      <c r="L21" s="1036" t="e">
        <f t="shared" si="7"/>
        <v>#DIV/0!</v>
      </c>
      <c r="M21" s="1036" t="e">
        <f t="shared" si="7"/>
        <v>#DIV/0!</v>
      </c>
      <c r="N21" s="1036" t="e">
        <f t="shared" si="7"/>
        <v>#DIV/0!</v>
      </c>
      <c r="O21" s="1036" t="e">
        <f t="shared" si="7"/>
        <v>#DIV/0!</v>
      </c>
      <c r="P21" s="1036" t="e">
        <f t="shared" si="7"/>
        <v>#DIV/0!</v>
      </c>
      <c r="Q21" s="1036"/>
      <c r="R21" s="1036"/>
      <c r="S21" s="1036"/>
      <c r="T21" s="948"/>
      <c r="U21" s="948"/>
      <c r="V21" s="948"/>
      <c r="W21" s="948"/>
      <c r="Y21" s="949" t="e">
        <f t="shared" si="1"/>
        <v>#DIV/0!</v>
      </c>
      <c r="Z21" s="949" t="e">
        <f t="shared" si="2"/>
        <v>#DIV/0!</v>
      </c>
    </row>
    <row r="22" spans="1:26" ht="20.25" hidden="1" customHeight="1" thickBot="1">
      <c r="A22" s="951"/>
      <c r="B22" s="952" t="s">
        <v>344</v>
      </c>
      <c r="C22" s="957" t="s">
        <v>482</v>
      </c>
      <c r="D22" s="954"/>
      <c r="E22" s="946">
        <f t="shared" si="3"/>
        <v>0</v>
      </c>
      <c r="F22" s="947">
        <f t="shared" si="4"/>
        <v>0</v>
      </c>
      <c r="G22" s="947" t="e">
        <f t="shared" si="0"/>
        <v>#DIV/0!</v>
      </c>
      <c r="H22" s="947" t="e">
        <f t="shared" si="6"/>
        <v>#DIV/0!</v>
      </c>
      <c r="I22" s="948"/>
      <c r="J22" s="948" t="e">
        <f t="shared" si="7"/>
        <v>#DIV/0!</v>
      </c>
      <c r="K22" s="1036" t="e">
        <f t="shared" si="7"/>
        <v>#DIV/0!</v>
      </c>
      <c r="L22" s="1036" t="e">
        <f t="shared" si="7"/>
        <v>#DIV/0!</v>
      </c>
      <c r="M22" s="1036" t="e">
        <f t="shared" si="7"/>
        <v>#DIV/0!</v>
      </c>
      <c r="N22" s="1036" t="e">
        <f t="shared" si="7"/>
        <v>#DIV/0!</v>
      </c>
      <c r="O22" s="1036" t="e">
        <f t="shared" si="7"/>
        <v>#DIV/0!</v>
      </c>
      <c r="P22" s="1036" t="e">
        <f t="shared" si="7"/>
        <v>#DIV/0!</v>
      </c>
      <c r="Q22" s="1036"/>
      <c r="R22" s="1036"/>
      <c r="S22" s="1036"/>
      <c r="T22" s="948"/>
      <c r="U22" s="948"/>
      <c r="V22" s="948"/>
      <c r="W22" s="948"/>
      <c r="Y22" s="949" t="e">
        <f t="shared" si="1"/>
        <v>#DIV/0!</v>
      </c>
      <c r="Z22" s="949" t="e">
        <f t="shared" si="2"/>
        <v>#DIV/0!</v>
      </c>
    </row>
    <row r="23" spans="1:26" ht="20.25" hidden="1" customHeight="1" thickBot="1">
      <c r="A23" s="951"/>
      <c r="B23" s="952" t="s">
        <v>345</v>
      </c>
      <c r="C23" s="957" t="s">
        <v>8</v>
      </c>
      <c r="D23" s="954"/>
      <c r="E23" s="946">
        <f t="shared" si="3"/>
        <v>0</v>
      </c>
      <c r="F23" s="947">
        <f t="shared" si="4"/>
        <v>0</v>
      </c>
      <c r="G23" s="947" t="e">
        <f t="shared" si="0"/>
        <v>#DIV/0!</v>
      </c>
      <c r="H23" s="947" t="e">
        <f t="shared" si="6"/>
        <v>#DIV/0!</v>
      </c>
      <c r="I23" s="948"/>
      <c r="J23" s="948" t="e">
        <f t="shared" si="7"/>
        <v>#DIV/0!</v>
      </c>
      <c r="K23" s="1036" t="e">
        <f t="shared" si="7"/>
        <v>#DIV/0!</v>
      </c>
      <c r="L23" s="1036" t="e">
        <f t="shared" si="7"/>
        <v>#DIV/0!</v>
      </c>
      <c r="M23" s="1036" t="e">
        <f t="shared" si="7"/>
        <v>#DIV/0!</v>
      </c>
      <c r="N23" s="1036" t="e">
        <f t="shared" si="7"/>
        <v>#DIV/0!</v>
      </c>
      <c r="O23" s="1036" t="e">
        <f t="shared" si="7"/>
        <v>#DIV/0!</v>
      </c>
      <c r="P23" s="1036" t="e">
        <f t="shared" si="7"/>
        <v>#DIV/0!</v>
      </c>
      <c r="Q23" s="1036"/>
      <c r="R23" s="1036"/>
      <c r="S23" s="1036"/>
      <c r="T23" s="948"/>
      <c r="U23" s="948"/>
      <c r="V23" s="948"/>
      <c r="W23" s="948"/>
      <c r="Y23" s="949" t="e">
        <f t="shared" si="1"/>
        <v>#DIV/0!</v>
      </c>
      <c r="Z23" s="949" t="e">
        <f t="shared" si="2"/>
        <v>#DIV/0!</v>
      </c>
    </row>
    <row r="24" spans="1:26" ht="20.25" hidden="1" customHeight="1" thickBot="1">
      <c r="A24" s="951"/>
      <c r="B24" s="952" t="s">
        <v>941</v>
      </c>
      <c r="C24" s="953" t="s">
        <v>483</v>
      </c>
      <c r="D24" s="958"/>
      <c r="E24" s="946">
        <f t="shared" si="3"/>
        <v>0</v>
      </c>
      <c r="F24" s="947">
        <f t="shared" si="4"/>
        <v>0</v>
      </c>
      <c r="G24" s="947" t="e">
        <f t="shared" si="0"/>
        <v>#DIV/0!</v>
      </c>
      <c r="H24" s="947" t="e">
        <f t="shared" si="6"/>
        <v>#DIV/0!</v>
      </c>
      <c r="I24" s="948"/>
      <c r="J24" s="948" t="e">
        <f t="shared" si="7"/>
        <v>#DIV/0!</v>
      </c>
      <c r="K24" s="1036" t="e">
        <f t="shared" si="7"/>
        <v>#DIV/0!</v>
      </c>
      <c r="L24" s="1036" t="e">
        <f t="shared" si="7"/>
        <v>#DIV/0!</v>
      </c>
      <c r="M24" s="1036" t="e">
        <f t="shared" si="7"/>
        <v>#DIV/0!</v>
      </c>
      <c r="N24" s="1036" t="e">
        <f t="shared" si="7"/>
        <v>#DIV/0!</v>
      </c>
      <c r="O24" s="1036" t="e">
        <f t="shared" si="7"/>
        <v>#DIV/0!</v>
      </c>
      <c r="P24" s="1036" t="e">
        <f t="shared" si="7"/>
        <v>#DIV/0!</v>
      </c>
      <c r="Q24" s="1036"/>
      <c r="R24" s="1036"/>
      <c r="S24" s="1036"/>
      <c r="T24" s="948"/>
      <c r="U24" s="948"/>
      <c r="V24" s="948"/>
      <c r="W24" s="948"/>
      <c r="Y24" s="949" t="e">
        <f t="shared" si="1"/>
        <v>#DIV/0!</v>
      </c>
      <c r="Z24" s="949" t="e">
        <f t="shared" si="2"/>
        <v>#DIV/0!</v>
      </c>
    </row>
    <row r="25" spans="1:26" ht="20.25" hidden="1" customHeight="1" thickBot="1">
      <c r="A25" s="951"/>
      <c r="B25" s="952" t="s">
        <v>346</v>
      </c>
      <c r="C25" s="956" t="s">
        <v>1120</v>
      </c>
      <c r="D25" s="958"/>
      <c r="E25" s="946">
        <f t="shared" si="3"/>
        <v>0</v>
      </c>
      <c r="F25" s="947">
        <f t="shared" si="4"/>
        <v>0</v>
      </c>
      <c r="G25" s="947" t="e">
        <f t="shared" si="0"/>
        <v>#DIV/0!</v>
      </c>
      <c r="H25" s="947" t="e">
        <f t="shared" si="6"/>
        <v>#DIV/0!</v>
      </c>
      <c r="I25" s="948"/>
      <c r="J25" s="948" t="e">
        <f t="shared" si="7"/>
        <v>#DIV/0!</v>
      </c>
      <c r="K25" s="1036" t="e">
        <f t="shared" si="7"/>
        <v>#DIV/0!</v>
      </c>
      <c r="L25" s="1036" t="e">
        <f t="shared" si="7"/>
        <v>#DIV/0!</v>
      </c>
      <c r="M25" s="1036" t="e">
        <f t="shared" si="7"/>
        <v>#DIV/0!</v>
      </c>
      <c r="N25" s="1036" t="e">
        <f t="shared" si="7"/>
        <v>#DIV/0!</v>
      </c>
      <c r="O25" s="1036" t="e">
        <f t="shared" si="7"/>
        <v>#DIV/0!</v>
      </c>
      <c r="P25" s="1036" t="e">
        <f t="shared" si="7"/>
        <v>#DIV/0!</v>
      </c>
      <c r="Q25" s="1036"/>
      <c r="R25" s="1036"/>
      <c r="S25" s="1036"/>
      <c r="T25" s="948"/>
      <c r="U25" s="948"/>
      <c r="V25" s="948"/>
      <c r="W25" s="948"/>
      <c r="Y25" s="949" t="e">
        <f t="shared" si="1"/>
        <v>#DIV/0!</v>
      </c>
      <c r="Z25" s="949" t="e">
        <f t="shared" si="2"/>
        <v>#DIV/0!</v>
      </c>
    </row>
    <row r="26" spans="1:26" ht="20.25" hidden="1" customHeight="1" thickBot="1">
      <c r="A26" s="951"/>
      <c r="B26" s="952" t="s">
        <v>432</v>
      </c>
      <c r="C26" s="959" t="s">
        <v>433</v>
      </c>
      <c r="D26" s="958"/>
      <c r="E26" s="946">
        <f t="shared" si="3"/>
        <v>0</v>
      </c>
      <c r="F26" s="947">
        <f t="shared" si="4"/>
        <v>0</v>
      </c>
      <c r="G26" s="947" t="e">
        <f t="shared" si="0"/>
        <v>#DIV/0!</v>
      </c>
      <c r="H26" s="947" t="e">
        <f t="shared" si="6"/>
        <v>#DIV/0!</v>
      </c>
      <c r="I26" s="948"/>
      <c r="J26" s="948" t="e">
        <f t="shared" si="7"/>
        <v>#DIV/0!</v>
      </c>
      <c r="K26" s="1036" t="e">
        <f t="shared" si="7"/>
        <v>#DIV/0!</v>
      </c>
      <c r="L26" s="1036" t="e">
        <f t="shared" si="7"/>
        <v>#DIV/0!</v>
      </c>
      <c r="M26" s="1036" t="e">
        <f t="shared" si="7"/>
        <v>#DIV/0!</v>
      </c>
      <c r="N26" s="1036" t="e">
        <f t="shared" si="7"/>
        <v>#DIV/0!</v>
      </c>
      <c r="O26" s="1036" t="e">
        <f t="shared" si="7"/>
        <v>#DIV/0!</v>
      </c>
      <c r="P26" s="1036" t="e">
        <f t="shared" si="7"/>
        <v>#DIV/0!</v>
      </c>
      <c r="Q26" s="1036"/>
      <c r="R26" s="1036"/>
      <c r="S26" s="1036"/>
      <c r="T26" s="948"/>
      <c r="U26" s="948"/>
      <c r="V26" s="948"/>
      <c r="W26" s="948"/>
      <c r="Y26" s="949" t="e">
        <f t="shared" si="1"/>
        <v>#DIV/0!</v>
      </c>
      <c r="Z26" s="949" t="e">
        <f t="shared" si="2"/>
        <v>#DIV/0!</v>
      </c>
    </row>
    <row r="27" spans="1:26" ht="20.25" customHeight="1" thickBot="1">
      <c r="A27" s="951">
        <v>4</v>
      </c>
      <c r="B27" s="1217" t="s">
        <v>1121</v>
      </c>
      <c r="C27" s="1218"/>
      <c r="D27" s="945">
        <f>'PRES. PARA COEF.'!H51</f>
        <v>0</v>
      </c>
      <c r="E27" s="946">
        <f t="shared" si="3"/>
        <v>0</v>
      </c>
      <c r="F27" s="947">
        <f t="shared" si="4"/>
        <v>0</v>
      </c>
      <c r="G27" s="947" t="e">
        <f t="shared" si="0"/>
        <v>#DIV/0!</v>
      </c>
      <c r="H27" s="947" t="e">
        <f t="shared" si="6"/>
        <v>#DIV/0!</v>
      </c>
      <c r="I27" s="948"/>
      <c r="J27" s="948"/>
      <c r="K27" s="1036" t="e">
        <f>+$G27/24</f>
        <v>#DIV/0!</v>
      </c>
      <c r="L27" s="1036" t="e">
        <f>+$G27/12</f>
        <v>#DIV/0!</v>
      </c>
      <c r="M27" s="1036" t="e">
        <f>+$G27/24</f>
        <v>#DIV/0!</v>
      </c>
      <c r="N27" s="1036" t="e">
        <f t="shared" ref="N27:Q27" si="8">+$G27/6</f>
        <v>#DIV/0!</v>
      </c>
      <c r="O27" s="1036" t="e">
        <f t="shared" si="8"/>
        <v>#DIV/0!</v>
      </c>
      <c r="P27" s="1036" t="e">
        <f t="shared" si="8"/>
        <v>#DIV/0!</v>
      </c>
      <c r="Q27" s="1036" t="e">
        <f t="shared" si="8"/>
        <v>#DIV/0!</v>
      </c>
      <c r="R27" s="1036" t="e">
        <f>+$G27/9</f>
        <v>#DIV/0!</v>
      </c>
      <c r="S27" s="1036" t="e">
        <f>+$G27/18</f>
        <v>#DIV/0!</v>
      </c>
      <c r="T27" s="948"/>
      <c r="U27" s="948"/>
      <c r="V27" s="948"/>
      <c r="W27" s="948"/>
      <c r="Y27" s="949" t="e">
        <f t="shared" si="1"/>
        <v>#DIV/0!</v>
      </c>
      <c r="Z27" s="949" t="e">
        <f t="shared" si="2"/>
        <v>#DIV/0!</v>
      </c>
    </row>
    <row r="28" spans="1:26" ht="20.25" customHeight="1" thickBot="1">
      <c r="A28" s="950">
        <v>5</v>
      </c>
      <c r="B28" s="1217" t="s">
        <v>1122</v>
      </c>
      <c r="C28" s="1218"/>
      <c r="D28" s="945">
        <f>'PRES. PARA COEF.'!H78</f>
        <v>0</v>
      </c>
      <c r="E28" s="946">
        <f t="shared" si="3"/>
        <v>0</v>
      </c>
      <c r="F28" s="947">
        <f t="shared" si="4"/>
        <v>0</v>
      </c>
      <c r="G28" s="947" t="e">
        <f t="shared" si="0"/>
        <v>#DIV/0!</v>
      </c>
      <c r="H28" s="947" t="e">
        <f t="shared" si="6"/>
        <v>#DIV/0!</v>
      </c>
      <c r="I28" s="948"/>
      <c r="J28" s="948"/>
      <c r="K28" s="948"/>
      <c r="L28" s="948"/>
      <c r="M28" s="948"/>
      <c r="N28" s="948"/>
      <c r="O28" s="948"/>
      <c r="P28" s="948"/>
      <c r="Q28" s="948"/>
      <c r="R28" s="1036" t="e">
        <f>+$G28/4</f>
        <v>#DIV/0!</v>
      </c>
      <c r="S28" s="1036" t="e">
        <f>+$G28/4</f>
        <v>#DIV/0!</v>
      </c>
      <c r="T28" s="1036" t="e">
        <f>+$G28/4</f>
        <v>#DIV/0!</v>
      </c>
      <c r="U28" s="1036" t="e">
        <f>+$G28/4</f>
        <v>#DIV/0!</v>
      </c>
      <c r="V28" s="948"/>
      <c r="W28" s="948"/>
      <c r="Y28" s="949" t="e">
        <f t="shared" si="1"/>
        <v>#DIV/0!</v>
      </c>
      <c r="Z28" s="949" t="e">
        <f t="shared" si="2"/>
        <v>#DIV/0!</v>
      </c>
    </row>
    <row r="29" spans="1:26" ht="20.25" customHeight="1" thickBot="1">
      <c r="A29" s="950">
        <v>6</v>
      </c>
      <c r="B29" s="1217" t="s">
        <v>1123</v>
      </c>
      <c r="C29" s="1218"/>
      <c r="D29" s="945">
        <f>'PRES. PARA COEF.'!H86</f>
        <v>0</v>
      </c>
      <c r="E29" s="946">
        <f t="shared" si="3"/>
        <v>0</v>
      </c>
      <c r="F29" s="947">
        <f t="shared" si="4"/>
        <v>0</v>
      </c>
      <c r="G29" s="947" t="e">
        <f t="shared" si="0"/>
        <v>#DIV/0!</v>
      </c>
      <c r="H29" s="947" t="e">
        <f t="shared" si="6"/>
        <v>#DIV/0!</v>
      </c>
      <c r="I29" s="948"/>
      <c r="J29" s="948"/>
      <c r="K29" s="948"/>
      <c r="L29" s="948"/>
      <c r="M29" s="948"/>
      <c r="N29" s="948"/>
      <c r="O29" s="948"/>
      <c r="P29" s="948"/>
      <c r="Q29" s="1036" t="e">
        <f>+$G29/3</f>
        <v>#DIV/0!</v>
      </c>
      <c r="R29" s="1036" t="e">
        <f>+$G29/3</f>
        <v>#DIV/0!</v>
      </c>
      <c r="S29" s="1036" t="e">
        <f>+$G29/3</f>
        <v>#DIV/0!</v>
      </c>
      <c r="T29" s="948"/>
      <c r="U29" s="948"/>
      <c r="V29" s="948"/>
      <c r="W29" s="948"/>
      <c r="Y29" s="949" t="e">
        <f t="shared" si="1"/>
        <v>#DIV/0!</v>
      </c>
      <c r="Z29" s="949" t="e">
        <f t="shared" si="2"/>
        <v>#DIV/0!</v>
      </c>
    </row>
    <row r="30" spans="1:26" ht="20.25" customHeight="1" thickBot="1">
      <c r="A30" s="950">
        <v>7</v>
      </c>
      <c r="B30" s="1217" t="s">
        <v>1124</v>
      </c>
      <c r="C30" s="1218"/>
      <c r="D30" s="945">
        <f>'PRES. PARA COEF.'!H112</f>
        <v>0</v>
      </c>
      <c r="E30" s="946">
        <f t="shared" si="3"/>
        <v>0</v>
      </c>
      <c r="F30" s="947">
        <f t="shared" si="4"/>
        <v>0</v>
      </c>
      <c r="G30" s="947" t="e">
        <f t="shared" si="0"/>
        <v>#DIV/0!</v>
      </c>
      <c r="H30" s="947" t="e">
        <f t="shared" si="6"/>
        <v>#DIV/0!</v>
      </c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1036" t="e">
        <f>+$G30</f>
        <v>#DIV/0!</v>
      </c>
      <c r="U30" s="948"/>
      <c r="V30" s="948"/>
      <c r="W30" s="948"/>
      <c r="Y30" s="949" t="e">
        <f t="shared" si="1"/>
        <v>#DIV/0!</v>
      </c>
      <c r="Z30" s="949" t="e">
        <f t="shared" si="2"/>
        <v>#DIV/0!</v>
      </c>
    </row>
    <row r="31" spans="1:26" ht="20.25" customHeight="1" thickBot="1">
      <c r="A31" s="950">
        <v>8</v>
      </c>
      <c r="B31" s="1217" t="s">
        <v>1125</v>
      </c>
      <c r="C31" s="1218"/>
      <c r="D31" s="945">
        <f>'PRES. PARA COEF.'!H115</f>
        <v>0</v>
      </c>
      <c r="E31" s="946">
        <f t="shared" si="3"/>
        <v>0</v>
      </c>
      <c r="F31" s="947">
        <f t="shared" si="4"/>
        <v>0</v>
      </c>
      <c r="G31" s="947" t="e">
        <f t="shared" si="0"/>
        <v>#DIV/0!</v>
      </c>
      <c r="H31" s="947" t="e">
        <f t="shared" si="6"/>
        <v>#DIV/0!</v>
      </c>
      <c r="I31" s="948"/>
      <c r="J31" s="948"/>
      <c r="K31" s="948"/>
      <c r="L31" s="948"/>
      <c r="M31" s="948"/>
      <c r="N31" s="948"/>
      <c r="O31" s="1036" t="e">
        <f>+$G31/5</f>
        <v>#DIV/0!</v>
      </c>
      <c r="P31" s="1036" t="e">
        <f>+$G31/3</f>
        <v>#DIV/0!</v>
      </c>
      <c r="Q31" s="1036" t="e">
        <f>+$G31/5</f>
        <v>#DIV/0!</v>
      </c>
      <c r="R31" s="1036" t="e">
        <f>+$G31/10</f>
        <v>#DIV/0!</v>
      </c>
      <c r="S31" s="1036" t="e">
        <f>+$G31/10</f>
        <v>#DIV/0!</v>
      </c>
      <c r="T31" s="1036" t="e">
        <f>+$G31/15</f>
        <v>#DIV/0!</v>
      </c>
      <c r="U31" s="948"/>
      <c r="V31" s="948"/>
      <c r="W31" s="948"/>
      <c r="Y31" s="949" t="e">
        <f t="shared" si="1"/>
        <v>#DIV/0!</v>
      </c>
      <c r="Z31" s="949" t="e">
        <f t="shared" si="2"/>
        <v>#DIV/0!</v>
      </c>
    </row>
    <row r="32" spans="1:26" ht="20.25" customHeight="1" thickBot="1">
      <c r="A32" s="950">
        <v>9</v>
      </c>
      <c r="B32" s="1217" t="s">
        <v>1126</v>
      </c>
      <c r="C32" s="1218"/>
      <c r="D32" s="945">
        <f>'PRES. PARA COEF.'!H119</f>
        <v>0</v>
      </c>
      <c r="E32" s="946">
        <f t="shared" si="3"/>
        <v>0</v>
      </c>
      <c r="F32" s="947">
        <f t="shared" si="4"/>
        <v>0</v>
      </c>
      <c r="G32" s="947" t="e">
        <f t="shared" si="0"/>
        <v>#DIV/0!</v>
      </c>
      <c r="H32" s="947" t="e">
        <f t="shared" si="6"/>
        <v>#DIV/0!</v>
      </c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1036" t="e">
        <f>+$G32*0.25</f>
        <v>#DIV/0!</v>
      </c>
      <c r="T32" s="1036" t="e">
        <f>+$G32*0.25</f>
        <v>#DIV/0!</v>
      </c>
      <c r="U32" s="1036" t="e">
        <f>+$G32*0.25</f>
        <v>#DIV/0!</v>
      </c>
      <c r="V32" s="1036" t="e">
        <f>+$G32*0.25</f>
        <v>#DIV/0!</v>
      </c>
      <c r="W32" s="948"/>
      <c r="Y32" s="949" t="e">
        <f t="shared" si="1"/>
        <v>#DIV/0!</v>
      </c>
      <c r="Z32" s="949" t="e">
        <f t="shared" si="2"/>
        <v>#DIV/0!</v>
      </c>
    </row>
    <row r="33" spans="1:26" ht="20.25" customHeight="1" thickBot="1">
      <c r="A33" s="950">
        <v>10</v>
      </c>
      <c r="B33" s="1217" t="s">
        <v>1127</v>
      </c>
      <c r="C33" s="1218"/>
      <c r="D33" s="945">
        <f>'PRES. PARA COEF.'!H124</f>
        <v>0</v>
      </c>
      <c r="E33" s="946">
        <f t="shared" si="3"/>
        <v>0</v>
      </c>
      <c r="F33" s="947">
        <f t="shared" si="4"/>
        <v>0</v>
      </c>
      <c r="G33" s="947" t="e">
        <f t="shared" si="0"/>
        <v>#DIV/0!</v>
      </c>
      <c r="H33" s="947" t="e">
        <f t="shared" si="6"/>
        <v>#DIV/0!</v>
      </c>
      <c r="I33" s="948"/>
      <c r="J33" s="948"/>
      <c r="K33" s="948"/>
      <c r="L33" s="948"/>
      <c r="M33" s="1036" t="e">
        <f>+$G33/6</f>
        <v>#DIV/0!</v>
      </c>
      <c r="N33" s="1036" t="e">
        <f>+$G33/5</f>
        <v>#DIV/0!</v>
      </c>
      <c r="O33" s="1036" t="e">
        <f>+$G33/5</f>
        <v>#DIV/0!</v>
      </c>
      <c r="P33" s="1036" t="e">
        <f>+$G33/5.5</f>
        <v>#DIV/0!</v>
      </c>
      <c r="Q33" s="1036" t="e">
        <f>+$G33/10</f>
        <v>#DIV/0!</v>
      </c>
      <c r="R33" s="1036" t="e">
        <f>+$G33/20</f>
        <v>#DIV/0!</v>
      </c>
      <c r="S33" s="1036" t="e">
        <f>+$G33/20</f>
        <v>#DIV/0!</v>
      </c>
      <c r="T33" s="1036" t="e">
        <f>+$G33/19.5</f>
        <v>#DIV/0!</v>
      </c>
      <c r="U33" s="948"/>
      <c r="V33" s="948"/>
      <c r="W33" s="948"/>
      <c r="Y33" s="949" t="e">
        <f t="shared" si="1"/>
        <v>#DIV/0!</v>
      </c>
      <c r="Z33" s="949" t="e">
        <f t="shared" si="2"/>
        <v>#DIV/0!</v>
      </c>
    </row>
    <row r="34" spans="1:26" ht="20.25" customHeight="1" thickBot="1">
      <c r="A34" s="950">
        <v>11</v>
      </c>
      <c r="B34" s="1217" t="s">
        <v>1128</v>
      </c>
      <c r="C34" s="1218"/>
      <c r="D34" s="945">
        <f>'PRES. PARA COEF.'!H184</f>
        <v>0</v>
      </c>
      <c r="E34" s="946">
        <f t="shared" si="3"/>
        <v>0</v>
      </c>
      <c r="F34" s="947">
        <f t="shared" si="4"/>
        <v>0</v>
      </c>
      <c r="G34" s="947" t="e">
        <f t="shared" si="0"/>
        <v>#DIV/0!</v>
      </c>
      <c r="H34" s="947" t="e">
        <f t="shared" si="6"/>
        <v>#DIV/0!</v>
      </c>
      <c r="I34" s="948"/>
      <c r="J34" s="948"/>
      <c r="K34" s="948"/>
      <c r="L34" s="948"/>
      <c r="M34" s="948"/>
      <c r="N34" s="1036" t="e">
        <f t="shared" ref="N34:S34" si="9">+$G34/14</f>
        <v>#DIV/0!</v>
      </c>
      <c r="O34" s="1036" t="e">
        <f t="shared" si="9"/>
        <v>#DIV/0!</v>
      </c>
      <c r="P34" s="1036" t="e">
        <f t="shared" si="9"/>
        <v>#DIV/0!</v>
      </c>
      <c r="Q34" s="1036" t="e">
        <f t="shared" si="9"/>
        <v>#DIV/0!</v>
      </c>
      <c r="R34" s="1036" t="e">
        <f t="shared" si="9"/>
        <v>#DIV/0!</v>
      </c>
      <c r="S34" s="1036" t="e">
        <f t="shared" si="9"/>
        <v>#DIV/0!</v>
      </c>
      <c r="T34" s="1036" t="e">
        <f>+$G34/7</f>
        <v>#DIV/0!</v>
      </c>
      <c r="U34" s="1036" t="e">
        <f>+$G34/7</f>
        <v>#DIV/0!</v>
      </c>
      <c r="V34" s="1036" t="e">
        <f>+$G34/7</f>
        <v>#DIV/0!</v>
      </c>
      <c r="W34" s="1036" t="e">
        <f>+$G34/7</f>
        <v>#DIV/0!</v>
      </c>
      <c r="Y34" s="949" t="e">
        <f t="shared" si="1"/>
        <v>#DIV/0!</v>
      </c>
      <c r="Z34" s="949" t="e">
        <f t="shared" si="2"/>
        <v>#DIV/0!</v>
      </c>
    </row>
    <row r="35" spans="1:26" ht="20.25" customHeight="1" thickBot="1">
      <c r="A35" s="950">
        <v>12</v>
      </c>
      <c r="B35" s="1217" t="s">
        <v>1129</v>
      </c>
      <c r="C35" s="1218"/>
      <c r="D35" s="945">
        <f>'PRES. PARA COEF.'!H272</f>
        <v>0</v>
      </c>
      <c r="E35" s="946">
        <f t="shared" si="3"/>
        <v>0</v>
      </c>
      <c r="F35" s="947">
        <f t="shared" si="4"/>
        <v>0</v>
      </c>
      <c r="G35" s="947" t="e">
        <f t="shared" si="0"/>
        <v>#DIV/0!</v>
      </c>
      <c r="H35" s="947" t="e">
        <f t="shared" si="6"/>
        <v>#DIV/0!</v>
      </c>
      <c r="I35" s="948"/>
      <c r="J35" s="948"/>
      <c r="K35" s="948"/>
      <c r="L35" s="948"/>
      <c r="M35" s="1036" t="e">
        <f>+$G35/8</f>
        <v>#DIV/0!</v>
      </c>
      <c r="N35" s="1036" t="e">
        <f>+$G35/8</f>
        <v>#DIV/0!</v>
      </c>
      <c r="O35" s="1036" t="e">
        <f>+$G35/8</f>
        <v>#DIV/0!</v>
      </c>
      <c r="P35" s="1036" t="e">
        <f>+$G35/8</f>
        <v>#DIV/0!</v>
      </c>
      <c r="Q35" s="1036" t="e">
        <f>(+$G35/8)*2</f>
        <v>#DIV/0!</v>
      </c>
      <c r="R35" s="1036" t="e">
        <f>+$G35/16</f>
        <v>#DIV/0!</v>
      </c>
      <c r="S35" s="1036" t="e">
        <f>+$G35/16</f>
        <v>#DIV/0!</v>
      </c>
      <c r="T35" s="1036" t="e">
        <f>+$G35/16</f>
        <v>#DIV/0!</v>
      </c>
      <c r="U35" s="1036" t="e">
        <f>+$G35/16</f>
        <v>#DIV/0!</v>
      </c>
      <c r="V35" s="948"/>
      <c r="W35" s="948"/>
      <c r="Y35" s="949" t="e">
        <f t="shared" si="1"/>
        <v>#DIV/0!</v>
      </c>
      <c r="Z35" s="949" t="e">
        <f t="shared" si="2"/>
        <v>#DIV/0!</v>
      </c>
    </row>
    <row r="36" spans="1:26" ht="20.25" hidden="1" customHeight="1" thickBot="1">
      <c r="A36" s="950">
        <v>12</v>
      </c>
      <c r="B36" s="1217" t="s">
        <v>1130</v>
      </c>
      <c r="C36" s="1218"/>
      <c r="D36" s="945"/>
      <c r="E36" s="946">
        <f t="shared" si="3"/>
        <v>0</v>
      </c>
      <c r="F36" s="947">
        <f t="shared" si="4"/>
        <v>0</v>
      </c>
      <c r="G36" s="947" t="e">
        <f t="shared" si="0"/>
        <v>#DIV/0!</v>
      </c>
      <c r="H36" s="947" t="e">
        <f t="shared" si="6"/>
        <v>#DIV/0!</v>
      </c>
      <c r="I36" s="948" t="e">
        <f>+$G36/12</f>
        <v>#DIV/0!</v>
      </c>
      <c r="J36" s="948" t="e">
        <f t="shared" ref="J36:W36" si="10">+$G36/12</f>
        <v>#DIV/0!</v>
      </c>
      <c r="K36" s="948" t="e">
        <f t="shared" si="10"/>
        <v>#DIV/0!</v>
      </c>
      <c r="L36" s="948" t="e">
        <f t="shared" si="10"/>
        <v>#DIV/0!</v>
      </c>
      <c r="M36" s="948" t="e">
        <f t="shared" si="10"/>
        <v>#DIV/0!</v>
      </c>
      <c r="N36" s="948" t="e">
        <f t="shared" si="10"/>
        <v>#DIV/0!</v>
      </c>
      <c r="O36" s="948" t="e">
        <f t="shared" si="10"/>
        <v>#DIV/0!</v>
      </c>
      <c r="P36" s="948" t="e">
        <f t="shared" si="10"/>
        <v>#DIV/0!</v>
      </c>
      <c r="Q36" s="948"/>
      <c r="R36" s="948"/>
      <c r="S36" s="948" t="e">
        <f t="shared" si="10"/>
        <v>#DIV/0!</v>
      </c>
      <c r="T36" s="948"/>
      <c r="U36" s="948"/>
      <c r="V36" s="948"/>
      <c r="W36" s="948" t="e">
        <f t="shared" si="10"/>
        <v>#DIV/0!</v>
      </c>
      <c r="Y36" s="949" t="e">
        <f t="shared" si="1"/>
        <v>#DIV/0!</v>
      </c>
      <c r="Z36" s="949" t="e">
        <f t="shared" si="2"/>
        <v>#DIV/0!</v>
      </c>
    </row>
    <row r="37" spans="1:26" ht="20.25" hidden="1" customHeight="1" thickBot="1">
      <c r="A37" s="950">
        <v>13</v>
      </c>
      <c r="B37" s="1217" t="s">
        <v>1131</v>
      </c>
      <c r="C37" s="1218"/>
      <c r="D37" s="946"/>
      <c r="E37" s="946">
        <f t="shared" si="3"/>
        <v>0</v>
      </c>
      <c r="F37" s="947">
        <f t="shared" si="4"/>
        <v>0</v>
      </c>
      <c r="G37" s="947" t="e">
        <f t="shared" si="0"/>
        <v>#DIV/0!</v>
      </c>
      <c r="H37" s="947" t="e">
        <f t="shared" si="6"/>
        <v>#DIV/0!</v>
      </c>
      <c r="I37" s="948"/>
      <c r="J37" s="948"/>
      <c r="K37" s="948"/>
      <c r="L37" s="948"/>
      <c r="M37" s="948"/>
      <c r="N37" s="948" t="e">
        <f>+$G37/2</f>
        <v>#DIV/0!</v>
      </c>
      <c r="O37" s="948" t="e">
        <f>+$G37/2</f>
        <v>#DIV/0!</v>
      </c>
      <c r="P37" s="948"/>
      <c r="Q37" s="948"/>
      <c r="R37" s="948"/>
      <c r="S37" s="948"/>
      <c r="T37" s="948"/>
      <c r="U37" s="948"/>
      <c r="V37" s="948"/>
      <c r="W37" s="948"/>
      <c r="Y37" s="949" t="e">
        <f t="shared" si="1"/>
        <v>#DIV/0!</v>
      </c>
      <c r="Z37" s="949" t="e">
        <f t="shared" si="2"/>
        <v>#DIV/0!</v>
      </c>
    </row>
    <row r="38" spans="1:26" ht="20.25" customHeight="1" thickBot="1">
      <c r="A38" s="950">
        <v>16</v>
      </c>
      <c r="B38" s="1217" t="str">
        <f>+'[6]Presup. Oficial '!B172</f>
        <v xml:space="preserve">            RUBRO: INSTALACION DE AIRE ACONDICIONADO</v>
      </c>
      <c r="C38" s="1218"/>
      <c r="D38" s="945">
        <f>'PRES. PARA COEF.'!H368</f>
        <v>0</v>
      </c>
      <c r="E38" s="946">
        <f t="shared" si="3"/>
        <v>0</v>
      </c>
      <c r="F38" s="947">
        <f t="shared" si="4"/>
        <v>0</v>
      </c>
      <c r="G38" s="947" t="e">
        <f t="shared" si="0"/>
        <v>#DIV/0!</v>
      </c>
      <c r="H38" s="947" t="e">
        <f t="shared" si="6"/>
        <v>#DIV/0!</v>
      </c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1036" t="e">
        <f>+$G38/6</f>
        <v>#DIV/0!</v>
      </c>
      <c r="U38" s="1036" t="e">
        <f>+$G38/3</f>
        <v>#DIV/0!</v>
      </c>
      <c r="V38" s="1036" t="e">
        <f>+$G38/3</f>
        <v>#DIV/0!</v>
      </c>
      <c r="W38" s="1036" t="e">
        <f>+$G38/6</f>
        <v>#DIV/0!</v>
      </c>
      <c r="Y38" s="949" t="e">
        <f t="shared" si="1"/>
        <v>#DIV/0!</v>
      </c>
      <c r="Z38" s="949" t="e">
        <f t="shared" si="2"/>
        <v>#DIV/0!</v>
      </c>
    </row>
    <row r="39" spans="1:26" ht="20.25" customHeight="1" thickBot="1">
      <c r="A39" s="950">
        <v>17</v>
      </c>
      <c r="B39" s="1217" t="s">
        <v>1132</v>
      </c>
      <c r="C39" s="1218"/>
      <c r="D39" s="945">
        <f>'PRES. PARA COEF.'!H370</f>
        <v>0</v>
      </c>
      <c r="E39" s="946">
        <f t="shared" si="3"/>
        <v>0</v>
      </c>
      <c r="F39" s="947">
        <f t="shared" si="4"/>
        <v>0</v>
      </c>
      <c r="G39" s="947" t="e">
        <f t="shared" si="0"/>
        <v>#DIV/0!</v>
      </c>
      <c r="H39" s="947" t="e">
        <f t="shared" ref="H39:H46" si="11">SUM(I39:W39)</f>
        <v>#DIV/0!</v>
      </c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1036" t="e">
        <f>$G39*0.25</f>
        <v>#DIV/0!</v>
      </c>
      <c r="U39" s="1036" t="e">
        <f>$G39*0.25</f>
        <v>#DIV/0!</v>
      </c>
      <c r="V39" s="1036" t="e">
        <f>$G39*0.25</f>
        <v>#DIV/0!</v>
      </c>
      <c r="W39" s="1036" t="e">
        <f>$G39*0.25</f>
        <v>#DIV/0!</v>
      </c>
      <c r="Y39" s="949" t="e">
        <f t="shared" si="1"/>
        <v>#DIV/0!</v>
      </c>
      <c r="Z39" s="949" t="e">
        <f t="shared" si="2"/>
        <v>#DIV/0!</v>
      </c>
    </row>
    <row r="40" spans="1:26" ht="20.25" customHeight="1" thickBot="1">
      <c r="A40" s="950">
        <v>18</v>
      </c>
      <c r="B40" s="1217" t="s">
        <v>1133</v>
      </c>
      <c r="C40" s="1218"/>
      <c r="D40" s="945">
        <f>'PRES. PARA COEF.'!H421</f>
        <v>0</v>
      </c>
      <c r="E40" s="946">
        <f t="shared" si="3"/>
        <v>0</v>
      </c>
      <c r="F40" s="947">
        <f t="shared" si="4"/>
        <v>0</v>
      </c>
      <c r="G40" s="947" t="e">
        <f t="shared" si="0"/>
        <v>#DIV/0!</v>
      </c>
      <c r="H40" s="947" t="e">
        <f t="shared" si="11"/>
        <v>#DIV/0!</v>
      </c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1036" t="e">
        <f>+$G40/2</f>
        <v>#DIV/0!</v>
      </c>
      <c r="V40" s="1036" t="e">
        <f>+$G40/2</f>
        <v>#DIV/0!</v>
      </c>
      <c r="W40" s="948"/>
      <c r="Y40" s="949" t="e">
        <f t="shared" si="1"/>
        <v>#DIV/0!</v>
      </c>
      <c r="Z40" s="949" t="e">
        <f t="shared" si="2"/>
        <v>#DIV/0!</v>
      </c>
    </row>
    <row r="41" spans="1:26" ht="20.25" customHeight="1" thickBot="1">
      <c r="A41" s="950">
        <v>19</v>
      </c>
      <c r="B41" s="1217" t="s">
        <v>1134</v>
      </c>
      <c r="C41" s="1218"/>
      <c r="D41" s="945">
        <f>'PRES. PARA COEF.'!H426</f>
        <v>0</v>
      </c>
      <c r="E41" s="946">
        <f t="shared" si="3"/>
        <v>0</v>
      </c>
      <c r="F41" s="947">
        <f t="shared" si="4"/>
        <v>0</v>
      </c>
      <c r="G41" s="947" t="e">
        <f t="shared" si="0"/>
        <v>#DIV/0!</v>
      </c>
      <c r="H41" s="947" t="e">
        <f t="shared" si="11"/>
        <v>#DIV/0!</v>
      </c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1036" t="e">
        <f>+$G41/2</f>
        <v>#DIV/0!</v>
      </c>
      <c r="U41" s="1036" t="e">
        <f>+$G41/2</f>
        <v>#DIV/0!</v>
      </c>
      <c r="V41" s="1036"/>
      <c r="W41" s="948"/>
      <c r="Y41" s="949" t="e">
        <f t="shared" si="1"/>
        <v>#DIV/0!</v>
      </c>
      <c r="Z41" s="949" t="e">
        <f t="shared" si="2"/>
        <v>#DIV/0!</v>
      </c>
    </row>
    <row r="42" spans="1:26" ht="20.25" customHeight="1" thickBot="1">
      <c r="A42" s="950">
        <v>20</v>
      </c>
      <c r="B42" s="1217" t="s">
        <v>1135</v>
      </c>
      <c r="C42" s="1218"/>
      <c r="D42" s="945">
        <f>'PRES. PARA COEF.'!H436</f>
        <v>0</v>
      </c>
      <c r="E42" s="946">
        <f t="shared" si="3"/>
        <v>0</v>
      </c>
      <c r="F42" s="947">
        <f t="shared" si="4"/>
        <v>0</v>
      </c>
      <c r="G42" s="947" t="e">
        <f t="shared" si="0"/>
        <v>#DIV/0!</v>
      </c>
      <c r="H42" s="947" t="e">
        <f t="shared" si="11"/>
        <v>#DIV/0!</v>
      </c>
      <c r="I42" s="948"/>
      <c r="J42" s="948"/>
      <c r="K42" s="948"/>
      <c r="L42" s="948"/>
      <c r="M42" s="948"/>
      <c r="N42" s="948"/>
      <c r="O42" s="948"/>
      <c r="P42" s="948"/>
      <c r="Q42" s="948"/>
      <c r="R42" s="948"/>
      <c r="S42" s="948"/>
      <c r="T42" s="948"/>
      <c r="U42" s="948"/>
      <c r="V42" s="948"/>
      <c r="W42" s="1036" t="e">
        <f>G42</f>
        <v>#DIV/0!</v>
      </c>
      <c r="Y42" s="949" t="e">
        <f t="shared" si="1"/>
        <v>#DIV/0!</v>
      </c>
      <c r="Z42" s="949" t="e">
        <f t="shared" si="2"/>
        <v>#DIV/0!</v>
      </c>
    </row>
    <row r="43" spans="1:26" ht="20.25" customHeight="1" thickBot="1">
      <c r="A43" s="950">
        <v>21</v>
      </c>
      <c r="B43" s="1217" t="s">
        <v>1136</v>
      </c>
      <c r="C43" s="1218"/>
      <c r="D43" s="945">
        <f>'PRES. PARA COEF.'!H438</f>
        <v>0</v>
      </c>
      <c r="E43" s="946">
        <f t="shared" si="3"/>
        <v>0</v>
      </c>
      <c r="F43" s="947">
        <f t="shared" si="4"/>
        <v>0</v>
      </c>
      <c r="G43" s="947" t="e">
        <f t="shared" si="0"/>
        <v>#DIV/0!</v>
      </c>
      <c r="H43" s="947" t="e">
        <f t="shared" si="11"/>
        <v>#DIV/0!</v>
      </c>
      <c r="I43" s="948"/>
      <c r="J43" s="948"/>
      <c r="K43" s="948"/>
      <c r="L43" s="948"/>
      <c r="M43" s="948"/>
      <c r="N43" s="948"/>
      <c r="O43" s="948"/>
      <c r="P43" s="948"/>
      <c r="Q43" s="1036" t="e">
        <f>(+$G43/3)</f>
        <v>#DIV/0!</v>
      </c>
      <c r="R43" s="1036" t="e">
        <f>(+$G43/4)</f>
        <v>#DIV/0!</v>
      </c>
      <c r="S43" s="1036" t="e">
        <f>(+$G43/4)</f>
        <v>#DIV/0!</v>
      </c>
      <c r="T43" s="1036" t="e">
        <f>+$G43/6</f>
        <v>#DIV/0!</v>
      </c>
      <c r="U43" s="948"/>
      <c r="V43" s="948"/>
      <c r="W43" s="948"/>
      <c r="Y43" s="949" t="e">
        <f t="shared" si="1"/>
        <v>#DIV/0!</v>
      </c>
      <c r="Z43" s="949" t="e">
        <f t="shared" si="2"/>
        <v>#DIV/0!</v>
      </c>
    </row>
    <row r="44" spans="1:26" ht="20.25" hidden="1" customHeight="1" thickBot="1">
      <c r="A44" s="950"/>
      <c r="B44" s="1217" t="str">
        <f>+'[6]Presup. Oficial '!B212</f>
        <v xml:space="preserve">            RUBRO: INSTALACIONES ESPECIALES</v>
      </c>
      <c r="C44" s="1218"/>
      <c r="D44" s="946"/>
      <c r="E44" s="946">
        <f t="shared" si="3"/>
        <v>0</v>
      </c>
      <c r="F44" s="947">
        <f t="shared" si="4"/>
        <v>0</v>
      </c>
      <c r="G44" s="947" t="e">
        <f t="shared" si="0"/>
        <v>#DIV/0!</v>
      </c>
      <c r="H44" s="947" t="e">
        <f t="shared" si="11"/>
        <v>#DIV/0!</v>
      </c>
      <c r="I44" s="948"/>
      <c r="J44" s="948"/>
      <c r="K44" s="948"/>
      <c r="L44" s="948"/>
      <c r="M44" s="948"/>
      <c r="N44" s="948" t="e">
        <f>+$G44/3</f>
        <v>#DIV/0!</v>
      </c>
      <c r="O44" s="948" t="e">
        <f>+$G44/3</f>
        <v>#DIV/0!</v>
      </c>
      <c r="P44" s="948" t="e">
        <f>+$G44/3</f>
        <v>#DIV/0!</v>
      </c>
      <c r="Q44" s="948"/>
      <c r="R44" s="948"/>
      <c r="S44" s="948"/>
      <c r="T44" s="948"/>
      <c r="U44" s="948"/>
      <c r="V44" s="948"/>
      <c r="W44" s="948"/>
      <c r="Y44" s="949" t="e">
        <f t="shared" si="1"/>
        <v>#DIV/0!</v>
      </c>
      <c r="Z44" s="949" t="e">
        <f t="shared" si="2"/>
        <v>#DIV/0!</v>
      </c>
    </row>
    <row r="45" spans="1:26" ht="20.25" customHeight="1" thickBot="1">
      <c r="A45" s="950">
        <v>23</v>
      </c>
      <c r="B45" s="1217" t="s">
        <v>1137</v>
      </c>
      <c r="C45" s="1218"/>
      <c r="D45" s="945">
        <f>'PRES. PARA COEF.'!H451</f>
        <v>0</v>
      </c>
      <c r="E45" s="946">
        <f t="shared" si="3"/>
        <v>0</v>
      </c>
      <c r="F45" s="947">
        <f t="shared" si="4"/>
        <v>0</v>
      </c>
      <c r="G45" s="947" t="e">
        <f t="shared" si="0"/>
        <v>#DIV/0!</v>
      </c>
      <c r="H45" s="947" t="e">
        <f t="shared" si="11"/>
        <v>#DIV/0!</v>
      </c>
      <c r="I45" s="1036" t="e">
        <f>$G$45*0.05</f>
        <v>#DIV/0!</v>
      </c>
      <c r="J45" s="1036" t="e">
        <f t="shared" ref="J45:U45" si="12">$G$45*0.05</f>
        <v>#DIV/0!</v>
      </c>
      <c r="K45" s="1036" t="e">
        <f t="shared" si="12"/>
        <v>#DIV/0!</v>
      </c>
      <c r="L45" s="1036" t="e">
        <f t="shared" si="12"/>
        <v>#DIV/0!</v>
      </c>
      <c r="M45" s="1036" t="e">
        <f t="shared" si="12"/>
        <v>#DIV/0!</v>
      </c>
      <c r="N45" s="1036" t="e">
        <f t="shared" si="12"/>
        <v>#DIV/0!</v>
      </c>
      <c r="O45" s="1036" t="e">
        <f t="shared" si="12"/>
        <v>#DIV/0!</v>
      </c>
      <c r="P45" s="1036" t="e">
        <f t="shared" si="12"/>
        <v>#DIV/0!</v>
      </c>
      <c r="Q45" s="1036" t="e">
        <f t="shared" si="12"/>
        <v>#DIV/0!</v>
      </c>
      <c r="R45" s="1036" t="e">
        <f t="shared" si="12"/>
        <v>#DIV/0!</v>
      </c>
      <c r="S45" s="1036" t="e">
        <f t="shared" si="12"/>
        <v>#DIV/0!</v>
      </c>
      <c r="T45" s="1036" t="e">
        <f t="shared" si="12"/>
        <v>#DIV/0!</v>
      </c>
      <c r="U45" s="1036" t="e">
        <f t="shared" si="12"/>
        <v>#DIV/0!</v>
      </c>
      <c r="V45" s="1036" t="e">
        <f>$G$45*0.1</f>
        <v>#DIV/0!</v>
      </c>
      <c r="W45" s="1036" t="e">
        <f>$G$45*0.25</f>
        <v>#DIV/0!</v>
      </c>
      <c r="Y45" s="949" t="e">
        <f t="shared" si="1"/>
        <v>#DIV/0!</v>
      </c>
      <c r="Z45" s="949" t="e">
        <f t="shared" si="2"/>
        <v>#DIV/0!</v>
      </c>
    </row>
    <row r="46" spans="1:26" ht="19.899999999999999" customHeight="1" thickBot="1">
      <c r="A46" s="950">
        <v>24</v>
      </c>
      <c r="B46" s="1217" t="s">
        <v>1138</v>
      </c>
      <c r="C46" s="1218"/>
      <c r="D46" s="945">
        <f>'PRES. PARA COEF.'!H454</f>
        <v>0</v>
      </c>
      <c r="E46" s="946">
        <f t="shared" si="3"/>
        <v>0</v>
      </c>
      <c r="F46" s="947">
        <f t="shared" si="4"/>
        <v>0</v>
      </c>
      <c r="G46" s="947" t="e">
        <f t="shared" si="0"/>
        <v>#DIV/0!</v>
      </c>
      <c r="H46" s="947" t="e">
        <f t="shared" si="11"/>
        <v>#DIV/0!</v>
      </c>
      <c r="I46" s="948"/>
      <c r="J46" s="948"/>
      <c r="K46" s="948"/>
      <c r="L46" s="948"/>
      <c r="M46" s="948"/>
      <c r="N46" s="948"/>
      <c r="O46" s="948"/>
      <c r="P46" s="948"/>
      <c r="Q46" s="948"/>
      <c r="R46" s="1036" t="e">
        <f>(+$G46/5)*3</f>
        <v>#DIV/0!</v>
      </c>
      <c r="S46" s="1036" t="e">
        <f>(+$G46/5)*1</f>
        <v>#DIV/0!</v>
      </c>
      <c r="T46" s="1036" t="e">
        <f>(+$G46/5)*1</f>
        <v>#DIV/0!</v>
      </c>
      <c r="U46" s="948"/>
      <c r="V46" s="948"/>
      <c r="W46" s="948"/>
      <c r="Y46" s="949" t="e">
        <f t="shared" si="1"/>
        <v>#DIV/0!</v>
      </c>
      <c r="Z46" s="949" t="e">
        <f t="shared" si="2"/>
        <v>#DIV/0!</v>
      </c>
    </row>
    <row r="47" spans="1:26" ht="20.25" hidden="1" customHeight="1" thickBot="1">
      <c r="A47" s="950"/>
      <c r="B47" s="1217" t="str">
        <f>+'[6]Presup. Oficial '!B241</f>
        <v xml:space="preserve">            RUBRO: REPARACIONES Y REFACCIONES</v>
      </c>
      <c r="C47" s="1218"/>
      <c r="D47" s="946">
        <f>+'[6]Presup. Oficial '!I241</f>
        <v>0</v>
      </c>
      <c r="E47" s="946">
        <f t="shared" si="3"/>
        <v>0</v>
      </c>
      <c r="F47" s="947">
        <f t="shared" si="4"/>
        <v>0</v>
      </c>
      <c r="G47" s="947" t="e">
        <f t="shared" si="0"/>
        <v>#DIV/0!</v>
      </c>
      <c r="H47" s="947"/>
      <c r="I47" s="960" t="e">
        <f>+$G47/16</f>
        <v>#DIV/0!</v>
      </c>
      <c r="J47" s="960" t="e">
        <f t="shared" ref="J47:W47" si="13">+$G47/16</f>
        <v>#DIV/0!</v>
      </c>
      <c r="K47" s="960" t="e">
        <f t="shared" si="13"/>
        <v>#DIV/0!</v>
      </c>
      <c r="L47" s="948" t="e">
        <f t="shared" si="13"/>
        <v>#DIV/0!</v>
      </c>
      <c r="M47" s="948" t="e">
        <f t="shared" si="13"/>
        <v>#DIV/0!</v>
      </c>
      <c r="N47" s="948" t="e">
        <f t="shared" si="13"/>
        <v>#DIV/0!</v>
      </c>
      <c r="O47" s="948" t="e">
        <f t="shared" si="13"/>
        <v>#DIV/0!</v>
      </c>
      <c r="P47" s="948" t="e">
        <f t="shared" si="13"/>
        <v>#DIV/0!</v>
      </c>
      <c r="Q47" s="948"/>
      <c r="R47" s="948"/>
      <c r="S47" s="948" t="e">
        <f t="shared" si="13"/>
        <v>#DIV/0!</v>
      </c>
      <c r="T47" s="948"/>
      <c r="U47" s="948"/>
      <c r="V47" s="948"/>
      <c r="W47" s="960" t="e">
        <f t="shared" si="13"/>
        <v>#DIV/0!</v>
      </c>
      <c r="Y47" s="949" t="e">
        <f t="shared" si="1"/>
        <v>#DIV/0!</v>
      </c>
      <c r="Z47" s="949" t="e">
        <f t="shared" si="2"/>
        <v>#DIV/0!</v>
      </c>
    </row>
    <row r="48" spans="1:26" ht="20.25" hidden="1" customHeight="1" thickBot="1">
      <c r="A48" s="950"/>
      <c r="B48" s="1217" t="str">
        <f>+'[6]Presup. Oficial '!B269</f>
        <v xml:space="preserve">            RUBRO: PLAYON POLIDEPORTIVO</v>
      </c>
      <c r="C48" s="1218"/>
      <c r="D48" s="946">
        <f>+'[6]Presup. Oficial '!I269</f>
        <v>0</v>
      </c>
      <c r="E48" s="946">
        <f t="shared" si="3"/>
        <v>0</v>
      </c>
      <c r="F48" s="947">
        <f t="shared" si="4"/>
        <v>0</v>
      </c>
      <c r="G48" s="947" t="e">
        <f t="shared" si="0"/>
        <v>#DIV/0!</v>
      </c>
      <c r="H48" s="947" t="e">
        <f>SUM(I48:W48)</f>
        <v>#DIV/0!</v>
      </c>
      <c r="I48" s="960"/>
      <c r="J48" s="960"/>
      <c r="K48" s="960"/>
      <c r="L48" s="948"/>
      <c r="M48" s="948"/>
      <c r="N48" s="948"/>
      <c r="O48" s="948"/>
      <c r="P48" s="948"/>
      <c r="Q48" s="948"/>
      <c r="R48" s="948"/>
      <c r="S48" s="948" t="e">
        <f>+$G48/4</f>
        <v>#DIV/0!</v>
      </c>
      <c r="T48" s="948"/>
      <c r="U48" s="948"/>
      <c r="V48" s="948"/>
      <c r="W48" s="960" t="e">
        <f>+$G48/4</f>
        <v>#DIV/0!</v>
      </c>
      <c r="Y48" s="949" t="e">
        <f t="shared" si="1"/>
        <v>#DIV/0!</v>
      </c>
      <c r="Z48" s="949" t="e">
        <f t="shared" si="2"/>
        <v>#DIV/0!</v>
      </c>
    </row>
    <row r="49" spans="1:26" ht="20.25" customHeight="1" thickBot="1">
      <c r="A49" s="950">
        <v>25</v>
      </c>
      <c r="B49" s="1601" t="s">
        <v>1410</v>
      </c>
      <c r="C49" s="1602"/>
      <c r="D49" s="945">
        <f>'PRES. PARA COEF.'!H488</f>
        <v>0</v>
      </c>
      <c r="E49" s="946">
        <f t="shared" si="3"/>
        <v>0</v>
      </c>
      <c r="F49" s="947">
        <f t="shared" si="4"/>
        <v>0</v>
      </c>
      <c r="G49" s="947" t="e">
        <f t="shared" si="0"/>
        <v>#DIV/0!</v>
      </c>
      <c r="H49" s="947"/>
      <c r="I49" s="960"/>
      <c r="J49" s="960"/>
      <c r="K49" s="960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1036" t="e">
        <f>(+$G49)*0.5</f>
        <v>#DIV/0!</v>
      </c>
      <c r="W49" s="1036" t="e">
        <f>(+$G49)*0.5</f>
        <v>#DIV/0!</v>
      </c>
      <c r="Y49" s="949" t="e">
        <f t="shared" si="1"/>
        <v>#DIV/0!</v>
      </c>
      <c r="Z49" s="949" t="e">
        <f t="shared" si="2"/>
        <v>#DIV/0!</v>
      </c>
    </row>
    <row r="50" spans="1:26" ht="30" customHeight="1" thickBot="1">
      <c r="A50" s="961"/>
      <c r="B50" s="963"/>
      <c r="C50" s="964" t="s">
        <v>526</v>
      </c>
      <c r="D50" s="965">
        <f>SUM(D8:D49)</f>
        <v>0</v>
      </c>
      <c r="E50" s="965"/>
      <c r="F50" s="966">
        <f>SUM(F8:F49)</f>
        <v>0</v>
      </c>
      <c r="G50" s="967" t="e">
        <f>SUM(G8:G49)</f>
        <v>#DIV/0!</v>
      </c>
      <c r="H50" s="968" t="e">
        <f t="shared" ref="H50:U50" si="14">SUM(H8:H48)</f>
        <v>#DIV/0!</v>
      </c>
      <c r="I50" s="969" t="e">
        <f t="shared" si="14"/>
        <v>#DIV/0!</v>
      </c>
      <c r="J50" s="969" t="e">
        <f t="shared" si="14"/>
        <v>#DIV/0!</v>
      </c>
      <c r="K50" s="969" t="e">
        <f t="shared" si="14"/>
        <v>#DIV/0!</v>
      </c>
      <c r="L50" s="970" t="e">
        <f t="shared" si="14"/>
        <v>#DIV/0!</v>
      </c>
      <c r="M50" s="970" t="e">
        <f t="shared" si="14"/>
        <v>#DIV/0!</v>
      </c>
      <c r="N50" s="970" t="e">
        <f t="shared" si="14"/>
        <v>#DIV/0!</v>
      </c>
      <c r="O50" s="970" t="e">
        <f t="shared" si="14"/>
        <v>#DIV/0!</v>
      </c>
      <c r="P50" s="970" t="e">
        <f t="shared" si="14"/>
        <v>#DIV/0!</v>
      </c>
      <c r="Q50" s="970" t="e">
        <f t="shared" si="14"/>
        <v>#DIV/0!</v>
      </c>
      <c r="R50" s="970" t="e">
        <f t="shared" si="14"/>
        <v>#DIV/0!</v>
      </c>
      <c r="S50" s="970" t="e">
        <f t="shared" si="14"/>
        <v>#DIV/0!</v>
      </c>
      <c r="T50" s="970" t="e">
        <f t="shared" si="14"/>
        <v>#DIV/0!</v>
      </c>
      <c r="U50" s="970" t="e">
        <f t="shared" si="14"/>
        <v>#DIV/0!</v>
      </c>
      <c r="V50" s="970" t="e">
        <f>SUM(V8:V49)</f>
        <v>#DIV/0!</v>
      </c>
      <c r="W50" s="969" t="e">
        <f>SUM(W8:W49)</f>
        <v>#DIV/0!</v>
      </c>
      <c r="Y50" s="949"/>
    </row>
    <row r="51" spans="1:26" ht="21.95" customHeight="1" thickTop="1" thickBot="1">
      <c r="A51" s="962"/>
      <c r="B51" s="972"/>
      <c r="C51" s="1218" t="s">
        <v>1139</v>
      </c>
      <c r="D51" s="973"/>
      <c r="E51" s="973"/>
      <c r="F51" s="974"/>
      <c r="G51" s="974"/>
      <c r="H51" s="947"/>
      <c r="I51" s="970" t="e">
        <f t="shared" ref="I51:O51" si="15">+I50</f>
        <v>#DIV/0!</v>
      </c>
      <c r="J51" s="970" t="e">
        <f t="shared" si="15"/>
        <v>#DIV/0!</v>
      </c>
      <c r="K51" s="970" t="e">
        <f t="shared" si="15"/>
        <v>#DIV/0!</v>
      </c>
      <c r="L51" s="970" t="e">
        <f t="shared" si="15"/>
        <v>#DIV/0!</v>
      </c>
      <c r="M51" s="970" t="e">
        <f t="shared" si="15"/>
        <v>#DIV/0!</v>
      </c>
      <c r="N51" s="970" t="e">
        <f t="shared" si="15"/>
        <v>#DIV/0!</v>
      </c>
      <c r="O51" s="970" t="e">
        <f t="shared" si="15"/>
        <v>#DIV/0!</v>
      </c>
      <c r="P51" s="970" t="e">
        <f>+P50</f>
        <v>#DIV/0!</v>
      </c>
      <c r="Q51" s="970" t="e">
        <f>+Q50</f>
        <v>#DIV/0!</v>
      </c>
      <c r="R51" s="970" t="e">
        <f>+R50</f>
        <v>#DIV/0!</v>
      </c>
      <c r="S51" s="970" t="e">
        <f>+S50</f>
        <v>#DIV/0!</v>
      </c>
      <c r="T51" s="970" t="e">
        <f t="shared" ref="T51:V51" si="16">+T50</f>
        <v>#DIV/0!</v>
      </c>
      <c r="U51" s="970" t="e">
        <f t="shared" si="16"/>
        <v>#DIV/0!</v>
      </c>
      <c r="V51" s="970" t="e">
        <f t="shared" si="16"/>
        <v>#DIV/0!</v>
      </c>
      <c r="W51" s="970" t="e">
        <f>+W50</f>
        <v>#DIV/0!</v>
      </c>
    </row>
    <row r="52" spans="1:26" ht="21.95" customHeight="1" thickBot="1">
      <c r="A52" s="971"/>
      <c r="B52" s="976"/>
      <c r="C52" s="1218" t="s">
        <v>1140</v>
      </c>
      <c r="D52" s="977"/>
      <c r="E52" s="977"/>
      <c r="F52" s="974"/>
      <c r="G52" s="974"/>
      <c r="H52" s="947"/>
      <c r="I52" s="969" t="e">
        <f>+I51</f>
        <v>#DIV/0!</v>
      </c>
      <c r="J52" s="969" t="e">
        <f t="shared" ref="J52:O52" si="17">+I52+J51</f>
        <v>#DIV/0!</v>
      </c>
      <c r="K52" s="969" t="e">
        <f t="shared" si="17"/>
        <v>#DIV/0!</v>
      </c>
      <c r="L52" s="970" t="e">
        <f t="shared" si="17"/>
        <v>#DIV/0!</v>
      </c>
      <c r="M52" s="970" t="e">
        <f t="shared" si="17"/>
        <v>#DIV/0!</v>
      </c>
      <c r="N52" s="970" t="e">
        <f t="shared" si="17"/>
        <v>#DIV/0!</v>
      </c>
      <c r="O52" s="970" t="e">
        <f t="shared" si="17"/>
        <v>#DIV/0!</v>
      </c>
      <c r="P52" s="970" t="e">
        <f>+O52+P51</f>
        <v>#DIV/0!</v>
      </c>
      <c r="Q52" s="970" t="e">
        <f>+P52+Q51</f>
        <v>#DIV/0!</v>
      </c>
      <c r="R52" s="970" t="e">
        <f>+Q52+R51</f>
        <v>#DIV/0!</v>
      </c>
      <c r="S52" s="970" t="e">
        <f>+R52+S51</f>
        <v>#DIV/0!</v>
      </c>
      <c r="T52" s="970" t="e">
        <f t="shared" ref="T52:V52" si="18">+S52+T51</f>
        <v>#DIV/0!</v>
      </c>
      <c r="U52" s="970" t="e">
        <f t="shared" si="18"/>
        <v>#DIV/0!</v>
      </c>
      <c r="V52" s="970" t="e">
        <f t="shared" si="18"/>
        <v>#DIV/0!</v>
      </c>
      <c r="W52" s="969" t="e">
        <f>V52+W51</f>
        <v>#DIV/0!</v>
      </c>
    </row>
    <row r="53" spans="1:26" ht="21.95" customHeight="1" thickBot="1">
      <c r="A53" s="975"/>
      <c r="B53" s="976"/>
      <c r="C53" s="1218" t="s">
        <v>1141</v>
      </c>
      <c r="D53" s="977"/>
      <c r="E53" s="977"/>
      <c r="F53" s="974"/>
      <c r="G53" s="974"/>
      <c r="H53" s="947"/>
      <c r="I53" s="969" t="e">
        <f t="shared" ref="I53:O53" si="19">+$F$50*I50/100</f>
        <v>#DIV/0!</v>
      </c>
      <c r="J53" s="969" t="e">
        <f t="shared" si="19"/>
        <v>#DIV/0!</v>
      </c>
      <c r="K53" s="969" t="e">
        <f t="shared" si="19"/>
        <v>#DIV/0!</v>
      </c>
      <c r="L53" s="970" t="e">
        <f t="shared" si="19"/>
        <v>#DIV/0!</v>
      </c>
      <c r="M53" s="970" t="e">
        <f t="shared" si="19"/>
        <v>#DIV/0!</v>
      </c>
      <c r="N53" s="970" t="e">
        <f t="shared" si="19"/>
        <v>#DIV/0!</v>
      </c>
      <c r="O53" s="970" t="e">
        <f t="shared" si="19"/>
        <v>#DIV/0!</v>
      </c>
      <c r="P53" s="970" t="e">
        <f>+$F$50*P50/100</f>
        <v>#DIV/0!</v>
      </c>
      <c r="Q53" s="970" t="e">
        <f>+$F$50*Q50/100</f>
        <v>#DIV/0!</v>
      </c>
      <c r="R53" s="970" t="e">
        <f>+$F$50*R50/100</f>
        <v>#DIV/0!</v>
      </c>
      <c r="S53" s="970" t="e">
        <f>+$F$50*S50/100</f>
        <v>#DIV/0!</v>
      </c>
      <c r="T53" s="970" t="e">
        <f t="shared" ref="T53:V53" si="20">+$F$50*T50/100</f>
        <v>#DIV/0!</v>
      </c>
      <c r="U53" s="970" t="e">
        <f t="shared" si="20"/>
        <v>#DIV/0!</v>
      </c>
      <c r="V53" s="970" t="e">
        <f t="shared" si="20"/>
        <v>#DIV/0!</v>
      </c>
      <c r="W53" s="969" t="e">
        <f>+$F$50*W50/100</f>
        <v>#DIV/0!</v>
      </c>
    </row>
    <row r="54" spans="1:26" ht="21.95" customHeight="1" thickBot="1">
      <c r="A54" s="975"/>
      <c r="B54" s="976"/>
      <c r="C54" s="1218" t="s">
        <v>1142</v>
      </c>
      <c r="D54" s="977"/>
      <c r="E54" s="977"/>
      <c r="F54" s="974"/>
      <c r="G54" s="974"/>
      <c r="H54" s="947"/>
      <c r="I54" s="978" t="e">
        <f>+I53</f>
        <v>#DIV/0!</v>
      </c>
      <c r="J54" s="978" t="e">
        <f t="shared" ref="J54:O54" si="21">+I54+J53</f>
        <v>#DIV/0!</v>
      </c>
      <c r="K54" s="978" t="e">
        <f t="shared" si="21"/>
        <v>#DIV/0!</v>
      </c>
      <c r="L54" s="1245" t="e">
        <f t="shared" si="21"/>
        <v>#DIV/0!</v>
      </c>
      <c r="M54" s="1245" t="e">
        <f t="shared" si="21"/>
        <v>#DIV/0!</v>
      </c>
      <c r="N54" s="1245" t="e">
        <f t="shared" si="21"/>
        <v>#DIV/0!</v>
      </c>
      <c r="O54" s="1245" t="e">
        <f t="shared" si="21"/>
        <v>#DIV/0!</v>
      </c>
      <c r="P54" s="1245" t="e">
        <f>+O54+P53</f>
        <v>#DIV/0!</v>
      </c>
      <c r="Q54" s="1245" t="e">
        <f>+P54+Q53</f>
        <v>#DIV/0!</v>
      </c>
      <c r="R54" s="1245" t="e">
        <f>+Q54+R53</f>
        <v>#DIV/0!</v>
      </c>
      <c r="S54" s="1245" t="e">
        <f>+R54+S53</f>
        <v>#DIV/0!</v>
      </c>
      <c r="T54" s="1245" t="e">
        <f t="shared" ref="T54:V54" si="22">+S54+T53</f>
        <v>#DIV/0!</v>
      </c>
      <c r="U54" s="1245" t="e">
        <f t="shared" si="22"/>
        <v>#DIV/0!</v>
      </c>
      <c r="V54" s="1245" t="e">
        <f t="shared" si="22"/>
        <v>#DIV/0!</v>
      </c>
      <c r="W54" s="978" t="e">
        <f>V54+W53</f>
        <v>#DIV/0!</v>
      </c>
    </row>
    <row r="55" spans="1:26" ht="21.95" customHeight="1" thickTop="1">
      <c r="A55" s="975"/>
      <c r="B55" s="979"/>
      <c r="C55" s="979"/>
      <c r="D55" s="980"/>
      <c r="E55" s="980"/>
      <c r="F55" s="981"/>
      <c r="G55" s="981"/>
      <c r="H55" s="981"/>
      <c r="I55" s="1603"/>
      <c r="J55" s="1604"/>
      <c r="K55" s="1604"/>
      <c r="L55" s="1604"/>
      <c r="M55" s="1604"/>
      <c r="N55" s="982"/>
      <c r="O55" s="982"/>
      <c r="P55" s="982"/>
      <c r="Q55" s="982"/>
      <c r="R55" s="982"/>
      <c r="S55" s="982"/>
      <c r="T55" s="982"/>
      <c r="U55" s="982"/>
      <c r="V55" s="982"/>
      <c r="W55" s="1219"/>
    </row>
    <row r="56" spans="1:26" ht="21.95" customHeight="1">
      <c r="A56" s="975"/>
      <c r="B56" s="979"/>
      <c r="C56" s="983"/>
      <c r="D56" s="980"/>
      <c r="E56" s="980"/>
      <c r="F56" s="981"/>
      <c r="G56" s="981"/>
      <c r="H56" s="981"/>
      <c r="I56" s="1246"/>
      <c r="J56" s="1246"/>
      <c r="K56" s="1246"/>
      <c r="L56" s="1247"/>
      <c r="M56" s="1247"/>
      <c r="N56" s="1247"/>
      <c r="O56" s="1247"/>
      <c r="P56" s="1247"/>
      <c r="Q56" s="1247"/>
      <c r="R56" s="1247"/>
      <c r="S56" s="1247"/>
      <c r="T56" s="1247"/>
      <c r="U56" s="1247"/>
      <c r="V56" s="1247"/>
      <c r="W56" s="1246"/>
    </row>
    <row r="57" spans="1:26" ht="21.95" customHeight="1">
      <c r="A57" s="975"/>
      <c r="B57" s="979"/>
      <c r="C57" s="979"/>
      <c r="D57" s="980"/>
      <c r="E57" s="980"/>
      <c r="F57" s="949"/>
      <c r="G57" s="949"/>
      <c r="H57" s="984"/>
      <c r="I57" s="1248"/>
      <c r="J57" s="1248"/>
      <c r="K57" s="1248"/>
      <c r="L57" s="1249"/>
      <c r="M57" s="1249"/>
      <c r="N57" s="1249"/>
      <c r="O57" s="1249"/>
      <c r="P57" s="1249"/>
      <c r="Q57" s="1249"/>
      <c r="R57" s="1249"/>
      <c r="S57" s="1249"/>
      <c r="T57" s="1249"/>
      <c r="U57" s="1249"/>
      <c r="V57" s="1249"/>
      <c r="W57" s="1248"/>
      <c r="X57" s="984"/>
    </row>
    <row r="58" spans="1:26" ht="21.95" customHeight="1">
      <c r="A58" s="975"/>
      <c r="B58" s="979"/>
      <c r="C58" s="979"/>
      <c r="D58" s="980"/>
      <c r="E58" s="980"/>
      <c r="F58" s="949"/>
      <c r="G58" s="949"/>
      <c r="H58" s="949"/>
      <c r="I58" s="1250"/>
      <c r="J58" s="1250"/>
      <c r="K58" s="1250"/>
      <c r="L58" s="1251"/>
      <c r="M58" s="1251"/>
      <c r="N58" s="1251"/>
      <c r="O58" s="1251"/>
      <c r="P58" s="1251"/>
      <c r="Q58" s="1251"/>
      <c r="R58" s="1251"/>
      <c r="S58" s="1251"/>
      <c r="T58" s="1251"/>
      <c r="U58" s="1251"/>
      <c r="V58" s="1251"/>
      <c r="W58" s="1250"/>
      <c r="X58" s="1035"/>
    </row>
    <row r="59" spans="1:26" ht="21.95" customHeight="1" thickBot="1">
      <c r="A59" s="975"/>
      <c r="B59" s="979"/>
      <c r="C59" s="979"/>
      <c r="D59" s="980"/>
      <c r="E59" s="980"/>
      <c r="F59" s="949"/>
      <c r="G59" s="949"/>
      <c r="H59" s="949"/>
      <c r="I59" s="1250"/>
      <c r="J59" s="1250"/>
      <c r="K59" s="1250"/>
      <c r="L59" s="1251"/>
      <c r="M59" s="1251"/>
      <c r="N59" s="1251"/>
      <c r="O59" s="1251"/>
      <c r="P59" s="1251"/>
      <c r="Q59" s="1251"/>
      <c r="R59" s="1251"/>
      <c r="S59" s="1251"/>
      <c r="T59" s="1251"/>
      <c r="U59" s="1251"/>
      <c r="V59" s="1251"/>
      <c r="W59" s="1250"/>
      <c r="X59" s="1035"/>
    </row>
    <row r="60" spans="1:26" ht="21.95" customHeight="1">
      <c r="A60" s="975"/>
      <c r="B60" s="979"/>
      <c r="C60" s="979"/>
      <c r="D60" s="980"/>
      <c r="E60" s="980"/>
      <c r="F60" s="949"/>
      <c r="G60" s="1252">
        <v>0</v>
      </c>
      <c r="H60" s="1037">
        <v>0</v>
      </c>
      <c r="I60" s="1037">
        <v>1</v>
      </c>
      <c r="J60" s="1037">
        <v>2</v>
      </c>
      <c r="K60" s="1037">
        <v>3</v>
      </c>
      <c r="L60" s="1038">
        <v>4</v>
      </c>
      <c r="M60" s="1038">
        <v>5</v>
      </c>
      <c r="N60" s="1038">
        <v>6</v>
      </c>
      <c r="O60" s="1038">
        <v>7</v>
      </c>
      <c r="P60" s="1038">
        <v>8</v>
      </c>
      <c r="Q60" s="1038">
        <v>9</v>
      </c>
      <c r="R60" s="1038">
        <v>10</v>
      </c>
      <c r="S60" s="1038">
        <v>11</v>
      </c>
      <c r="T60" s="1038">
        <v>12</v>
      </c>
      <c r="U60" s="1038">
        <v>13</v>
      </c>
      <c r="V60" s="1038">
        <v>14</v>
      </c>
      <c r="W60" s="1253">
        <v>15</v>
      </c>
      <c r="X60" s="1035"/>
    </row>
    <row r="61" spans="1:26" ht="21.75" hidden="1" customHeight="1">
      <c r="A61" s="975"/>
      <c r="B61" s="979"/>
      <c r="C61" s="979"/>
      <c r="D61" s="980"/>
      <c r="E61" s="980"/>
      <c r="F61" s="949"/>
      <c r="G61" s="1254"/>
      <c r="H61" s="1250"/>
      <c r="I61" s="985"/>
      <c r="J61" s="985"/>
      <c r="K61" s="985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1255"/>
    </row>
    <row r="62" spans="1:26" ht="21.95" hidden="1" customHeight="1">
      <c r="A62" s="975"/>
      <c r="B62" s="979"/>
      <c r="C62" s="979"/>
      <c r="D62" s="980"/>
      <c r="E62" s="980"/>
      <c r="F62" s="949"/>
      <c r="G62" s="1254"/>
      <c r="H62" s="1250"/>
      <c r="I62" s="985"/>
      <c r="J62" s="985"/>
      <c r="K62" s="985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1255"/>
    </row>
    <row r="63" spans="1:26" ht="21.95" hidden="1" customHeight="1">
      <c r="A63" s="975"/>
      <c r="B63" s="979"/>
      <c r="C63" s="979"/>
      <c r="D63" s="980"/>
      <c r="E63" s="980"/>
      <c r="F63" s="949"/>
      <c r="G63" s="1254"/>
      <c r="H63" s="1250"/>
      <c r="I63" s="985"/>
      <c r="J63" s="985"/>
      <c r="K63" s="985"/>
      <c r="L63" s="986"/>
      <c r="M63" s="986"/>
      <c r="N63" s="986"/>
      <c r="O63" s="986"/>
      <c r="P63" s="986"/>
      <c r="Q63" s="986"/>
      <c r="R63" s="986"/>
      <c r="S63" s="986"/>
      <c r="T63" s="986"/>
      <c r="U63" s="986"/>
      <c r="V63" s="986"/>
      <c r="W63" s="1255"/>
    </row>
    <row r="64" spans="1:26" ht="21.95" hidden="1" customHeight="1">
      <c r="A64" s="975"/>
      <c r="B64" s="979"/>
      <c r="C64" s="979"/>
      <c r="D64" s="980"/>
      <c r="E64" s="980"/>
      <c r="F64" s="949"/>
      <c r="G64" s="1254"/>
      <c r="H64" s="1250"/>
      <c r="I64" s="985"/>
      <c r="J64" s="985"/>
      <c r="K64" s="985"/>
      <c r="L64" s="986"/>
      <c r="M64" s="986"/>
      <c r="N64" s="986"/>
      <c r="O64" s="986"/>
      <c r="P64" s="986"/>
      <c r="Q64" s="986"/>
      <c r="R64" s="986"/>
      <c r="S64" s="986"/>
      <c r="T64" s="986"/>
      <c r="U64" s="986"/>
      <c r="V64" s="986"/>
      <c r="W64" s="1255"/>
    </row>
    <row r="65" spans="1:23" ht="21.95" hidden="1" customHeight="1">
      <c r="A65" s="975"/>
      <c r="B65" s="979"/>
      <c r="C65" s="979"/>
      <c r="D65" s="980"/>
      <c r="E65" s="980"/>
      <c r="F65" s="949"/>
      <c r="G65" s="1254"/>
      <c r="H65" s="1250"/>
      <c r="I65" s="985"/>
      <c r="J65" s="985"/>
      <c r="K65" s="985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1255"/>
    </row>
    <row r="66" spans="1:23" ht="21.95" hidden="1" customHeight="1">
      <c r="A66" s="975"/>
      <c r="B66" s="979"/>
      <c r="C66" s="979"/>
      <c r="D66" s="980"/>
      <c r="E66" s="980"/>
      <c r="F66" s="949"/>
      <c r="G66" s="1254"/>
      <c r="H66" s="1250"/>
      <c r="I66" s="985"/>
      <c r="J66" s="985"/>
      <c r="K66" s="985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1255"/>
    </row>
    <row r="67" spans="1:23" ht="21.95" hidden="1" customHeight="1">
      <c r="A67" s="975"/>
      <c r="B67" s="979"/>
      <c r="C67" s="979"/>
      <c r="D67" s="980"/>
      <c r="E67" s="980"/>
      <c r="F67" s="949"/>
      <c r="G67" s="1254"/>
      <c r="H67" s="1250"/>
      <c r="I67" s="985"/>
      <c r="J67" s="985"/>
      <c r="K67" s="985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1255"/>
    </row>
    <row r="68" spans="1:23" ht="21.95" hidden="1" customHeight="1">
      <c r="A68" s="975"/>
      <c r="B68" s="979"/>
      <c r="C68" s="979"/>
      <c r="D68" s="980"/>
      <c r="E68" s="980"/>
      <c r="F68" s="949"/>
      <c r="G68" s="1254"/>
      <c r="H68" s="1250"/>
      <c r="I68" s="985"/>
      <c r="J68" s="985"/>
      <c r="K68" s="985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1255"/>
    </row>
    <row r="69" spans="1:23" ht="21.95" customHeight="1" thickBot="1">
      <c r="A69" s="975"/>
      <c r="B69" s="979"/>
      <c r="C69" s="979"/>
      <c r="D69" s="980"/>
      <c r="E69" s="980"/>
      <c r="F69" s="949"/>
      <c r="G69" s="1256">
        <v>0</v>
      </c>
      <c r="H69" s="1039">
        <v>0</v>
      </c>
      <c r="I69" s="1039" t="e">
        <f>I52</f>
        <v>#DIV/0!</v>
      </c>
      <c r="J69" s="1039" t="e">
        <f t="shared" ref="J69:W69" si="23">J52</f>
        <v>#DIV/0!</v>
      </c>
      <c r="K69" s="1039" t="e">
        <f t="shared" si="23"/>
        <v>#DIV/0!</v>
      </c>
      <c r="L69" s="1040" t="e">
        <f t="shared" si="23"/>
        <v>#DIV/0!</v>
      </c>
      <c r="M69" s="1040" t="e">
        <f t="shared" si="23"/>
        <v>#DIV/0!</v>
      </c>
      <c r="N69" s="1040" t="e">
        <f t="shared" si="23"/>
        <v>#DIV/0!</v>
      </c>
      <c r="O69" s="1040" t="e">
        <f t="shared" si="23"/>
        <v>#DIV/0!</v>
      </c>
      <c r="P69" s="1040" t="e">
        <f t="shared" si="23"/>
        <v>#DIV/0!</v>
      </c>
      <c r="Q69" s="1040" t="e">
        <f t="shared" si="23"/>
        <v>#DIV/0!</v>
      </c>
      <c r="R69" s="1040" t="e">
        <f t="shared" si="23"/>
        <v>#DIV/0!</v>
      </c>
      <c r="S69" s="1040" t="e">
        <f t="shared" si="23"/>
        <v>#DIV/0!</v>
      </c>
      <c r="T69" s="1040" t="e">
        <f t="shared" si="23"/>
        <v>#DIV/0!</v>
      </c>
      <c r="U69" s="1040" t="e">
        <f t="shared" si="23"/>
        <v>#DIV/0!</v>
      </c>
      <c r="V69" s="1040" t="e">
        <f t="shared" si="23"/>
        <v>#DIV/0!</v>
      </c>
      <c r="W69" s="1257" t="e">
        <f t="shared" si="23"/>
        <v>#DIV/0!</v>
      </c>
    </row>
    <row r="70" spans="1:23" ht="21.95" customHeight="1">
      <c r="A70" s="975"/>
      <c r="B70" s="979"/>
      <c r="C70" s="979"/>
      <c r="D70" s="980"/>
      <c r="E70" s="980"/>
      <c r="F70" s="949"/>
      <c r="G70" s="949"/>
      <c r="H70" s="949"/>
      <c r="I70" s="949"/>
      <c r="J70" s="949"/>
      <c r="K70" s="949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49"/>
    </row>
    <row r="71" spans="1:23" ht="21.95" customHeight="1">
      <c r="A71" s="1258" t="s">
        <v>1110</v>
      </c>
      <c r="B71" s="1216"/>
      <c r="C71" s="1216" t="str">
        <f>Datos!B2</f>
        <v>ENI Nº 62 ENRIQUE MOSCONI</v>
      </c>
      <c r="D71" s="988"/>
      <c r="E71" s="988"/>
      <c r="F71" s="989" t="str">
        <f>Datos!B6</f>
        <v>RIVADAVIA - SAN JUAN</v>
      </c>
      <c r="G71" s="990"/>
      <c r="H71" s="949"/>
      <c r="I71" s="949"/>
      <c r="J71" s="949"/>
      <c r="K71" s="949"/>
      <c r="L71" s="987"/>
      <c r="M71" s="987"/>
      <c r="N71" s="987"/>
      <c r="O71" s="987"/>
      <c r="P71" s="987"/>
      <c r="Q71" s="987"/>
      <c r="R71" s="987"/>
      <c r="S71" s="987"/>
      <c r="T71" s="987"/>
      <c r="U71" s="987"/>
      <c r="V71" s="987"/>
      <c r="W71" s="949"/>
    </row>
    <row r="72" spans="1:23" ht="21.95" customHeight="1">
      <c r="A72" s="1216"/>
      <c r="B72" s="979"/>
      <c r="C72" s="979"/>
      <c r="D72" s="980"/>
      <c r="E72" s="980"/>
      <c r="F72" s="949"/>
      <c r="G72" s="949"/>
      <c r="H72" s="949"/>
      <c r="I72" s="949"/>
      <c r="J72" s="949"/>
      <c r="K72" s="949"/>
      <c r="L72" s="987"/>
      <c r="M72" s="987"/>
      <c r="N72" s="987"/>
      <c r="O72" s="987"/>
      <c r="P72" s="987"/>
      <c r="Q72" s="987"/>
      <c r="R72" s="987"/>
      <c r="S72" s="987"/>
      <c r="T72" s="987"/>
      <c r="U72" s="987"/>
      <c r="V72" s="987"/>
      <c r="W72" s="949"/>
    </row>
    <row r="73" spans="1:23" ht="21.95" customHeight="1">
      <c r="A73" s="975"/>
      <c r="B73" s="979"/>
      <c r="C73" s="979"/>
      <c r="D73" s="980"/>
      <c r="E73" s="980"/>
      <c r="F73" s="949"/>
      <c r="G73" s="949"/>
      <c r="H73" s="949"/>
      <c r="I73" s="949"/>
      <c r="J73" s="949"/>
      <c r="K73" s="949"/>
      <c r="L73" s="987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49"/>
    </row>
    <row r="74" spans="1:23" ht="21.95" customHeight="1">
      <c r="A74" s="975"/>
      <c r="B74" s="979"/>
      <c r="C74" s="979"/>
      <c r="D74" s="980"/>
      <c r="E74" s="980"/>
      <c r="F74" s="949"/>
      <c r="G74" s="949"/>
      <c r="H74" s="949"/>
      <c r="I74" s="949"/>
      <c r="J74" s="949"/>
      <c r="K74" s="949"/>
      <c r="L74" s="987"/>
      <c r="M74" s="987"/>
      <c r="N74" s="987"/>
      <c r="O74" s="987"/>
      <c r="P74" s="987"/>
      <c r="Q74" s="987"/>
      <c r="R74" s="987"/>
      <c r="S74" s="987"/>
      <c r="T74" s="987"/>
      <c r="U74" s="987"/>
      <c r="V74" s="987"/>
      <c r="W74" s="949"/>
    </row>
    <row r="75" spans="1:23" ht="21.95" customHeight="1">
      <c r="A75" s="975"/>
      <c r="B75" s="979"/>
      <c r="C75" s="979"/>
      <c r="D75" s="980"/>
      <c r="E75" s="980"/>
      <c r="F75" s="949"/>
      <c r="G75" s="949"/>
      <c r="H75" s="949"/>
      <c r="I75" s="949"/>
      <c r="J75" s="949"/>
      <c r="K75" s="949"/>
      <c r="L75" s="987"/>
      <c r="M75" s="987"/>
      <c r="N75" s="987"/>
      <c r="O75" s="987"/>
      <c r="P75" s="987"/>
      <c r="Q75" s="987"/>
      <c r="R75" s="987"/>
      <c r="S75" s="987"/>
      <c r="T75" s="987"/>
      <c r="U75" s="987"/>
      <c r="V75" s="987"/>
      <c r="W75" s="949"/>
    </row>
    <row r="76" spans="1:23" ht="21.95" customHeight="1">
      <c r="A76" s="975"/>
      <c r="B76" s="979"/>
      <c r="C76" s="979"/>
      <c r="D76" s="980"/>
      <c r="E76" s="980"/>
      <c r="F76" s="949"/>
      <c r="G76" s="949"/>
      <c r="H76" s="949"/>
      <c r="I76" s="949"/>
      <c r="J76" s="949"/>
      <c r="K76" s="949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49"/>
    </row>
    <row r="77" spans="1:23" ht="21.95" customHeight="1">
      <c r="A77" s="975"/>
      <c r="B77" s="979"/>
      <c r="C77" s="979"/>
      <c r="D77" s="980"/>
      <c r="E77" s="980"/>
      <c r="F77" s="949"/>
      <c r="G77" s="949"/>
      <c r="H77" s="949"/>
      <c r="I77" s="949"/>
      <c r="J77" s="949"/>
      <c r="K77" s="949"/>
      <c r="L77" s="987"/>
      <c r="M77" s="987"/>
      <c r="N77" s="987"/>
      <c r="O77" s="987"/>
      <c r="P77" s="987"/>
      <c r="Q77" s="987"/>
      <c r="R77" s="987"/>
      <c r="S77" s="987"/>
      <c r="T77" s="987"/>
      <c r="U77" s="987"/>
      <c r="V77" s="987"/>
      <c r="W77" s="949"/>
    </row>
    <row r="78" spans="1:23" ht="21.95" customHeight="1">
      <c r="A78" s="975"/>
      <c r="B78" s="979"/>
      <c r="C78" s="979"/>
      <c r="D78" s="980"/>
      <c r="E78" s="980"/>
      <c r="F78" s="949"/>
      <c r="G78" s="949"/>
      <c r="H78" s="949"/>
      <c r="I78" s="949"/>
      <c r="J78" s="949"/>
      <c r="K78" s="949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49"/>
    </row>
    <row r="79" spans="1:23" ht="21.95" customHeight="1">
      <c r="A79" s="975"/>
      <c r="B79" s="979"/>
      <c r="C79" s="979"/>
      <c r="D79" s="980"/>
      <c r="E79" s="980"/>
      <c r="F79" s="949"/>
      <c r="G79" s="949"/>
      <c r="H79" s="949"/>
      <c r="I79" s="949"/>
      <c r="J79" s="949"/>
      <c r="K79" s="949"/>
      <c r="L79" s="987"/>
      <c r="M79" s="987"/>
      <c r="N79" s="987"/>
      <c r="O79" s="987"/>
      <c r="P79" s="987"/>
      <c r="Q79" s="987"/>
      <c r="R79" s="987"/>
      <c r="S79" s="987"/>
      <c r="T79" s="987"/>
      <c r="U79" s="987"/>
      <c r="V79" s="987"/>
      <c r="W79" s="949"/>
    </row>
    <row r="80" spans="1:23" ht="21.95" customHeight="1">
      <c r="A80" s="975"/>
      <c r="B80" s="979"/>
      <c r="C80" s="979"/>
      <c r="D80" s="980"/>
      <c r="E80" s="980"/>
      <c r="F80" s="949"/>
      <c r="G80" s="949"/>
      <c r="H80" s="949"/>
      <c r="I80" s="949"/>
      <c r="J80" s="949"/>
      <c r="K80" s="949"/>
      <c r="L80" s="987"/>
      <c r="M80" s="987"/>
      <c r="N80" s="987"/>
      <c r="O80" s="987"/>
      <c r="P80" s="987"/>
      <c r="Q80" s="987"/>
      <c r="R80" s="987"/>
      <c r="S80" s="987"/>
      <c r="T80" s="987"/>
      <c r="U80" s="987"/>
      <c r="V80" s="987"/>
      <c r="W80" s="949"/>
    </row>
    <row r="81" spans="1:23" ht="21.95" customHeight="1">
      <c r="A81" s="975"/>
      <c r="B81" s="979"/>
      <c r="C81" s="979"/>
      <c r="D81" s="980"/>
      <c r="E81" s="980"/>
      <c r="F81" s="949"/>
      <c r="G81" s="949"/>
      <c r="H81" s="949"/>
      <c r="I81" s="949"/>
      <c r="J81" s="949"/>
      <c r="K81" s="949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49"/>
    </row>
    <row r="82" spans="1:23" ht="21.95" customHeight="1">
      <c r="A82" s="975"/>
      <c r="B82" s="979"/>
      <c r="C82" s="979"/>
      <c r="D82" s="980"/>
      <c r="E82" s="980"/>
      <c r="F82" s="949"/>
      <c r="G82" s="949"/>
      <c r="H82" s="949"/>
      <c r="I82" s="949"/>
      <c r="J82" s="949"/>
      <c r="K82" s="949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49"/>
    </row>
    <row r="83" spans="1:23" ht="21.95" customHeight="1">
      <c r="A83" s="975"/>
      <c r="B83" s="979"/>
      <c r="C83" s="979"/>
      <c r="D83" s="980"/>
      <c r="E83" s="980"/>
      <c r="F83" s="949"/>
      <c r="G83" s="949"/>
      <c r="H83" s="949"/>
      <c r="I83" s="949"/>
      <c r="J83" s="949"/>
      <c r="K83" s="949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49"/>
    </row>
    <row r="84" spans="1:23" ht="21.95" customHeight="1">
      <c r="A84" s="975"/>
      <c r="B84" s="979"/>
      <c r="C84" s="979"/>
      <c r="D84" s="980"/>
      <c r="E84" s="980"/>
      <c r="F84" s="949"/>
      <c r="G84" s="949"/>
      <c r="H84" s="949"/>
      <c r="I84" s="949"/>
      <c r="J84" s="949"/>
      <c r="K84" s="949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49"/>
    </row>
    <row r="85" spans="1:23" ht="21.95" customHeight="1">
      <c r="A85" s="975"/>
      <c r="B85" s="979"/>
      <c r="C85" s="979"/>
      <c r="D85" s="980"/>
      <c r="E85" s="980"/>
      <c r="F85" s="949"/>
      <c r="G85" s="949"/>
      <c r="H85" s="949"/>
      <c r="I85" s="949"/>
      <c r="J85" s="949"/>
      <c r="K85" s="949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49"/>
    </row>
    <row r="86" spans="1:23" ht="21.95" customHeight="1">
      <c r="A86" s="975"/>
      <c r="B86" s="979"/>
      <c r="C86" s="979"/>
      <c r="D86" s="980"/>
      <c r="E86" s="980"/>
      <c r="F86" s="949"/>
      <c r="G86" s="949"/>
      <c r="H86" s="949"/>
      <c r="I86" s="949"/>
      <c r="J86" s="949"/>
      <c r="K86" s="949"/>
      <c r="L86" s="987"/>
      <c r="M86" s="987"/>
      <c r="N86" s="987"/>
      <c r="O86" s="987"/>
      <c r="P86" s="987"/>
      <c r="Q86" s="987"/>
      <c r="R86" s="987"/>
      <c r="S86" s="987"/>
      <c r="T86" s="987"/>
      <c r="U86" s="987"/>
      <c r="V86" s="987"/>
      <c r="W86" s="949"/>
    </row>
    <row r="87" spans="1:23" ht="21.95" customHeight="1">
      <c r="A87" s="975"/>
      <c r="B87" s="979"/>
      <c r="C87" s="979"/>
      <c r="D87" s="980"/>
      <c r="E87" s="980"/>
      <c r="F87" s="949"/>
      <c r="G87" s="949"/>
      <c r="H87" s="949"/>
      <c r="I87" s="949"/>
      <c r="J87" s="949"/>
      <c r="K87" s="949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49"/>
    </row>
    <row r="88" spans="1:23" ht="21.95" customHeight="1">
      <c r="A88" s="975"/>
      <c r="B88" s="979"/>
      <c r="C88" s="979"/>
      <c r="D88" s="980"/>
      <c r="E88" s="980"/>
      <c r="F88" s="949"/>
      <c r="G88" s="949"/>
      <c r="H88" s="949"/>
      <c r="I88" s="949"/>
      <c r="J88" s="949"/>
      <c r="K88" s="949"/>
      <c r="L88" s="987"/>
      <c r="M88" s="987"/>
      <c r="N88" s="987"/>
      <c r="O88" s="987"/>
      <c r="P88" s="987"/>
      <c r="Q88" s="987"/>
      <c r="R88" s="987"/>
      <c r="S88" s="987"/>
      <c r="T88" s="987"/>
      <c r="U88" s="987"/>
      <c r="V88" s="987"/>
      <c r="W88" s="949"/>
    </row>
    <row r="89" spans="1:23" ht="21.95" customHeight="1">
      <c r="A89" s="975"/>
      <c r="B89" s="979"/>
      <c r="C89" s="979"/>
      <c r="D89" s="980"/>
      <c r="E89" s="980"/>
      <c r="F89" s="949"/>
      <c r="G89" s="949"/>
      <c r="H89" s="949"/>
      <c r="I89" s="949"/>
      <c r="J89" s="949"/>
      <c r="K89" s="949"/>
      <c r="L89" s="987"/>
      <c r="M89" s="987"/>
      <c r="N89" s="987"/>
      <c r="O89" s="987"/>
      <c r="P89" s="987"/>
      <c r="Q89" s="987"/>
      <c r="R89" s="987"/>
      <c r="S89" s="987"/>
      <c r="T89" s="987"/>
      <c r="U89" s="987"/>
      <c r="V89" s="987"/>
      <c r="W89" s="949"/>
    </row>
    <row r="90" spans="1:23" ht="21.95" customHeight="1">
      <c r="A90" s="975"/>
      <c r="B90" s="979"/>
      <c r="C90" s="979"/>
      <c r="D90" s="980"/>
      <c r="E90" s="980"/>
      <c r="F90" s="949"/>
      <c r="G90" s="949"/>
      <c r="H90" s="949"/>
      <c r="I90" s="949"/>
      <c r="J90" s="949"/>
      <c r="K90" s="949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49"/>
    </row>
    <row r="91" spans="1:23" ht="21.95" customHeight="1">
      <c r="A91" s="975"/>
      <c r="B91" s="979"/>
      <c r="C91" s="979"/>
      <c r="D91" s="980"/>
      <c r="E91" s="980"/>
      <c r="F91" s="949"/>
      <c r="G91" s="949"/>
      <c r="H91" s="949"/>
      <c r="I91" s="949"/>
      <c r="J91" s="949"/>
      <c r="K91" s="949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49"/>
    </row>
    <row r="92" spans="1:23" ht="21.95" customHeight="1">
      <c r="A92" s="975"/>
      <c r="B92" s="979"/>
      <c r="C92" s="979"/>
      <c r="D92" s="980"/>
      <c r="E92" s="980"/>
      <c r="F92" s="949"/>
      <c r="G92" s="949"/>
      <c r="H92" s="949"/>
      <c r="I92" s="949"/>
      <c r="J92" s="949"/>
      <c r="K92" s="949"/>
      <c r="L92" s="987"/>
      <c r="M92" s="987"/>
      <c r="N92" s="987"/>
      <c r="O92" s="987"/>
      <c r="P92" s="987"/>
      <c r="Q92" s="987"/>
      <c r="R92" s="987"/>
      <c r="S92" s="987"/>
      <c r="T92" s="987"/>
      <c r="U92" s="987"/>
      <c r="V92" s="987"/>
      <c r="W92" s="949"/>
    </row>
    <row r="93" spans="1:23" ht="21.95" customHeight="1">
      <c r="A93" s="975"/>
      <c r="B93" s="979"/>
      <c r="C93" s="979"/>
      <c r="D93" s="980"/>
      <c r="E93" s="980"/>
      <c r="F93" s="949"/>
      <c r="G93" s="949"/>
      <c r="H93" s="949"/>
      <c r="I93" s="949"/>
      <c r="J93" s="949"/>
      <c r="K93" s="949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49"/>
    </row>
    <row r="94" spans="1:23" ht="21.95" customHeight="1">
      <c r="A94" s="975"/>
      <c r="B94" s="979"/>
      <c r="C94" s="979"/>
      <c r="D94" s="980"/>
      <c r="E94" s="980"/>
      <c r="F94" s="949"/>
      <c r="G94" s="949"/>
      <c r="H94" s="949"/>
      <c r="I94" s="949"/>
      <c r="J94" s="949"/>
      <c r="K94" s="949"/>
      <c r="L94" s="987"/>
      <c r="M94" s="987"/>
      <c r="N94" s="987"/>
      <c r="O94" s="987"/>
      <c r="P94" s="987"/>
      <c r="Q94" s="987"/>
      <c r="R94" s="987"/>
      <c r="S94" s="987"/>
      <c r="T94" s="987"/>
      <c r="U94" s="987"/>
      <c r="V94" s="987"/>
      <c r="W94" s="949"/>
    </row>
    <row r="95" spans="1:23" ht="21.95" customHeight="1">
      <c r="A95" s="975"/>
      <c r="B95" s="979"/>
      <c r="C95" s="979"/>
      <c r="D95" s="980"/>
      <c r="E95" s="980"/>
      <c r="F95" s="949"/>
      <c r="G95" s="949"/>
      <c r="H95" s="949"/>
      <c r="I95" s="949"/>
      <c r="J95" s="949"/>
      <c r="K95" s="949"/>
      <c r="L95" s="987"/>
      <c r="M95" s="987"/>
      <c r="N95" s="987"/>
      <c r="O95" s="987"/>
      <c r="P95" s="987"/>
      <c r="Q95" s="987"/>
      <c r="R95" s="987"/>
      <c r="S95" s="987"/>
      <c r="T95" s="987"/>
      <c r="U95" s="987"/>
      <c r="V95" s="987"/>
      <c r="W95" s="949"/>
    </row>
    <row r="96" spans="1:23" ht="21.95" customHeight="1">
      <c r="A96" s="975"/>
      <c r="B96" s="979"/>
      <c r="C96" s="979"/>
      <c r="D96" s="980"/>
      <c r="E96" s="980"/>
      <c r="F96" s="949"/>
      <c r="G96" s="949"/>
      <c r="H96" s="949"/>
      <c r="I96" s="949"/>
      <c r="J96" s="949"/>
      <c r="K96" s="949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49"/>
    </row>
    <row r="97" spans="1:23" ht="21.95" customHeight="1">
      <c r="A97" s="975"/>
      <c r="B97" s="979"/>
      <c r="C97" s="979"/>
      <c r="D97" s="980"/>
      <c r="E97" s="980"/>
      <c r="F97" s="949"/>
      <c r="G97" s="949"/>
      <c r="H97" s="949"/>
      <c r="I97" s="949"/>
      <c r="J97" s="949"/>
      <c r="K97" s="949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49"/>
    </row>
    <row r="98" spans="1:23" ht="21.95" customHeight="1">
      <c r="A98" s="975"/>
      <c r="B98" s="979"/>
      <c r="C98" s="979"/>
      <c r="D98" s="980"/>
      <c r="E98" s="980"/>
      <c r="F98" s="949"/>
      <c r="G98" s="949"/>
      <c r="H98" s="949"/>
      <c r="I98" s="949"/>
      <c r="J98" s="949"/>
      <c r="K98" s="949"/>
      <c r="L98" s="987"/>
      <c r="M98" s="987"/>
      <c r="N98" s="987"/>
      <c r="O98" s="987"/>
      <c r="P98" s="987"/>
      <c r="Q98" s="987"/>
      <c r="R98" s="987"/>
      <c r="S98" s="987"/>
      <c r="T98" s="987"/>
      <c r="U98" s="987"/>
      <c r="V98" s="987"/>
      <c r="W98" s="949"/>
    </row>
    <row r="99" spans="1:23" ht="21.95" customHeight="1">
      <c r="A99" s="975"/>
      <c r="B99" s="979"/>
      <c r="C99" s="979"/>
      <c r="D99" s="980"/>
      <c r="E99" s="980"/>
      <c r="F99" s="949"/>
      <c r="G99" s="949"/>
      <c r="H99" s="949"/>
      <c r="I99" s="949"/>
      <c r="J99" s="949"/>
      <c r="K99" s="949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49"/>
    </row>
    <row r="100" spans="1:23" ht="21.95" customHeight="1">
      <c r="A100" s="975"/>
      <c r="B100" s="979"/>
      <c r="C100" s="979"/>
      <c r="D100" s="980"/>
      <c r="E100" s="980"/>
      <c r="F100" s="949"/>
      <c r="G100" s="949"/>
      <c r="H100" s="949"/>
      <c r="I100" s="949"/>
      <c r="J100" s="949"/>
      <c r="K100" s="949"/>
      <c r="L100" s="987"/>
      <c r="M100" s="987"/>
      <c r="N100" s="987"/>
      <c r="O100" s="987"/>
      <c r="P100" s="987"/>
      <c r="Q100" s="987"/>
      <c r="R100" s="987"/>
      <c r="S100" s="987"/>
      <c r="T100" s="987"/>
      <c r="U100" s="987"/>
      <c r="V100" s="987"/>
      <c r="W100" s="949"/>
    </row>
    <row r="101" spans="1:23" ht="21.95" customHeight="1">
      <c r="A101" s="975"/>
      <c r="B101" s="979"/>
      <c r="C101" s="979"/>
      <c r="D101" s="980"/>
      <c r="E101" s="980"/>
      <c r="F101" s="949"/>
      <c r="G101" s="949"/>
      <c r="H101" s="949"/>
      <c r="I101" s="949"/>
      <c r="J101" s="949"/>
      <c r="K101" s="949"/>
      <c r="L101" s="987"/>
      <c r="M101" s="987"/>
      <c r="N101" s="987"/>
      <c r="O101" s="987"/>
      <c r="P101" s="987"/>
      <c r="Q101" s="987"/>
      <c r="R101" s="987"/>
      <c r="S101" s="987"/>
      <c r="T101" s="987"/>
      <c r="U101" s="987"/>
      <c r="V101" s="987"/>
      <c r="W101" s="949"/>
    </row>
    <row r="102" spans="1:23" ht="21.95" customHeight="1">
      <c r="A102" s="975"/>
      <c r="B102" s="979"/>
      <c r="C102" s="979"/>
      <c r="D102" s="980"/>
      <c r="E102" s="980"/>
      <c r="F102" s="949"/>
      <c r="G102" s="949"/>
      <c r="H102" s="949"/>
      <c r="I102" s="949"/>
      <c r="J102" s="949"/>
      <c r="K102" s="949"/>
      <c r="L102" s="987"/>
      <c r="M102" s="987"/>
      <c r="N102" s="987"/>
      <c r="O102" s="987"/>
      <c r="P102" s="987"/>
      <c r="Q102" s="987"/>
      <c r="R102" s="987"/>
      <c r="S102" s="987"/>
      <c r="T102" s="987"/>
      <c r="U102" s="987"/>
      <c r="V102" s="987"/>
      <c r="W102" s="949"/>
    </row>
    <row r="103" spans="1:23" ht="21.95" customHeight="1">
      <c r="A103" s="975"/>
      <c r="B103" s="979"/>
      <c r="C103" s="979"/>
      <c r="D103" s="980"/>
      <c r="E103" s="980"/>
      <c r="F103" s="949"/>
      <c r="G103" s="949"/>
      <c r="H103" s="949"/>
      <c r="I103" s="949"/>
      <c r="J103" s="949"/>
      <c r="K103" s="949"/>
      <c r="L103" s="987"/>
      <c r="M103" s="987"/>
      <c r="N103" s="987"/>
      <c r="O103" s="987"/>
      <c r="P103" s="987"/>
      <c r="Q103" s="987"/>
      <c r="R103" s="987"/>
      <c r="S103" s="987"/>
      <c r="T103" s="987"/>
      <c r="U103" s="987"/>
      <c r="V103" s="987"/>
      <c r="W103" s="949"/>
    </row>
    <row r="104" spans="1:23" ht="21.95" customHeight="1">
      <c r="A104" s="975"/>
      <c r="B104" s="979"/>
      <c r="C104" s="979"/>
      <c r="D104" s="980"/>
      <c r="E104" s="980"/>
      <c r="F104" s="949"/>
      <c r="G104" s="949"/>
      <c r="H104" s="949"/>
      <c r="I104" s="949"/>
      <c r="J104" s="949"/>
      <c r="K104" s="949"/>
      <c r="L104" s="987"/>
      <c r="M104" s="987"/>
      <c r="N104" s="987"/>
      <c r="O104" s="987"/>
      <c r="P104" s="987"/>
      <c r="Q104" s="987"/>
      <c r="R104" s="987"/>
      <c r="S104" s="987"/>
      <c r="T104" s="987"/>
      <c r="U104" s="987"/>
      <c r="V104" s="987"/>
      <c r="W104" s="949"/>
    </row>
    <row r="105" spans="1:23" ht="21.95" customHeight="1">
      <c r="A105" s="975"/>
      <c r="B105" s="979"/>
      <c r="C105" s="979"/>
      <c r="D105" s="980"/>
      <c r="E105" s="980"/>
    </row>
    <row r="106" spans="1:23" ht="16.5">
      <c r="A106" s="975"/>
      <c r="C106" s="991"/>
      <c r="D106" s="992"/>
      <c r="E106" s="992"/>
      <c r="F106" s="991"/>
      <c r="G106" s="991"/>
    </row>
    <row r="107" spans="1:23">
      <c r="C107" s="991"/>
      <c r="D107" s="992"/>
      <c r="E107" s="992"/>
      <c r="F107" s="991"/>
      <c r="G107" s="991"/>
    </row>
    <row r="108" spans="1:23">
      <c r="C108" s="991"/>
      <c r="D108" s="992"/>
      <c r="E108" s="992"/>
      <c r="F108" s="991"/>
      <c r="G108" s="991"/>
    </row>
    <row r="109" spans="1:23">
      <c r="C109" s="991"/>
      <c r="D109" s="992"/>
      <c r="E109" s="992"/>
      <c r="F109" s="991"/>
      <c r="G109" s="991"/>
    </row>
    <row r="110" spans="1:23">
      <c r="C110" s="991"/>
      <c r="D110" s="992"/>
      <c r="E110" s="992"/>
      <c r="F110" s="991"/>
      <c r="G110" s="991"/>
    </row>
    <row r="111" spans="1:23">
      <c r="C111" s="991"/>
      <c r="D111" s="992"/>
      <c r="E111" s="992"/>
      <c r="F111" s="991"/>
      <c r="G111" s="991"/>
    </row>
    <row r="112" spans="1:23">
      <c r="C112" s="991"/>
      <c r="D112" s="992"/>
      <c r="E112" s="992"/>
      <c r="F112" s="991"/>
      <c r="G112" s="991"/>
    </row>
    <row r="113" spans="3:7">
      <c r="C113" s="991"/>
      <c r="D113" s="992"/>
      <c r="E113" s="992"/>
      <c r="F113" s="991"/>
      <c r="G113" s="991"/>
    </row>
    <row r="114" spans="3:7">
      <c r="C114" s="991"/>
      <c r="D114" s="992"/>
      <c r="E114" s="992"/>
      <c r="F114" s="991"/>
      <c r="G114" s="991"/>
    </row>
    <row r="115" spans="3:7">
      <c r="C115" s="991"/>
      <c r="D115" s="992"/>
      <c r="E115" s="992"/>
      <c r="F115" s="991"/>
      <c r="G115" s="991"/>
    </row>
    <row r="116" spans="3:7">
      <c r="C116" s="991"/>
      <c r="D116" s="992"/>
      <c r="E116" s="992"/>
      <c r="F116" s="991"/>
      <c r="G116" s="991"/>
    </row>
    <row r="117" spans="3:7">
      <c r="C117" s="991"/>
      <c r="D117" s="992"/>
      <c r="E117" s="992"/>
      <c r="F117" s="991"/>
      <c r="G117" s="991"/>
    </row>
    <row r="118" spans="3:7">
      <c r="C118" s="991"/>
      <c r="D118" s="992"/>
      <c r="E118" s="992"/>
      <c r="F118" s="991"/>
      <c r="G118" s="991"/>
    </row>
    <row r="119" spans="3:7">
      <c r="C119" s="991"/>
      <c r="D119" s="992"/>
      <c r="E119" s="992"/>
      <c r="F119" s="991"/>
      <c r="G119" s="991"/>
    </row>
    <row r="120" spans="3:7">
      <c r="C120" s="991"/>
      <c r="D120" s="992"/>
      <c r="E120" s="992"/>
      <c r="F120" s="991"/>
      <c r="G120" s="991"/>
    </row>
    <row r="121" spans="3:7">
      <c r="C121" s="991"/>
      <c r="D121" s="992"/>
      <c r="E121" s="992"/>
      <c r="F121" s="991"/>
      <c r="G121" s="991"/>
    </row>
    <row r="122" spans="3:7">
      <c r="C122" s="991"/>
      <c r="D122" s="992"/>
      <c r="E122" s="992"/>
      <c r="F122" s="991"/>
      <c r="G122" s="991"/>
    </row>
    <row r="123" spans="3:7">
      <c r="C123" s="991"/>
      <c r="D123" s="992"/>
      <c r="E123" s="992"/>
      <c r="F123" s="991"/>
      <c r="G123" s="991"/>
    </row>
    <row r="124" spans="3:7">
      <c r="C124" s="991"/>
      <c r="D124" s="992"/>
      <c r="E124" s="992"/>
      <c r="F124" s="991"/>
      <c r="G124" s="991"/>
    </row>
    <row r="125" spans="3:7">
      <c r="C125" s="991"/>
      <c r="D125" s="992"/>
      <c r="E125" s="992"/>
      <c r="F125" s="991"/>
      <c r="G125" s="991"/>
    </row>
    <row r="126" spans="3:7">
      <c r="C126" s="991"/>
      <c r="D126" s="992"/>
      <c r="E126" s="992"/>
      <c r="F126" s="991"/>
      <c r="G126" s="991"/>
    </row>
    <row r="127" spans="3:7">
      <c r="C127" s="991"/>
      <c r="D127" s="992"/>
      <c r="E127" s="992"/>
      <c r="F127" s="991"/>
      <c r="G127" s="991"/>
    </row>
    <row r="128" spans="3:7">
      <c r="C128" s="991"/>
      <c r="D128" s="992"/>
      <c r="E128" s="992"/>
      <c r="F128" s="991"/>
      <c r="G128" s="991"/>
    </row>
    <row r="129" spans="3:7">
      <c r="C129" s="991"/>
      <c r="D129" s="992"/>
      <c r="E129" s="992"/>
      <c r="F129" s="991"/>
      <c r="G129" s="991"/>
    </row>
    <row r="130" spans="3:7">
      <c r="C130" s="991"/>
      <c r="D130" s="992"/>
      <c r="E130" s="992"/>
      <c r="F130" s="991"/>
      <c r="G130" s="991"/>
    </row>
    <row r="131" spans="3:7">
      <c r="C131" s="991"/>
      <c r="D131" s="992"/>
      <c r="E131" s="992"/>
      <c r="F131" s="991"/>
      <c r="G131" s="991"/>
    </row>
    <row r="132" spans="3:7">
      <c r="C132" s="991"/>
      <c r="D132" s="992"/>
      <c r="E132" s="992"/>
      <c r="F132" s="991"/>
      <c r="G132" s="991"/>
    </row>
    <row r="133" spans="3:7">
      <c r="C133" s="991"/>
      <c r="D133" s="992"/>
      <c r="E133" s="992"/>
      <c r="F133" s="991"/>
      <c r="G133" s="991"/>
    </row>
    <row r="134" spans="3:7">
      <c r="C134" s="991"/>
      <c r="D134" s="992"/>
      <c r="E134" s="992"/>
      <c r="F134" s="991"/>
      <c r="G134" s="991"/>
    </row>
    <row r="135" spans="3:7">
      <c r="C135" s="991"/>
      <c r="D135" s="992"/>
      <c r="E135" s="992"/>
      <c r="F135" s="991"/>
      <c r="G135" s="991"/>
    </row>
    <row r="136" spans="3:7">
      <c r="C136" s="991"/>
      <c r="D136" s="992"/>
      <c r="E136" s="992"/>
      <c r="F136" s="991"/>
      <c r="G136" s="991"/>
    </row>
    <row r="137" spans="3:7">
      <c r="C137" s="991"/>
      <c r="D137" s="992"/>
      <c r="E137" s="992"/>
      <c r="F137" s="991"/>
      <c r="G137" s="991"/>
    </row>
    <row r="138" spans="3:7">
      <c r="C138" s="991"/>
      <c r="D138" s="992"/>
      <c r="E138" s="992"/>
      <c r="F138" s="991"/>
      <c r="G138" s="991"/>
    </row>
    <row r="139" spans="3:7">
      <c r="C139" s="991"/>
      <c r="D139" s="992"/>
      <c r="E139" s="992"/>
      <c r="F139" s="991"/>
      <c r="G139" s="991"/>
    </row>
    <row r="140" spans="3:7">
      <c r="C140" s="991"/>
      <c r="D140" s="992"/>
      <c r="E140" s="992"/>
      <c r="F140" s="991"/>
      <c r="G140" s="991"/>
    </row>
    <row r="141" spans="3:7">
      <c r="C141" s="991"/>
      <c r="D141" s="992"/>
      <c r="E141" s="992"/>
      <c r="F141" s="991"/>
      <c r="G141" s="991"/>
    </row>
    <row r="142" spans="3:7">
      <c r="C142" s="991"/>
      <c r="D142" s="992"/>
      <c r="E142" s="992"/>
      <c r="F142" s="991"/>
      <c r="G142" s="991"/>
    </row>
    <row r="143" spans="3:7">
      <c r="C143" s="991"/>
      <c r="D143" s="992"/>
      <c r="E143" s="992"/>
      <c r="F143" s="991"/>
      <c r="G143" s="991"/>
    </row>
    <row r="144" spans="3:7">
      <c r="C144" s="991"/>
      <c r="D144" s="992"/>
      <c r="E144" s="992"/>
      <c r="F144" s="991"/>
      <c r="G144" s="991"/>
    </row>
    <row r="145" spans="3:7">
      <c r="C145" s="991"/>
      <c r="D145" s="992"/>
      <c r="E145" s="992"/>
      <c r="F145" s="991"/>
      <c r="G145" s="991"/>
    </row>
    <row r="146" spans="3:7">
      <c r="C146" s="991"/>
      <c r="D146" s="992"/>
      <c r="E146" s="992"/>
      <c r="F146" s="991"/>
      <c r="G146" s="991"/>
    </row>
    <row r="147" spans="3:7">
      <c r="C147" s="991"/>
      <c r="D147" s="992"/>
      <c r="E147" s="992"/>
      <c r="F147" s="991"/>
      <c r="G147" s="991"/>
    </row>
    <row r="148" spans="3:7">
      <c r="C148" s="991"/>
      <c r="D148" s="992"/>
      <c r="E148" s="992"/>
      <c r="F148" s="991"/>
      <c r="G148" s="991"/>
    </row>
    <row r="149" spans="3:7">
      <c r="C149" s="991"/>
      <c r="D149" s="992"/>
      <c r="E149" s="992"/>
      <c r="F149" s="991"/>
      <c r="G149" s="991"/>
    </row>
    <row r="150" spans="3:7">
      <c r="C150" s="991"/>
      <c r="D150" s="992"/>
      <c r="E150" s="992"/>
      <c r="F150" s="991"/>
      <c r="G150" s="991"/>
    </row>
    <row r="151" spans="3:7">
      <c r="C151" s="991"/>
      <c r="D151" s="992"/>
      <c r="E151" s="992"/>
      <c r="F151" s="991"/>
      <c r="G151" s="991"/>
    </row>
    <row r="152" spans="3:7">
      <c r="C152" s="991"/>
      <c r="D152" s="992"/>
      <c r="E152" s="992"/>
      <c r="F152" s="991"/>
      <c r="G152" s="991"/>
    </row>
    <row r="153" spans="3:7">
      <c r="C153" s="991"/>
      <c r="D153" s="992"/>
      <c r="E153" s="992"/>
      <c r="F153" s="991"/>
      <c r="G153" s="991"/>
    </row>
    <row r="154" spans="3:7">
      <c r="C154" s="991"/>
      <c r="D154" s="992"/>
      <c r="E154" s="992"/>
      <c r="F154" s="991"/>
      <c r="G154" s="991"/>
    </row>
    <row r="155" spans="3:7">
      <c r="C155" s="991"/>
      <c r="D155" s="992"/>
      <c r="E155" s="992"/>
      <c r="F155" s="991"/>
      <c r="G155" s="991"/>
    </row>
    <row r="156" spans="3:7">
      <c r="C156" s="991"/>
      <c r="D156" s="992"/>
      <c r="E156" s="992"/>
      <c r="F156" s="991"/>
      <c r="G156" s="991"/>
    </row>
    <row r="157" spans="3:7">
      <c r="C157" s="991"/>
      <c r="D157" s="992"/>
      <c r="E157" s="992"/>
      <c r="F157" s="991"/>
      <c r="G157" s="991"/>
    </row>
    <row r="158" spans="3:7">
      <c r="C158" s="991"/>
      <c r="D158" s="992"/>
      <c r="E158" s="992"/>
      <c r="F158" s="991"/>
      <c r="G158" s="991"/>
    </row>
    <row r="159" spans="3:7">
      <c r="C159" s="991"/>
      <c r="D159" s="992"/>
      <c r="E159" s="992"/>
      <c r="F159" s="991"/>
      <c r="G159" s="991"/>
    </row>
    <row r="160" spans="3:7">
      <c r="C160" s="991"/>
      <c r="D160" s="992"/>
      <c r="E160" s="992"/>
      <c r="F160" s="991"/>
      <c r="G160" s="991"/>
    </row>
    <row r="161" spans="3:7">
      <c r="C161" s="991"/>
      <c r="D161" s="992"/>
      <c r="E161" s="992"/>
      <c r="F161" s="991"/>
      <c r="G161" s="991"/>
    </row>
    <row r="162" spans="3:7">
      <c r="C162" s="991"/>
      <c r="D162" s="992"/>
      <c r="E162" s="992"/>
      <c r="F162" s="991"/>
      <c r="G162" s="991"/>
    </row>
  </sheetData>
  <mergeCells count="11">
    <mergeCell ref="A4:B4"/>
    <mergeCell ref="A6:A7"/>
    <mergeCell ref="B6:B7"/>
    <mergeCell ref="C6:C7"/>
    <mergeCell ref="F6:F7"/>
    <mergeCell ref="I6:W6"/>
    <mergeCell ref="A8:A11"/>
    <mergeCell ref="B8:C11"/>
    <mergeCell ref="B49:C49"/>
    <mergeCell ref="I55:M55"/>
    <mergeCell ref="G6:G7"/>
  </mergeCells>
  <printOptions horizontalCentered="1" verticalCentered="1"/>
  <pageMargins left="0.51181102362204722" right="0.23622047244094491" top="0.31496062992125984" bottom="0.39370078740157483" header="0.15748031496062992" footer="0"/>
  <pageSetup paperSize="9" scale="53" orientation="landscape" r:id="rId1"/>
  <headerFooter scaleWithDoc="0"/>
  <rowBreaks count="1" manualBreakCount="1">
    <brk id="38" max="15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3">
    <tabColor rgb="FF92D050"/>
    <pageSetUpPr fitToPage="1"/>
  </sheetPr>
  <dimension ref="A1:Y325"/>
  <sheetViews>
    <sheetView topLeftCell="A189" zoomScale="55" zoomScaleNormal="55" zoomScaleSheetLayoutView="55" workbookViewId="0">
      <selection activeCell="L217" sqref="L217"/>
    </sheetView>
  </sheetViews>
  <sheetFormatPr baseColWidth="10" defaultColWidth="11.42578125" defaultRowHeight="12.75"/>
  <cols>
    <col min="1" max="1" width="8.140625" style="52" customWidth="1"/>
    <col min="2" max="2" width="16.140625" style="51" customWidth="1"/>
    <col min="3" max="3" width="77.5703125" style="51" customWidth="1"/>
    <col min="4" max="4" width="10.85546875" style="51" hidden="1" customWidth="1"/>
    <col min="5" max="5" width="13.5703125" style="51" hidden="1" customWidth="1"/>
    <col min="6" max="6" width="19.85546875" style="51" hidden="1" customWidth="1"/>
    <col min="7" max="7" width="19.7109375" style="51" hidden="1" customWidth="1"/>
    <col min="8" max="8" width="24.140625" style="51" hidden="1" customWidth="1"/>
    <col min="9" max="9" width="15.140625" style="51" hidden="1" customWidth="1"/>
    <col min="10" max="10" width="21.28515625" style="51" customWidth="1"/>
    <col min="11" max="11" width="23.7109375" style="51" hidden="1" customWidth="1"/>
    <col min="12" max="12" width="18.7109375" style="51" customWidth="1"/>
    <col min="13" max="13" width="0.28515625" style="51" customWidth="1"/>
    <col min="14" max="14" width="18.7109375" style="51" customWidth="1"/>
    <col min="15" max="15" width="24.28515625" style="51" customWidth="1"/>
    <col min="16" max="16" width="20.42578125" style="51" customWidth="1"/>
    <col min="17" max="25" width="18.7109375" style="51" customWidth="1"/>
    <col min="26" max="16384" width="11.42578125" style="51"/>
  </cols>
  <sheetData>
    <row r="1" spans="1:25" s="112" customFormat="1" ht="18" customHeight="1">
      <c r="A1" s="57"/>
      <c r="B1" s="57"/>
      <c r="C1" s="57"/>
      <c r="D1" s="57"/>
      <c r="E1" s="57"/>
      <c r="F1" s="57"/>
      <c r="G1" s="57"/>
    </row>
    <row r="2" spans="1:25" s="112" customFormat="1" ht="18" customHeight="1">
      <c r="A2" s="193"/>
      <c r="B2" s="194"/>
      <c r="C2" s="193"/>
      <c r="D2" s="193"/>
      <c r="E2" s="195"/>
      <c r="F2" s="193"/>
      <c r="G2" s="193"/>
    </row>
    <row r="3" spans="1:25" s="112" customFormat="1" ht="18" customHeight="1">
      <c r="A3" s="193"/>
      <c r="B3" s="194"/>
      <c r="C3" s="193"/>
      <c r="D3" s="193"/>
      <c r="E3" s="195"/>
      <c r="F3" s="193"/>
      <c r="G3" s="193"/>
      <c r="N3"/>
    </row>
    <row r="4" spans="1:25" s="112" customFormat="1" ht="18" customHeight="1">
      <c r="A4" s="193"/>
      <c r="B4" s="194"/>
      <c r="C4" s="193"/>
      <c r="D4" s="193"/>
      <c r="E4" s="195"/>
      <c r="F4" s="193"/>
      <c r="G4" s="193"/>
    </row>
    <row r="5" spans="1:25" s="112" customFormat="1" ht="18" customHeight="1">
      <c r="A5" s="193"/>
      <c r="B5" s="194"/>
      <c r="C5" s="193"/>
      <c r="D5" s="193"/>
      <c r="E5" s="195"/>
      <c r="F5" s="193"/>
      <c r="G5" s="193"/>
      <c r="O5" s="850"/>
    </row>
    <row r="6" spans="1:25" s="112" customFormat="1" ht="35.25" customHeight="1">
      <c r="A6" s="193"/>
      <c r="B6" s="194"/>
      <c r="C6" s="193"/>
      <c r="D6" s="193"/>
      <c r="E6" s="195"/>
      <c r="F6" s="193"/>
      <c r="G6" s="193"/>
      <c r="K6" s="1614"/>
      <c r="L6" s="1614"/>
      <c r="M6" s="1614"/>
      <c r="N6" s="1614"/>
      <c r="O6" s="850"/>
    </row>
    <row r="7" spans="1:25" s="112" customFormat="1" ht="18" customHeight="1">
      <c r="A7" s="193"/>
      <c r="B7" s="194"/>
      <c r="C7" s="193"/>
      <c r="D7" s="193"/>
      <c r="E7" s="195"/>
      <c r="F7" s="193"/>
      <c r="G7" s="193"/>
    </row>
    <row r="8" spans="1:25" s="112" customFormat="1" ht="18" customHeight="1">
      <c r="A8" s="193"/>
      <c r="B8" s="194"/>
      <c r="C8" s="193"/>
      <c r="D8" s="193"/>
      <c r="E8" s="195"/>
      <c r="F8" s="193"/>
      <c r="G8" s="193"/>
    </row>
    <row r="9" spans="1:25" s="112" customFormat="1" ht="18" customHeight="1">
      <c r="A9" s="193"/>
      <c r="B9" s="195"/>
      <c r="C9" s="193"/>
      <c r="D9" s="193"/>
      <c r="E9" s="609"/>
      <c r="F9" s="193"/>
      <c r="G9" s="193"/>
    </row>
    <row r="10" spans="1:25" s="112" customFormat="1" ht="14.25" customHeight="1">
      <c r="A10" s="193"/>
      <c r="B10" s="195"/>
      <c r="C10" s="193"/>
      <c r="D10" s="193"/>
      <c r="E10" s="249"/>
      <c r="F10" s="193"/>
      <c r="G10" s="193"/>
    </row>
    <row r="11" spans="1:25" s="112" customFormat="1" ht="31.5" customHeight="1">
      <c r="A11" s="196"/>
      <c r="B11" s="196"/>
      <c r="C11" s="624" t="s">
        <v>525</v>
      </c>
      <c r="D11" s="197"/>
      <c r="E11" s="198"/>
      <c r="F11" s="196"/>
      <c r="G11" s="196"/>
    </row>
    <row r="12" spans="1:25" s="112" customFormat="1" ht="18" customHeight="1">
      <c r="A12" s="56"/>
    </row>
    <row r="13" spans="1:25" s="112" customFormat="1" ht="22.5" customHeight="1">
      <c r="B13" s="643" t="s">
        <v>713</v>
      </c>
      <c r="C13" s="622" t="str">
        <f>+'PRES. PARA COEF.'!C7</f>
        <v>ENI Nº 62 ENRIQUE MOSCONI</v>
      </c>
      <c r="D13" s="623"/>
      <c r="E13" s="623"/>
      <c r="F13" s="623"/>
      <c r="G13" s="623" t="str">
        <f>+Datos!B6</f>
        <v>RIVADAVIA - SAN JUAN</v>
      </c>
      <c r="H13" s="623"/>
      <c r="I13" s="621"/>
      <c r="J13" s="621"/>
      <c r="P13" s="643" t="str">
        <f>+G13</f>
        <v>RIVADAVIA - SAN JUAN</v>
      </c>
    </row>
    <row r="14" spans="1:25" s="112" customFormat="1" ht="18" customHeight="1" thickBot="1">
      <c r="A14" s="56"/>
    </row>
    <row r="15" spans="1:25" ht="27.75" customHeight="1" thickBot="1">
      <c r="A15" s="851"/>
      <c r="B15" s="1580" t="s">
        <v>735</v>
      </c>
      <c r="C15" s="1582" t="s">
        <v>736</v>
      </c>
      <c r="D15" s="538" t="s">
        <v>481</v>
      </c>
      <c r="E15" s="539"/>
      <c r="F15" s="538"/>
      <c r="G15" s="540" t="s">
        <v>273</v>
      </c>
      <c r="H15" s="541"/>
      <c r="I15" s="1617" t="s">
        <v>2</v>
      </c>
      <c r="J15" s="1615" t="s">
        <v>617</v>
      </c>
      <c r="K15" s="1615" t="s">
        <v>272</v>
      </c>
      <c r="L15" s="1584" t="s">
        <v>274</v>
      </c>
      <c r="M15" s="627"/>
      <c r="N15" s="1620" t="s">
        <v>527</v>
      </c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</row>
    <row r="16" spans="1:25" ht="34.15" customHeight="1" thickBot="1">
      <c r="A16" s="851"/>
      <c r="B16" s="1581"/>
      <c r="C16" s="1583"/>
      <c r="D16" s="542" t="s">
        <v>0</v>
      </c>
      <c r="E16" s="543" t="s">
        <v>1</v>
      </c>
      <c r="F16" s="543" t="s">
        <v>270</v>
      </c>
      <c r="G16" s="543" t="s">
        <v>271</v>
      </c>
      <c r="H16" s="544" t="s">
        <v>272</v>
      </c>
      <c r="I16" s="1618"/>
      <c r="J16" s="1616"/>
      <c r="K16" s="1616"/>
      <c r="L16" s="1619"/>
      <c r="M16" s="627"/>
      <c r="N16" s="640">
        <v>1</v>
      </c>
      <c r="O16" s="640">
        <v>2</v>
      </c>
      <c r="P16" s="640">
        <v>3</v>
      </c>
      <c r="Q16" s="640">
        <v>4</v>
      </c>
      <c r="R16" s="640">
        <v>5</v>
      </c>
      <c r="S16" s="640">
        <v>6</v>
      </c>
      <c r="T16" s="640">
        <v>7</v>
      </c>
      <c r="U16" s="640">
        <v>8</v>
      </c>
      <c r="V16" s="640">
        <v>9</v>
      </c>
      <c r="W16" s="640">
        <v>10</v>
      </c>
      <c r="X16" s="640">
        <v>11</v>
      </c>
      <c r="Y16" s="640">
        <v>12</v>
      </c>
    </row>
    <row r="17" spans="1:25" ht="20.25" customHeight="1" thickBot="1">
      <c r="A17" s="851"/>
      <c r="B17" s="855">
        <v>1</v>
      </c>
      <c r="C17" s="519" t="s">
        <v>714</v>
      </c>
      <c r="D17" s="520"/>
      <c r="E17" s="462"/>
      <c r="F17" s="462"/>
      <c r="G17" s="463"/>
      <c r="H17" s="63">
        <f>SUM(G18:G20)</f>
        <v>200</v>
      </c>
      <c r="I17" s="464"/>
      <c r="J17" s="464"/>
      <c r="K17" s="814"/>
      <c r="L17" s="465"/>
      <c r="M17" s="465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</row>
    <row r="18" spans="1:25" ht="20.25" customHeight="1">
      <c r="A18" s="852"/>
      <c r="B18" s="856" t="s">
        <v>743</v>
      </c>
      <c r="C18" s="545" t="s">
        <v>652</v>
      </c>
      <c r="D18" s="522" t="s">
        <v>601</v>
      </c>
      <c r="E18" s="178">
        <v>1</v>
      </c>
      <c r="F18" s="179">
        <f>+A.Precios!F71</f>
        <v>200</v>
      </c>
      <c r="G18" s="64">
        <f>+F18*E18</f>
        <v>200</v>
      </c>
      <c r="H18" s="64"/>
      <c r="I18" s="65" t="e">
        <f>+G18/$H$208*100</f>
        <v>#DIV/0!</v>
      </c>
      <c r="J18" s="65"/>
      <c r="K18" s="819"/>
      <c r="L18" s="820"/>
      <c r="M18" s="820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</row>
    <row r="19" spans="1:25" ht="20.25" customHeight="1">
      <c r="A19" s="852"/>
      <c r="B19" s="856" t="s">
        <v>744</v>
      </c>
      <c r="C19" s="523" t="s">
        <v>6</v>
      </c>
      <c r="D19" s="524" t="s">
        <v>601</v>
      </c>
      <c r="E19" s="180">
        <v>1</v>
      </c>
      <c r="F19" s="176">
        <f>+A.Precios!F219</f>
        <v>0</v>
      </c>
      <c r="G19" s="66">
        <f>+F19*E19</f>
        <v>0</v>
      </c>
      <c r="H19" s="66"/>
      <c r="I19" s="65" t="e">
        <f>+G19/$H$208*100</f>
        <v>#DIV/0!</v>
      </c>
      <c r="J19" s="65"/>
      <c r="K19" s="825"/>
      <c r="L19" s="466"/>
      <c r="M19" s="46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</row>
    <row r="20" spans="1:25" ht="20.25" customHeight="1" thickBot="1">
      <c r="A20" s="852"/>
      <c r="B20" s="856" t="s">
        <v>745</v>
      </c>
      <c r="C20" s="523" t="s">
        <v>535</v>
      </c>
      <c r="D20" s="524" t="s">
        <v>601</v>
      </c>
      <c r="E20" s="180">
        <v>1</v>
      </c>
      <c r="F20" s="176">
        <f>+A.Precios!F219/4</f>
        <v>0</v>
      </c>
      <c r="G20" s="66">
        <f>+F20*E20</f>
        <v>0</v>
      </c>
      <c r="H20" s="66"/>
      <c r="I20" s="65" t="e">
        <f>+G20/$H$208*100</f>
        <v>#DIV/0!</v>
      </c>
      <c r="J20" s="67"/>
      <c r="K20" s="822"/>
      <c r="L20" s="823"/>
      <c r="M20" s="823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</row>
    <row r="21" spans="1:25" ht="20.25" customHeight="1" thickBot="1">
      <c r="A21" s="851"/>
      <c r="B21" s="855">
        <v>2</v>
      </c>
      <c r="C21" s="519" t="s">
        <v>715</v>
      </c>
      <c r="D21" s="520"/>
      <c r="E21" s="462"/>
      <c r="F21" s="462"/>
      <c r="G21" s="463"/>
      <c r="H21" s="63">
        <f>SUM(G22:G23)</f>
        <v>0</v>
      </c>
      <c r="I21" s="65"/>
      <c r="J21" s="464"/>
      <c r="K21" s="814"/>
      <c r="L21" s="465"/>
      <c r="M21" s="465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</row>
    <row r="22" spans="1:25" ht="20.25" customHeight="1">
      <c r="A22" s="853"/>
      <c r="B22" s="859" t="s">
        <v>746</v>
      </c>
      <c r="C22" s="525" t="s">
        <v>650</v>
      </c>
      <c r="D22" s="526" t="s">
        <v>601</v>
      </c>
      <c r="E22" s="280">
        <v>1</v>
      </c>
      <c r="F22" s="476">
        <f>+A.Precios!F552</f>
        <v>0</v>
      </c>
      <c r="G22" s="477">
        <f>+F22*E22</f>
        <v>0</v>
      </c>
      <c r="H22" s="64"/>
      <c r="I22" s="65" t="e">
        <f>+G22/$H$208*100</f>
        <v>#DIV/0!</v>
      </c>
      <c r="J22" s="65"/>
      <c r="K22" s="827"/>
      <c r="L22" s="828"/>
      <c r="M22" s="828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</row>
    <row r="23" spans="1:25" ht="20.25" customHeight="1" thickBot="1">
      <c r="A23" s="852"/>
      <c r="B23" s="858" t="s">
        <v>747</v>
      </c>
      <c r="C23" s="516" t="s">
        <v>651</v>
      </c>
      <c r="D23" s="527" t="s">
        <v>22</v>
      </c>
      <c r="E23" s="181">
        <f>+'Viga de Carga y Enc.'!Q62</f>
        <v>329.07089999999999</v>
      </c>
      <c r="F23" s="177">
        <f>+A.Precios!F663</f>
        <v>0</v>
      </c>
      <c r="G23" s="68">
        <f>+F23*E23</f>
        <v>0</v>
      </c>
      <c r="H23" s="66"/>
      <c r="I23" s="67" t="e">
        <f>+G23/$H$208*100</f>
        <v>#DIV/0!</v>
      </c>
      <c r="J23" s="67"/>
      <c r="K23" s="822"/>
      <c r="L23" s="823"/>
      <c r="M23" s="823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</row>
    <row r="24" spans="1:25" ht="20.25" customHeight="1" thickBot="1">
      <c r="A24" s="851"/>
      <c r="B24" s="855">
        <v>3</v>
      </c>
      <c r="C24" s="519" t="s">
        <v>716</v>
      </c>
      <c r="D24" s="520"/>
      <c r="E24" s="462"/>
      <c r="F24" s="462"/>
      <c r="G24" s="463"/>
      <c r="H24" s="63" t="e">
        <f>SUM(G25+G36+G38)</f>
        <v>#REF!</v>
      </c>
      <c r="I24" s="65"/>
      <c r="J24" s="464"/>
      <c r="K24" s="814"/>
      <c r="L24" s="465"/>
      <c r="M24" s="465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</row>
    <row r="25" spans="1:25" ht="20.25" customHeight="1">
      <c r="A25" s="852"/>
      <c r="B25" s="857" t="s">
        <v>748</v>
      </c>
      <c r="C25" s="528" t="s">
        <v>327</v>
      </c>
      <c r="D25" s="524"/>
      <c r="E25" s="180"/>
      <c r="F25" s="176"/>
      <c r="G25" s="66" t="e">
        <f>SUM(G26:G35)</f>
        <v>#REF!</v>
      </c>
      <c r="H25" s="66"/>
      <c r="I25" s="65" t="e">
        <f t="shared" ref="I25:I37" si="0">+G25/$H$208*100</f>
        <v>#REF!</v>
      </c>
      <c r="J25" s="67"/>
      <c r="K25" s="827"/>
      <c r="L25" s="828"/>
      <c r="M25" s="828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</row>
    <row r="26" spans="1:25" ht="20.25" customHeight="1">
      <c r="A26" s="852"/>
      <c r="B26" s="857" t="s">
        <v>749</v>
      </c>
      <c r="C26" s="529" t="s">
        <v>643</v>
      </c>
      <c r="D26" s="524" t="s">
        <v>23</v>
      </c>
      <c r="E26" s="180">
        <f>+'Viga de Carga y Enc.'!O62</f>
        <v>1265.1100000000001</v>
      </c>
      <c r="F26" s="176">
        <f>+A.Precios!F700</f>
        <v>0</v>
      </c>
      <c r="G26" s="66">
        <f>+E26*F26</f>
        <v>0</v>
      </c>
      <c r="H26" s="66"/>
      <c r="I26" s="65" t="e">
        <f t="shared" si="0"/>
        <v>#DIV/0!</v>
      </c>
      <c r="J26" s="67"/>
      <c r="K26" s="825"/>
      <c r="L26" s="466"/>
      <c r="M26" s="466"/>
      <c r="N26" s="826"/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</row>
    <row r="27" spans="1:25" ht="20.25" customHeight="1">
      <c r="A27" s="852"/>
      <c r="B27" s="857" t="s">
        <v>750</v>
      </c>
      <c r="C27" s="513" t="s">
        <v>536</v>
      </c>
      <c r="D27" s="524" t="s">
        <v>22</v>
      </c>
      <c r="E27" s="180">
        <f>+'Viga de Carga y Enc.'!P62</f>
        <v>78.976800000000011</v>
      </c>
      <c r="F27" s="176" t="e">
        <f>+A.Precios!#REF!</f>
        <v>#REF!</v>
      </c>
      <c r="G27" s="66" t="e">
        <f>+E27*F27</f>
        <v>#REF!</v>
      </c>
      <c r="H27" s="66"/>
      <c r="I27" s="65" t="e">
        <f t="shared" si="0"/>
        <v>#REF!</v>
      </c>
      <c r="J27" s="67"/>
      <c r="K27" s="825"/>
      <c r="L27" s="466"/>
      <c r="M27" s="466"/>
      <c r="N27" s="826"/>
      <c r="O27" s="826"/>
      <c r="P27" s="826"/>
      <c r="Q27" s="826"/>
      <c r="R27" s="826"/>
      <c r="S27" s="826"/>
      <c r="T27" s="826"/>
      <c r="U27" s="826"/>
      <c r="V27" s="826"/>
      <c r="W27" s="826"/>
      <c r="X27" s="826"/>
      <c r="Y27" s="826"/>
    </row>
    <row r="28" spans="1:25" ht="20.25" customHeight="1">
      <c r="A28" s="852"/>
      <c r="B28" s="857" t="s">
        <v>751</v>
      </c>
      <c r="C28" s="513" t="s">
        <v>653</v>
      </c>
      <c r="D28" s="524" t="s">
        <v>22</v>
      </c>
      <c r="E28" s="180">
        <f>+'Viga de Carga y Enc.'!N62+'Viga de Carga y Enc.'!K62</f>
        <v>13.2897</v>
      </c>
      <c r="F28" s="176">
        <f>+A.Precios!F769</f>
        <v>0</v>
      </c>
      <c r="G28" s="66">
        <f t="shared" ref="G28:G35" si="1">+E28*F28</f>
        <v>0</v>
      </c>
      <c r="H28" s="66"/>
      <c r="I28" s="65" t="e">
        <f t="shared" si="0"/>
        <v>#DIV/0!</v>
      </c>
      <c r="J28" s="67"/>
      <c r="K28" s="825"/>
      <c r="L28" s="466"/>
      <c r="M28" s="46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</row>
    <row r="29" spans="1:25" ht="20.25" customHeight="1">
      <c r="A29" s="852"/>
      <c r="B29" s="857" t="s">
        <v>752</v>
      </c>
      <c r="C29" s="513" t="s">
        <v>299</v>
      </c>
      <c r="D29" s="524" t="s">
        <v>22</v>
      </c>
      <c r="E29" s="180">
        <f>+'Viga de Carga y Enc.'!L62</f>
        <v>4.8910999999999998</v>
      </c>
      <c r="F29" s="176">
        <f>+A.Precios!F806</f>
        <v>0</v>
      </c>
      <c r="G29" s="66">
        <f t="shared" si="1"/>
        <v>0</v>
      </c>
      <c r="H29" s="66"/>
      <c r="I29" s="65" t="e">
        <f t="shared" si="0"/>
        <v>#DIV/0!</v>
      </c>
      <c r="J29" s="67"/>
      <c r="K29" s="825"/>
      <c r="L29" s="466"/>
      <c r="M29" s="46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</row>
    <row r="30" spans="1:25" ht="20.25" customHeight="1">
      <c r="A30" s="852"/>
      <c r="B30" s="857" t="s">
        <v>753</v>
      </c>
      <c r="C30" s="529" t="s">
        <v>24</v>
      </c>
      <c r="D30" s="524" t="s">
        <v>22</v>
      </c>
      <c r="E30" s="180">
        <f>+'Col. de Carga y Enc.'!I67</f>
        <v>11.865</v>
      </c>
      <c r="F30" s="176">
        <f>+A.Precios!F843</f>
        <v>0</v>
      </c>
      <c r="G30" s="66">
        <f t="shared" si="1"/>
        <v>0</v>
      </c>
      <c r="H30" s="66"/>
      <c r="I30" s="65" t="e">
        <f t="shared" si="0"/>
        <v>#DIV/0!</v>
      </c>
      <c r="J30" s="67"/>
      <c r="K30" s="825"/>
      <c r="L30" s="466"/>
      <c r="M30" s="46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6"/>
      <c r="Y30" s="826"/>
    </row>
    <row r="31" spans="1:25" ht="20.25" customHeight="1">
      <c r="A31" s="852"/>
      <c r="B31" s="857" t="s">
        <v>754</v>
      </c>
      <c r="C31" s="529" t="s">
        <v>25</v>
      </c>
      <c r="D31" s="530" t="s">
        <v>22</v>
      </c>
      <c r="E31" s="180">
        <f>+'Col. de Carga y Enc.'!J67</f>
        <v>19.042624999999997</v>
      </c>
      <c r="F31" s="176">
        <f>+A.Precios!F880</f>
        <v>0</v>
      </c>
      <c r="G31" s="66">
        <f t="shared" si="1"/>
        <v>0</v>
      </c>
      <c r="H31" s="66"/>
      <c r="I31" s="65" t="e">
        <f t="shared" si="0"/>
        <v>#DIV/0!</v>
      </c>
      <c r="J31" s="67"/>
      <c r="K31" s="825"/>
      <c r="L31" s="466"/>
      <c r="M31" s="46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6"/>
      <c r="Y31" s="826"/>
    </row>
    <row r="32" spans="1:25" ht="20.25" customHeight="1">
      <c r="A32" s="852"/>
      <c r="B32" s="857" t="s">
        <v>755</v>
      </c>
      <c r="C32" s="523" t="s">
        <v>608</v>
      </c>
      <c r="D32" s="524" t="s">
        <v>22</v>
      </c>
      <c r="E32" s="180">
        <f>+'Viga de Carga y Enc.'!J62</f>
        <v>18.888269999999999</v>
      </c>
      <c r="F32" s="176">
        <f>+A.Precios!F917</f>
        <v>0</v>
      </c>
      <c r="G32" s="66">
        <f t="shared" si="1"/>
        <v>0</v>
      </c>
      <c r="H32" s="66"/>
      <c r="I32" s="65" t="e">
        <f t="shared" si="0"/>
        <v>#DIV/0!</v>
      </c>
      <c r="J32" s="67"/>
      <c r="K32" s="825"/>
      <c r="L32" s="466"/>
      <c r="M32" s="466"/>
      <c r="N32" s="826"/>
      <c r="O32" s="826"/>
      <c r="P32" s="826"/>
      <c r="Q32" s="826"/>
      <c r="R32" s="826"/>
      <c r="S32" s="826"/>
      <c r="T32" s="826"/>
      <c r="U32" s="826"/>
      <c r="V32" s="826"/>
      <c r="W32" s="826"/>
      <c r="X32" s="826"/>
      <c r="Y32" s="826"/>
    </row>
    <row r="33" spans="1:25" ht="20.25" customHeight="1">
      <c r="A33" s="852"/>
      <c r="B33" s="857" t="s">
        <v>756</v>
      </c>
      <c r="C33" s="523" t="s">
        <v>482</v>
      </c>
      <c r="D33" s="524" t="s">
        <v>22</v>
      </c>
      <c r="E33" s="180">
        <f>+'Viga de Carga y Enc.'!M62</f>
        <v>17.315815000000001</v>
      </c>
      <c r="F33" s="176">
        <f>+A.Precios!F954</f>
        <v>0</v>
      </c>
      <c r="G33" s="66">
        <f t="shared" si="1"/>
        <v>0</v>
      </c>
      <c r="H33" s="66"/>
      <c r="I33" s="65" t="e">
        <f t="shared" si="0"/>
        <v>#DIV/0!</v>
      </c>
      <c r="J33" s="67"/>
      <c r="K33" s="825"/>
      <c r="L33" s="466"/>
      <c r="M33" s="46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</row>
    <row r="34" spans="1:25" ht="20.25" customHeight="1">
      <c r="A34" s="852"/>
      <c r="B34" s="857" t="s">
        <v>757</v>
      </c>
      <c r="C34" s="523" t="s">
        <v>8</v>
      </c>
      <c r="D34" s="524"/>
      <c r="E34" s="180"/>
      <c r="F34" s="176"/>
      <c r="G34" s="66"/>
      <c r="H34" s="66"/>
      <c r="I34" s="65"/>
      <c r="J34" s="67"/>
      <c r="K34" s="830"/>
      <c r="L34" s="467"/>
      <c r="M34" s="467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</row>
    <row r="35" spans="1:25" ht="20.25" hidden="1" customHeight="1">
      <c r="A35" s="852"/>
      <c r="B35" s="857" t="s">
        <v>645</v>
      </c>
      <c r="C35" s="523" t="s">
        <v>646</v>
      </c>
      <c r="D35" s="524" t="s">
        <v>22</v>
      </c>
      <c r="E35" s="180">
        <f>+'CONT.PISO.LOSA.ZOCALO'!O25</f>
        <v>143.57783924999998</v>
      </c>
      <c r="F35" s="176" t="e">
        <f>+A.Precios!#REF!</f>
        <v>#REF!</v>
      </c>
      <c r="G35" s="66" t="e">
        <f t="shared" si="1"/>
        <v>#REF!</v>
      </c>
      <c r="H35" s="66"/>
      <c r="I35" s="65" t="e">
        <f t="shared" si="0"/>
        <v>#REF!</v>
      </c>
      <c r="J35" s="67"/>
      <c r="K35" s="830"/>
      <c r="L35" s="467"/>
      <c r="M35" s="467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</row>
    <row r="36" spans="1:25" ht="20.25" customHeight="1">
      <c r="A36" s="854"/>
      <c r="B36" s="857" t="s">
        <v>758</v>
      </c>
      <c r="C36" s="528" t="s">
        <v>483</v>
      </c>
      <c r="D36" s="524"/>
      <c r="E36" s="180"/>
      <c r="F36" s="176"/>
      <c r="G36" s="64">
        <f>SUM(G37)</f>
        <v>0</v>
      </c>
      <c r="H36" s="166"/>
      <c r="I36" s="65" t="e">
        <f t="shared" si="0"/>
        <v>#DIV/0!</v>
      </c>
      <c r="J36" s="548"/>
      <c r="K36" s="825"/>
      <c r="L36" s="466"/>
      <c r="M36" s="466"/>
      <c r="N36" s="826"/>
      <c r="O36" s="826"/>
      <c r="P36" s="826"/>
      <c r="Q36" s="826"/>
      <c r="R36" s="826"/>
      <c r="S36" s="826"/>
      <c r="T36" s="826"/>
      <c r="U36" s="826"/>
      <c r="V36" s="826"/>
      <c r="W36" s="826"/>
      <c r="X36" s="826"/>
      <c r="Y36" s="826"/>
    </row>
    <row r="37" spans="1:25" ht="20.25" customHeight="1" thickBot="1">
      <c r="A37" s="854"/>
      <c r="B37" s="857" t="s">
        <v>759</v>
      </c>
      <c r="C37" s="513" t="s">
        <v>654</v>
      </c>
      <c r="D37" s="524" t="s">
        <v>23</v>
      </c>
      <c r="E37" s="180">
        <f>+'CUB.TECHO'!G25</f>
        <v>274.82400000000001</v>
      </c>
      <c r="F37" s="176">
        <f>+A.Precios!F1031</f>
        <v>0</v>
      </c>
      <c r="G37" s="64">
        <f>+F37*E37</f>
        <v>0</v>
      </c>
      <c r="H37" s="166"/>
      <c r="I37" s="65" t="e">
        <f t="shared" si="0"/>
        <v>#DIV/0!</v>
      </c>
      <c r="J37" s="548"/>
      <c r="K37" s="832"/>
      <c r="L37" s="617"/>
      <c r="M37" s="617"/>
      <c r="N37" s="833"/>
      <c r="O37" s="833"/>
      <c r="P37" s="833"/>
      <c r="Q37" s="833"/>
      <c r="R37" s="833"/>
      <c r="S37" s="833"/>
      <c r="T37" s="833"/>
      <c r="U37" s="833"/>
      <c r="V37" s="833"/>
      <c r="W37" s="833"/>
      <c r="X37" s="833"/>
      <c r="Y37" s="833"/>
    </row>
    <row r="38" spans="1:25" ht="20.25" hidden="1" customHeight="1" thickBot="1">
      <c r="A38" s="852"/>
      <c r="B38" s="857" t="s">
        <v>432</v>
      </c>
      <c r="C38" s="546" t="s">
        <v>433</v>
      </c>
      <c r="D38" s="524" t="s">
        <v>23</v>
      </c>
      <c r="E38" s="547"/>
      <c r="F38" s="176"/>
      <c r="G38" s="66">
        <f>+E38*F38</f>
        <v>0</v>
      </c>
      <c r="H38" s="166"/>
      <c r="I38" s="65"/>
      <c r="J38" s="548"/>
      <c r="K38" s="814"/>
      <c r="L38" s="465"/>
      <c r="M38" s="465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</row>
    <row r="39" spans="1:25" ht="20.25" customHeight="1" thickBot="1">
      <c r="A39" s="851"/>
      <c r="B39" s="855">
        <v>4</v>
      </c>
      <c r="C39" s="519" t="s">
        <v>717</v>
      </c>
      <c r="D39" s="520"/>
      <c r="E39" s="462"/>
      <c r="F39" s="462"/>
      <c r="G39" s="463"/>
      <c r="H39" s="63" t="e">
        <f>SUM(G40+G48+G52+G54+G57+G63)</f>
        <v>#REF!</v>
      </c>
      <c r="I39" s="65"/>
      <c r="J39" s="464"/>
      <c r="K39" s="814"/>
      <c r="L39" s="465"/>
      <c r="M39" s="465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</row>
    <row r="40" spans="1:25" ht="20.25" customHeight="1">
      <c r="A40" s="852"/>
      <c r="B40" s="859" t="s">
        <v>760</v>
      </c>
      <c r="C40" s="531" t="s">
        <v>331</v>
      </c>
      <c r="D40" s="526"/>
      <c r="E40" s="280"/>
      <c r="F40" s="179"/>
      <c r="G40" s="64" t="e">
        <f>SUM(G41:G47)</f>
        <v>#REF!</v>
      </c>
      <c r="H40" s="64"/>
      <c r="I40" s="65" t="e">
        <f t="shared" ref="I40:I47" si="2">+G40/$H$208*100</f>
        <v>#REF!</v>
      </c>
      <c r="J40" s="65"/>
      <c r="K40" s="825"/>
      <c r="L40" s="466"/>
      <c r="M40" s="466"/>
      <c r="N40" s="826"/>
      <c r="O40" s="826"/>
      <c r="P40" s="826"/>
      <c r="Q40" s="826"/>
      <c r="R40" s="826"/>
      <c r="S40" s="826"/>
      <c r="T40" s="826"/>
      <c r="U40" s="826"/>
      <c r="V40" s="826"/>
      <c r="W40" s="826"/>
      <c r="X40" s="826"/>
      <c r="Y40" s="826"/>
    </row>
    <row r="41" spans="1:25" ht="20.25" hidden="1" customHeight="1">
      <c r="A41" s="852"/>
      <c r="B41" s="857" t="s">
        <v>347</v>
      </c>
      <c r="C41" s="513" t="s">
        <v>685</v>
      </c>
      <c r="D41" s="524" t="s">
        <v>22</v>
      </c>
      <c r="E41" s="180">
        <f>+MAMP.DURL.REV.PINT.PLENO!H130*1.2</f>
        <v>69.185519999999997</v>
      </c>
      <c r="F41" s="179" t="e">
        <f>+A.Precios!#REF!</f>
        <v>#REF!</v>
      </c>
      <c r="G41" s="64" t="e">
        <f t="shared" ref="G41:G65" si="3">+F41*E41</f>
        <v>#REF!</v>
      </c>
      <c r="H41" s="64"/>
      <c r="I41" s="65" t="e">
        <f t="shared" si="2"/>
        <v>#REF!</v>
      </c>
      <c r="J41" s="65"/>
      <c r="K41" s="825"/>
      <c r="L41" s="466"/>
      <c r="M41" s="466"/>
      <c r="N41" s="826"/>
      <c r="O41" s="826"/>
      <c r="P41" s="826"/>
      <c r="Q41" s="826"/>
      <c r="R41" s="826"/>
      <c r="S41" s="826"/>
      <c r="T41" s="826"/>
      <c r="U41" s="826"/>
      <c r="V41" s="826"/>
      <c r="W41" s="826"/>
      <c r="X41" s="826"/>
      <c r="Y41" s="826"/>
    </row>
    <row r="42" spans="1:25" ht="20.25" customHeight="1">
      <c r="A42" s="852"/>
      <c r="B42" s="857" t="s">
        <v>761</v>
      </c>
      <c r="C42" s="513" t="s">
        <v>538</v>
      </c>
      <c r="D42" s="524" t="s">
        <v>23</v>
      </c>
      <c r="E42" s="180">
        <f>+MAMP.DURL.REV.PINT.PLENO!G131/4</f>
        <v>178.10137499999999</v>
      </c>
      <c r="F42" s="179">
        <f>+A.Precios!F1140</f>
        <v>0</v>
      </c>
      <c r="G42" s="64">
        <f t="shared" si="3"/>
        <v>0</v>
      </c>
      <c r="H42" s="64"/>
      <c r="I42" s="65" t="e">
        <f t="shared" si="2"/>
        <v>#DIV/0!</v>
      </c>
      <c r="J42" s="65"/>
      <c r="K42" s="825"/>
      <c r="L42" s="466"/>
      <c r="M42" s="46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</row>
    <row r="43" spans="1:25" ht="20.25" customHeight="1">
      <c r="A43" s="852"/>
      <c r="B43" s="857" t="s">
        <v>762</v>
      </c>
      <c r="C43" s="529" t="s">
        <v>539</v>
      </c>
      <c r="D43" s="524" t="s">
        <v>23</v>
      </c>
      <c r="E43" s="180">
        <f>+MAMP.DURL.REV.PINT.PLENO!G132*5</f>
        <v>59.599999999999994</v>
      </c>
      <c r="F43" s="179" t="e">
        <f>+A.Precios!#REF!</f>
        <v>#REF!</v>
      </c>
      <c r="G43" s="64" t="e">
        <f t="shared" si="3"/>
        <v>#REF!</v>
      </c>
      <c r="H43" s="64"/>
      <c r="I43" s="65" t="e">
        <f t="shared" si="2"/>
        <v>#REF!</v>
      </c>
      <c r="J43" s="65"/>
      <c r="K43" s="825"/>
      <c r="L43" s="466"/>
      <c r="M43" s="466"/>
      <c r="N43" s="826"/>
      <c r="O43" s="826"/>
      <c r="P43" s="826"/>
      <c r="Q43" s="826"/>
      <c r="R43" s="826"/>
      <c r="S43" s="826"/>
      <c r="T43" s="826"/>
      <c r="U43" s="826"/>
      <c r="V43" s="826"/>
      <c r="W43" s="826"/>
      <c r="X43" s="826"/>
      <c r="Y43" s="826"/>
    </row>
    <row r="44" spans="1:25" ht="20.25" hidden="1" customHeight="1">
      <c r="A44" s="852"/>
      <c r="B44" s="857" t="s">
        <v>492</v>
      </c>
      <c r="C44" s="513" t="s">
        <v>618</v>
      </c>
      <c r="D44" s="524" t="s">
        <v>23</v>
      </c>
      <c r="E44" s="180">
        <f>+MAMP.DURL.REV.PINT.PLENO!G132*8</f>
        <v>95.359999999999985</v>
      </c>
      <c r="F44" s="179">
        <f>+A.Precios!F1177</f>
        <v>0</v>
      </c>
      <c r="G44" s="64">
        <f t="shared" si="3"/>
        <v>0</v>
      </c>
      <c r="H44" s="64"/>
      <c r="I44" s="65" t="e">
        <f t="shared" si="2"/>
        <v>#DIV/0!</v>
      </c>
      <c r="J44" s="65"/>
      <c r="K44" s="825"/>
      <c r="L44" s="466"/>
      <c r="M44" s="466"/>
      <c r="N44" s="826"/>
      <c r="O44" s="826"/>
      <c r="P44" s="826"/>
      <c r="Q44" s="826"/>
      <c r="R44" s="826"/>
      <c r="S44" s="826"/>
      <c r="T44" s="826"/>
      <c r="U44" s="826"/>
      <c r="V44" s="826"/>
      <c r="W44" s="826"/>
      <c r="X44" s="826"/>
      <c r="Y44" s="826"/>
    </row>
    <row r="45" spans="1:25" ht="20.25" hidden="1" customHeight="1">
      <c r="A45" s="852"/>
      <c r="B45" s="857" t="s">
        <v>522</v>
      </c>
      <c r="C45" s="513" t="s">
        <v>688</v>
      </c>
      <c r="D45" s="524" t="s">
        <v>23</v>
      </c>
      <c r="E45" s="180">
        <v>0</v>
      </c>
      <c r="F45" s="179" t="e">
        <f>+A.Precios!#REF!</f>
        <v>#REF!</v>
      </c>
      <c r="G45" s="64" t="e">
        <f>+F45*E45</f>
        <v>#REF!</v>
      </c>
      <c r="H45" s="64"/>
      <c r="I45" s="65" t="e">
        <f t="shared" si="2"/>
        <v>#REF!</v>
      </c>
      <c r="J45" s="65"/>
      <c r="K45" s="825"/>
      <c r="L45" s="466"/>
      <c r="M45" s="466"/>
      <c r="N45" s="826"/>
      <c r="O45" s="826"/>
      <c r="P45" s="826"/>
      <c r="Q45" s="826"/>
      <c r="R45" s="826"/>
      <c r="S45" s="826"/>
      <c r="T45" s="826"/>
      <c r="U45" s="826"/>
      <c r="V45" s="826"/>
      <c r="W45" s="826"/>
      <c r="X45" s="826"/>
      <c r="Y45" s="826"/>
    </row>
    <row r="46" spans="1:25" ht="20.25" hidden="1" customHeight="1">
      <c r="A46" s="852"/>
      <c r="B46" s="857" t="s">
        <v>522</v>
      </c>
      <c r="C46" s="513" t="s">
        <v>688</v>
      </c>
      <c r="D46" s="524"/>
      <c r="E46" s="180"/>
      <c r="F46" s="179"/>
      <c r="G46" s="64"/>
      <c r="H46" s="64"/>
      <c r="I46" s="65"/>
      <c r="J46" s="65"/>
      <c r="K46" s="825"/>
      <c r="L46" s="466"/>
      <c r="M46" s="46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</row>
    <row r="47" spans="1:25" ht="20.25" hidden="1" customHeight="1">
      <c r="A47" s="852"/>
      <c r="B47" s="857" t="s">
        <v>684</v>
      </c>
      <c r="C47" s="513" t="s">
        <v>685</v>
      </c>
      <c r="D47" s="524" t="s">
        <v>22</v>
      </c>
      <c r="E47" s="180">
        <f>+MAMP.DURL.REV.PINT.PLENO!G135*5</f>
        <v>1790</v>
      </c>
      <c r="F47" s="179" t="e">
        <f>+F41</f>
        <v>#REF!</v>
      </c>
      <c r="G47" s="64" t="e">
        <f t="shared" si="3"/>
        <v>#REF!</v>
      </c>
      <c r="H47" s="64"/>
      <c r="I47" s="65" t="e">
        <f t="shared" si="2"/>
        <v>#REF!</v>
      </c>
      <c r="J47" s="65"/>
      <c r="K47" s="825"/>
      <c r="L47" s="466"/>
      <c r="M47" s="46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</row>
    <row r="48" spans="1:25" ht="20.25" customHeight="1">
      <c r="A48" s="852"/>
      <c r="B48" s="857" t="s">
        <v>764</v>
      </c>
      <c r="C48" s="532" t="s">
        <v>328</v>
      </c>
      <c r="D48" s="524"/>
      <c r="E48" s="180"/>
      <c r="F48" s="179"/>
      <c r="G48" s="64" t="e">
        <f>SUM(G49:G51)</f>
        <v>#REF!</v>
      </c>
      <c r="H48" s="64"/>
      <c r="I48" s="65" t="e">
        <f t="shared" ref="I48:I55" si="4">+G48/$H$208*100</f>
        <v>#REF!</v>
      </c>
      <c r="J48" s="65"/>
      <c r="K48" s="825"/>
      <c r="L48" s="466"/>
      <c r="M48" s="46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</row>
    <row r="49" spans="1:25" ht="20.25" customHeight="1">
      <c r="A49" s="852"/>
      <c r="B49" s="857" t="s">
        <v>350</v>
      </c>
      <c r="C49" s="529" t="s">
        <v>28</v>
      </c>
      <c r="D49" s="524" t="s">
        <v>23</v>
      </c>
      <c r="E49" s="180">
        <f>+MAMP.DURL.REV.PINT.PLENO!G133</f>
        <v>0</v>
      </c>
      <c r="F49" s="179" t="e">
        <f>+A.Precios!#REF!</f>
        <v>#REF!</v>
      </c>
      <c r="G49" s="64" t="e">
        <f t="shared" si="3"/>
        <v>#REF!</v>
      </c>
      <c r="H49" s="64"/>
      <c r="I49" s="65" t="e">
        <f t="shared" si="4"/>
        <v>#REF!</v>
      </c>
      <c r="J49" s="65"/>
      <c r="K49" s="825"/>
      <c r="L49" s="466"/>
      <c r="M49" s="46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</row>
    <row r="50" spans="1:25" ht="20.25" customHeight="1">
      <c r="A50" s="852"/>
      <c r="B50" s="857" t="s">
        <v>763</v>
      </c>
      <c r="C50" s="513" t="s">
        <v>691</v>
      </c>
      <c r="D50" s="524"/>
      <c r="E50" s="180"/>
      <c r="F50" s="179"/>
      <c r="G50" s="64"/>
      <c r="H50" s="64"/>
      <c r="I50" s="65"/>
      <c r="J50" s="65"/>
      <c r="K50" s="825"/>
      <c r="L50" s="466"/>
      <c r="M50" s="466"/>
      <c r="N50" s="826"/>
      <c r="O50" s="826"/>
      <c r="P50" s="826"/>
      <c r="Q50" s="826"/>
      <c r="R50" s="826"/>
      <c r="S50" s="826"/>
      <c r="T50" s="826"/>
      <c r="U50" s="826"/>
      <c r="V50" s="826"/>
      <c r="W50" s="826"/>
      <c r="X50" s="826"/>
      <c r="Y50" s="826"/>
    </row>
    <row r="51" spans="1:25" ht="20.25" hidden="1" customHeight="1">
      <c r="A51" s="852"/>
      <c r="B51" s="857" t="s">
        <v>670</v>
      </c>
      <c r="C51" s="513" t="s">
        <v>671</v>
      </c>
      <c r="D51" s="524" t="s">
        <v>23</v>
      </c>
      <c r="E51" s="180">
        <f>+MAMP.DURL.REV.PINT.PLENO!G134</f>
        <v>126.08</v>
      </c>
      <c r="F51" s="179" t="e">
        <f>+A.Precios!F1214</f>
        <v>#REF!</v>
      </c>
      <c r="G51" s="64" t="e">
        <f t="shared" si="3"/>
        <v>#REF!</v>
      </c>
      <c r="H51" s="64"/>
      <c r="I51" s="65" t="e">
        <f t="shared" si="4"/>
        <v>#REF!</v>
      </c>
      <c r="J51" s="65"/>
      <c r="K51" s="825"/>
      <c r="L51" s="466"/>
      <c r="M51" s="466"/>
      <c r="N51" s="826"/>
      <c r="O51" s="826"/>
      <c r="P51" s="826"/>
      <c r="Q51" s="826"/>
      <c r="R51" s="826"/>
      <c r="S51" s="826"/>
      <c r="T51" s="826"/>
      <c r="U51" s="826"/>
      <c r="V51" s="826"/>
      <c r="W51" s="826"/>
      <c r="X51" s="826"/>
      <c r="Y51" s="826"/>
    </row>
    <row r="52" spans="1:25" ht="20.25" hidden="1" customHeight="1">
      <c r="A52" s="852"/>
      <c r="B52" s="857" t="s">
        <v>352</v>
      </c>
      <c r="C52" s="532" t="s">
        <v>329</v>
      </c>
      <c r="D52" s="524"/>
      <c r="E52" s="180"/>
      <c r="F52" s="179"/>
      <c r="G52" s="64" t="e">
        <f>SUM(G53:G53)</f>
        <v>#REF!</v>
      </c>
      <c r="H52" s="64"/>
      <c r="I52" s="65" t="e">
        <f t="shared" si="4"/>
        <v>#REF!</v>
      </c>
      <c r="J52" s="65"/>
      <c r="K52" s="825"/>
      <c r="L52" s="466"/>
      <c r="M52" s="46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</row>
    <row r="53" spans="1:25" ht="20.25" hidden="1" customHeight="1">
      <c r="A53" s="852"/>
      <c r="B53" s="857" t="s">
        <v>503</v>
      </c>
      <c r="C53" s="523" t="s">
        <v>504</v>
      </c>
      <c r="D53" s="524" t="s">
        <v>23</v>
      </c>
      <c r="E53" s="180">
        <v>0</v>
      </c>
      <c r="F53" s="179" t="e">
        <f>A.Precios!F1253</f>
        <v>#REF!</v>
      </c>
      <c r="G53" s="64" t="e">
        <f t="shared" si="3"/>
        <v>#REF!</v>
      </c>
      <c r="H53" s="64"/>
      <c r="I53" s="65" t="e">
        <f t="shared" si="4"/>
        <v>#REF!</v>
      </c>
      <c r="J53" s="65"/>
      <c r="K53" s="825"/>
      <c r="L53" s="466"/>
      <c r="M53" s="466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</row>
    <row r="54" spans="1:25" ht="20.25" customHeight="1">
      <c r="A54" s="852"/>
      <c r="B54" s="857" t="s">
        <v>765</v>
      </c>
      <c r="C54" s="532" t="s">
        <v>330</v>
      </c>
      <c r="D54" s="524"/>
      <c r="E54" s="180"/>
      <c r="F54" s="179"/>
      <c r="G54" s="64" t="e">
        <f>SUM(G55:G56)</f>
        <v>#REF!</v>
      </c>
      <c r="H54" s="64"/>
      <c r="I54" s="65" t="e">
        <f t="shared" si="4"/>
        <v>#REF!</v>
      </c>
      <c r="J54" s="65"/>
      <c r="K54" s="825"/>
      <c r="L54" s="466"/>
      <c r="M54" s="466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</row>
    <row r="55" spans="1:25" ht="20.25" customHeight="1">
      <c r="A55" s="852"/>
      <c r="B55" s="857" t="s">
        <v>766</v>
      </c>
      <c r="C55" s="523" t="s">
        <v>9</v>
      </c>
      <c r="D55" s="524" t="s">
        <v>23</v>
      </c>
      <c r="E55" s="180">
        <f>+AISLACIONES!I68*1.2</f>
        <v>100.41192000000001</v>
      </c>
      <c r="F55" s="179">
        <f>+A.Precios!F1288</f>
        <v>0</v>
      </c>
      <c r="G55" s="64">
        <f t="shared" si="3"/>
        <v>0</v>
      </c>
      <c r="H55" s="64"/>
      <c r="I55" s="65" t="e">
        <f t="shared" si="4"/>
        <v>#DIV/0!</v>
      </c>
      <c r="J55" s="65"/>
      <c r="K55" s="825"/>
      <c r="L55" s="466"/>
      <c r="M55" s="466"/>
      <c r="N55" s="826"/>
      <c r="O55" s="826"/>
      <c r="P55" s="826"/>
      <c r="Q55" s="826"/>
      <c r="R55" s="826"/>
      <c r="S55" s="826"/>
      <c r="T55" s="826"/>
      <c r="U55" s="826"/>
      <c r="V55" s="826"/>
      <c r="W55" s="826"/>
      <c r="X55" s="826"/>
      <c r="Y55" s="826"/>
    </row>
    <row r="56" spans="1:25" ht="20.25" customHeight="1">
      <c r="A56" s="852"/>
      <c r="B56" s="857" t="s">
        <v>767</v>
      </c>
      <c r="C56" s="523" t="s">
        <v>491</v>
      </c>
      <c r="D56" s="524" t="s">
        <v>23</v>
      </c>
      <c r="E56" s="180">
        <f>+AISLACIONES!J68</f>
        <v>1230</v>
      </c>
      <c r="F56" s="179" t="e">
        <f>+A.Precios!#REF!</f>
        <v>#REF!</v>
      </c>
      <c r="G56" s="64" t="e">
        <f t="shared" si="3"/>
        <v>#REF!</v>
      </c>
      <c r="H56" s="64"/>
      <c r="I56" s="65" t="e">
        <f>+G56/$H$208*100</f>
        <v>#REF!</v>
      </c>
      <c r="J56" s="65"/>
      <c r="K56" s="825"/>
      <c r="L56" s="466"/>
      <c r="M56" s="46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</row>
    <row r="57" spans="1:25" ht="20.25" customHeight="1">
      <c r="A57" s="852"/>
      <c r="B57" s="857" t="s">
        <v>768</v>
      </c>
      <c r="C57" s="532" t="s">
        <v>256</v>
      </c>
      <c r="D57" s="524"/>
      <c r="E57" s="180"/>
      <c r="F57" s="179"/>
      <c r="G57" s="64">
        <f>SUM(G58:G61)</f>
        <v>0</v>
      </c>
      <c r="H57" s="64"/>
      <c r="I57" s="65" t="e">
        <f t="shared" ref="I57:I65" si="5">+G57/$H$208*100</f>
        <v>#DIV/0!</v>
      </c>
      <c r="J57" s="65"/>
      <c r="K57" s="825"/>
      <c r="L57" s="466"/>
      <c r="M57" s="46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</row>
    <row r="58" spans="1:25" ht="20.25" customHeight="1">
      <c r="A58" s="852"/>
      <c r="B58" s="857" t="s">
        <v>769</v>
      </c>
      <c r="C58" s="533" t="s">
        <v>434</v>
      </c>
      <c r="D58" s="524" t="s">
        <v>23</v>
      </c>
      <c r="E58" s="180">
        <f>+MAMP.DURL.REV.PINT.PLENO!V128+MAMP.DURL.REV.PINT.PLENO!W128</f>
        <v>2920.7624999999998</v>
      </c>
      <c r="F58" s="179">
        <f>+A.Precios!F1325</f>
        <v>0</v>
      </c>
      <c r="G58" s="64">
        <f t="shared" si="3"/>
        <v>0</v>
      </c>
      <c r="H58" s="64"/>
      <c r="I58" s="65" t="e">
        <f t="shared" si="5"/>
        <v>#DIV/0!</v>
      </c>
      <c r="J58" s="65"/>
      <c r="K58" s="825"/>
      <c r="L58" s="466"/>
      <c r="M58" s="46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826"/>
      <c r="Y58" s="826"/>
    </row>
    <row r="59" spans="1:25" ht="20.25" customHeight="1">
      <c r="A59" s="852"/>
      <c r="B59" s="857" t="s">
        <v>770</v>
      </c>
      <c r="C59" s="534" t="s">
        <v>332</v>
      </c>
      <c r="D59" s="524" t="s">
        <v>23</v>
      </c>
      <c r="E59" s="180">
        <f>+MAMP.DURL.REV.PINT.PLENO!AB128</f>
        <v>162.46439999999998</v>
      </c>
      <c r="F59" s="179">
        <f>+A.Precios!F1364</f>
        <v>0</v>
      </c>
      <c r="G59" s="64">
        <f t="shared" si="3"/>
        <v>0</v>
      </c>
      <c r="H59" s="64"/>
      <c r="I59" s="65" t="e">
        <f t="shared" si="5"/>
        <v>#DIV/0!</v>
      </c>
      <c r="J59" s="65"/>
      <c r="K59" s="825"/>
      <c r="L59" s="466"/>
      <c r="M59" s="466"/>
      <c r="N59" s="826"/>
      <c r="O59" s="826"/>
      <c r="P59" s="826"/>
      <c r="Q59" s="826"/>
      <c r="R59" s="826"/>
      <c r="S59" s="826"/>
      <c r="T59" s="826"/>
      <c r="U59" s="826"/>
      <c r="V59" s="826"/>
      <c r="W59" s="826"/>
      <c r="X59" s="826"/>
      <c r="Y59" s="826"/>
    </row>
    <row r="60" spans="1:25" ht="20.25" customHeight="1">
      <c r="A60" s="852"/>
      <c r="B60" s="857" t="s">
        <v>771</v>
      </c>
      <c r="C60" s="533" t="s">
        <v>333</v>
      </c>
      <c r="D60" s="524" t="s">
        <v>23</v>
      </c>
      <c r="E60" s="180">
        <f>+MAMP.DURL.REV.PINT.PLENO!AD128</f>
        <v>339.99966000000001</v>
      </c>
      <c r="F60" s="179">
        <f>+A.Precios!F1399</f>
        <v>0</v>
      </c>
      <c r="G60" s="64">
        <f t="shared" si="3"/>
        <v>0</v>
      </c>
      <c r="H60" s="64"/>
      <c r="I60" s="65" t="e">
        <f t="shared" si="5"/>
        <v>#DIV/0!</v>
      </c>
      <c r="J60" s="65"/>
      <c r="K60" s="825"/>
      <c r="L60" s="466"/>
      <c r="M60" s="466"/>
      <c r="N60" s="826"/>
      <c r="O60" s="826"/>
      <c r="P60" s="826"/>
      <c r="Q60" s="826"/>
      <c r="R60" s="826"/>
      <c r="S60" s="826"/>
      <c r="T60" s="826"/>
      <c r="U60" s="826"/>
      <c r="V60" s="826"/>
      <c r="W60" s="826"/>
      <c r="X60" s="826"/>
      <c r="Y60" s="826"/>
    </row>
    <row r="61" spans="1:25" ht="20.25" customHeight="1">
      <c r="A61" s="852"/>
      <c r="B61" s="857" t="s">
        <v>772</v>
      </c>
      <c r="C61" s="523" t="s">
        <v>334</v>
      </c>
      <c r="D61" s="524" t="s">
        <v>23</v>
      </c>
      <c r="E61" s="180">
        <f>MAMP.DURL.REV.PINT.PLENO!V128+MAMP.DURL.REV.PINT.PLENO!W128</f>
        <v>2920.7624999999998</v>
      </c>
      <c r="F61" s="179">
        <f>+A.Precios!F1436</f>
        <v>0</v>
      </c>
      <c r="G61" s="64">
        <f t="shared" si="3"/>
        <v>0</v>
      </c>
      <c r="H61" s="64"/>
      <c r="I61" s="65" t="e">
        <f t="shared" si="5"/>
        <v>#DIV/0!</v>
      </c>
      <c r="J61" s="65"/>
      <c r="K61" s="825"/>
      <c r="L61" s="466"/>
      <c r="M61" s="46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  <c r="Y61" s="826"/>
    </row>
    <row r="62" spans="1:25" ht="20.25" customHeight="1">
      <c r="A62" s="852"/>
      <c r="B62" s="857" t="s">
        <v>773</v>
      </c>
      <c r="C62" s="523" t="str">
        <f>+'PRES. PARA COEF.'!C74</f>
        <v>Revoque rustico planchado y pintado</v>
      </c>
      <c r="D62" s="524"/>
      <c r="E62" s="180"/>
      <c r="F62" s="179"/>
      <c r="G62" s="64"/>
      <c r="H62" s="64"/>
      <c r="I62" s="65"/>
      <c r="J62" s="65"/>
      <c r="K62" s="825"/>
      <c r="L62" s="466"/>
      <c r="M62" s="46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826"/>
      <c r="Y62" s="826"/>
    </row>
    <row r="63" spans="1:25" ht="20.25" customHeight="1">
      <c r="A63" s="852"/>
      <c r="B63" s="857" t="s">
        <v>774</v>
      </c>
      <c r="C63" s="532" t="s">
        <v>335</v>
      </c>
      <c r="D63" s="524"/>
      <c r="E63" s="180"/>
      <c r="F63" s="179"/>
      <c r="G63" s="64" t="e">
        <f>SUM(G64:G65)</f>
        <v>#REF!</v>
      </c>
      <c r="H63" s="64"/>
      <c r="I63" s="65" t="e">
        <f t="shared" si="5"/>
        <v>#REF!</v>
      </c>
      <c r="J63" s="65"/>
      <c r="K63" s="825"/>
      <c r="L63" s="466"/>
      <c r="M63" s="46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826"/>
      <c r="Y63" s="826"/>
    </row>
    <row r="64" spans="1:25" ht="20.25" customHeight="1">
      <c r="A64" s="852"/>
      <c r="B64" s="857" t="s">
        <v>775</v>
      </c>
      <c r="C64" s="523" t="s">
        <v>531</v>
      </c>
      <c r="D64" s="524" t="s">
        <v>23</v>
      </c>
      <c r="E64" s="180">
        <f>+'CONT.PISO.LOSA.ZOCALO'!L28</f>
        <v>1238.7107700000001</v>
      </c>
      <c r="F64" s="179">
        <f>+A.Precios!F1510</f>
        <v>0</v>
      </c>
      <c r="G64" s="64">
        <f>+F64*E64</f>
        <v>0</v>
      </c>
      <c r="H64" s="64"/>
      <c r="I64" s="65" t="e">
        <f>+G64/$H$208*100</f>
        <v>#DIV/0!</v>
      </c>
      <c r="J64" s="65"/>
      <c r="K64" s="825"/>
      <c r="L64" s="466"/>
      <c r="M64" s="46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</row>
    <row r="65" spans="1:25" ht="20.25" customHeight="1" thickBot="1">
      <c r="A65" s="852"/>
      <c r="B65" s="857" t="s">
        <v>776</v>
      </c>
      <c r="C65" s="529" t="s">
        <v>649</v>
      </c>
      <c r="D65" s="524" t="s">
        <v>23</v>
      </c>
      <c r="E65" s="180">
        <v>0</v>
      </c>
      <c r="F65" s="179" t="e">
        <f>A.Precios!#REF!</f>
        <v>#REF!</v>
      </c>
      <c r="G65" s="64" t="e">
        <f t="shared" si="3"/>
        <v>#REF!</v>
      </c>
      <c r="H65" s="64"/>
      <c r="I65" s="65" t="e">
        <f t="shared" si="5"/>
        <v>#REF!</v>
      </c>
      <c r="J65" s="65"/>
      <c r="K65" s="832"/>
      <c r="L65" s="617"/>
      <c r="M65" s="617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  <c r="Y65" s="833"/>
    </row>
    <row r="66" spans="1:25" ht="20.25" customHeight="1" thickBot="1">
      <c r="A66" s="851"/>
      <c r="B66" s="855">
        <v>5</v>
      </c>
      <c r="C66" s="519" t="s">
        <v>718</v>
      </c>
      <c r="D66" s="520"/>
      <c r="E66" s="462"/>
      <c r="F66" s="462"/>
      <c r="G66" s="463"/>
      <c r="H66" s="63" t="e">
        <f>SUM(G67:G73)</f>
        <v>#REF!</v>
      </c>
      <c r="I66" s="65"/>
      <c r="J66" s="464"/>
      <c r="K66" s="814"/>
      <c r="L66" s="465"/>
      <c r="M66" s="465"/>
      <c r="N66" s="628"/>
      <c r="O66" s="628"/>
      <c r="P66" s="628"/>
      <c r="Q66" s="628"/>
      <c r="R66" s="628"/>
      <c r="S66" s="628"/>
      <c r="T66" s="628"/>
      <c r="U66" s="628"/>
      <c r="V66" s="628"/>
      <c r="W66" s="628"/>
      <c r="X66" s="628"/>
      <c r="Y66" s="628"/>
    </row>
    <row r="67" spans="1:25" ht="20.25" customHeight="1">
      <c r="A67" s="853"/>
      <c r="B67" s="859" t="s">
        <v>777</v>
      </c>
      <c r="C67" s="514" t="s">
        <v>602</v>
      </c>
      <c r="D67" s="526" t="s">
        <v>23</v>
      </c>
      <c r="E67" s="280">
        <f>+E60</f>
        <v>339.99966000000001</v>
      </c>
      <c r="F67" s="476">
        <f>+A.Precios!F1549</f>
        <v>0</v>
      </c>
      <c r="G67" s="64">
        <f>+F67*E67</f>
        <v>0</v>
      </c>
      <c r="H67" s="164"/>
      <c r="I67" s="65" t="e">
        <f>+G67/$H$208*100</f>
        <v>#DIV/0!</v>
      </c>
      <c r="J67" s="815"/>
      <c r="K67" s="825"/>
      <c r="L67" s="466"/>
      <c r="M67" s="46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</row>
    <row r="68" spans="1:25" ht="20.25" customHeight="1" thickBot="1">
      <c r="A68" s="853"/>
      <c r="B68" s="857" t="s">
        <v>778</v>
      </c>
      <c r="C68" s="515" t="s">
        <v>226</v>
      </c>
      <c r="D68" s="524" t="s">
        <v>23</v>
      </c>
      <c r="E68" s="180">
        <f>+'CARP.VID.POLI.PINTSINT'!R37</f>
        <v>24.84</v>
      </c>
      <c r="F68" s="176">
        <f>+A.Precios!F1584</f>
        <v>0</v>
      </c>
      <c r="G68" s="66">
        <f>+E68*F68</f>
        <v>0</v>
      </c>
      <c r="H68" s="66"/>
      <c r="I68" s="65" t="e">
        <f>+G68/$H$208*100</f>
        <v>#DIV/0!</v>
      </c>
      <c r="J68" s="67"/>
      <c r="K68" s="825"/>
      <c r="L68" s="466"/>
      <c r="M68" s="46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</row>
    <row r="69" spans="1:25" ht="20.25" hidden="1" customHeight="1" thickBot="1">
      <c r="A69" s="853"/>
      <c r="B69" s="857" t="s">
        <v>859</v>
      </c>
      <c r="C69" s="515" t="str">
        <f>+'PRES. PARA COEF.'!C81</f>
        <v>De Hormigon</v>
      </c>
      <c r="D69" s="524" t="s">
        <v>23</v>
      </c>
      <c r="E69" s="180">
        <v>42.3</v>
      </c>
      <c r="F69" s="176" t="e">
        <f>A.Precios!#REF!</f>
        <v>#REF!</v>
      </c>
      <c r="G69" s="66" t="e">
        <f>+F69*E69</f>
        <v>#REF!</v>
      </c>
      <c r="H69" s="66"/>
      <c r="I69" s="65" t="e">
        <f>+G69/$H$208*100</f>
        <v>#REF!</v>
      </c>
      <c r="J69" s="67"/>
      <c r="K69" s="825"/>
      <c r="L69" s="466"/>
      <c r="M69" s="46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</row>
    <row r="70" spans="1:25" ht="20.25" hidden="1" customHeight="1">
      <c r="A70" s="853"/>
      <c r="B70" s="857" t="s">
        <v>860</v>
      </c>
      <c r="C70" s="515" t="s">
        <v>706</v>
      </c>
      <c r="D70" s="524" t="s">
        <v>23</v>
      </c>
      <c r="E70" s="180">
        <v>248</v>
      </c>
      <c r="F70" s="176" t="e">
        <f>A.Precios!#REF!</f>
        <v>#REF!</v>
      </c>
      <c r="G70" s="66" t="e">
        <f>+E70*F70</f>
        <v>#REF!</v>
      </c>
      <c r="H70" s="66"/>
      <c r="I70" s="65" t="e">
        <f>+G70/$H$208*100</f>
        <v>#REF!</v>
      </c>
      <c r="J70" s="67"/>
      <c r="K70" s="825"/>
      <c r="L70" s="466"/>
      <c r="M70" s="46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</row>
    <row r="71" spans="1:25" ht="20.25" hidden="1" customHeight="1">
      <c r="A71" s="853"/>
      <c r="B71" s="857" t="s">
        <v>861</v>
      </c>
      <c r="C71" s="515" t="s">
        <v>611</v>
      </c>
      <c r="D71" s="524" t="s">
        <v>23</v>
      </c>
      <c r="E71" s="180">
        <v>155</v>
      </c>
      <c r="F71" s="176" t="e">
        <f>A.Precios!#REF!*0.8</f>
        <v>#REF!</v>
      </c>
      <c r="G71" s="66" t="e">
        <f>+F71*E71</f>
        <v>#REF!</v>
      </c>
      <c r="H71" s="66"/>
      <c r="I71" s="65" t="e">
        <f>+G71/$H$208*100</f>
        <v>#REF!</v>
      </c>
      <c r="J71" s="65"/>
      <c r="K71" s="825"/>
      <c r="L71" s="466"/>
      <c r="M71" s="46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</row>
    <row r="72" spans="1:25" ht="20.25" hidden="1" customHeight="1">
      <c r="A72" s="853"/>
      <c r="B72" s="857" t="s">
        <v>862</v>
      </c>
      <c r="C72" s="515" t="s">
        <v>609</v>
      </c>
      <c r="D72" s="524"/>
      <c r="E72" s="180"/>
      <c r="F72" s="176"/>
      <c r="G72" s="66"/>
      <c r="H72" s="66"/>
      <c r="I72" s="65"/>
      <c r="J72" s="65"/>
      <c r="K72" s="825"/>
      <c r="L72" s="466"/>
      <c r="M72" s="46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</row>
    <row r="73" spans="1:25" ht="20.25" hidden="1" customHeight="1" thickBot="1">
      <c r="A73" s="853"/>
      <c r="B73" s="857" t="s">
        <v>863</v>
      </c>
      <c r="C73" s="515" t="s">
        <v>615</v>
      </c>
      <c r="D73" s="524" t="s">
        <v>23</v>
      </c>
      <c r="E73" s="180">
        <v>170</v>
      </c>
      <c r="F73" s="176" t="e">
        <f>+A.Precios!#REF!*1.5</f>
        <v>#REF!</v>
      </c>
      <c r="G73" s="66" t="e">
        <f>+F73*E73</f>
        <v>#REF!</v>
      </c>
      <c r="H73" s="66"/>
      <c r="I73" s="65" t="e">
        <f t="shared" ref="I73:I79" si="6">+G73/$H$208*100</f>
        <v>#REF!</v>
      </c>
      <c r="J73" s="65"/>
      <c r="K73" s="825"/>
      <c r="L73" s="466"/>
      <c r="M73" s="46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</row>
    <row r="74" spans="1:25" ht="20.25" customHeight="1" thickBot="1">
      <c r="A74" s="851"/>
      <c r="B74" s="855">
        <v>6</v>
      </c>
      <c r="C74" s="519" t="s">
        <v>719</v>
      </c>
      <c r="D74" s="520"/>
      <c r="E74" s="462"/>
      <c r="F74" s="462"/>
      <c r="G74" s="463"/>
      <c r="H74" s="63" t="e">
        <f>SUM(G75+G89)</f>
        <v>#REF!</v>
      </c>
      <c r="I74" s="65" t="e">
        <f t="shared" si="6"/>
        <v>#DIV/0!</v>
      </c>
      <c r="J74" s="464"/>
      <c r="K74" s="814"/>
      <c r="L74" s="465"/>
      <c r="M74" s="465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</row>
    <row r="75" spans="1:25" ht="20.25" customHeight="1">
      <c r="A75" s="852"/>
      <c r="B75" s="857" t="s">
        <v>779</v>
      </c>
      <c r="C75" s="535" t="s">
        <v>360</v>
      </c>
      <c r="D75" s="524"/>
      <c r="E75" s="180"/>
      <c r="F75" s="176"/>
      <c r="G75" s="66" t="e">
        <f>SUM(G76:G88)</f>
        <v>#REF!</v>
      </c>
      <c r="H75" s="66"/>
      <c r="I75" s="65" t="e">
        <f t="shared" si="6"/>
        <v>#REF!</v>
      </c>
      <c r="J75" s="67"/>
      <c r="K75" s="825"/>
      <c r="L75" s="466"/>
      <c r="M75" s="46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</row>
    <row r="76" spans="1:25" ht="20.25" customHeight="1">
      <c r="A76" s="852"/>
      <c r="B76" s="857" t="s">
        <v>780</v>
      </c>
      <c r="C76" s="515" t="s">
        <v>678</v>
      </c>
      <c r="D76" s="524" t="s">
        <v>23</v>
      </c>
      <c r="E76" s="180">
        <f>+'CONT.PISO.LOSA.ZOCALO'!L31</f>
        <v>22.4</v>
      </c>
      <c r="F76" s="176" t="e">
        <f>+A.Precios!#REF!</f>
        <v>#REF!</v>
      </c>
      <c r="G76" s="64" t="e">
        <f t="shared" ref="G76:G87" si="7">+F76*E76</f>
        <v>#REF!</v>
      </c>
      <c r="H76" s="66"/>
      <c r="I76" s="65" t="e">
        <f t="shared" si="6"/>
        <v>#REF!</v>
      </c>
      <c r="J76" s="67"/>
      <c r="K76" s="825"/>
      <c r="L76" s="466"/>
      <c r="M76" s="46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</row>
    <row r="77" spans="1:25" ht="20.25" customHeight="1">
      <c r="A77" s="852"/>
      <c r="B77" s="857" t="s">
        <v>781</v>
      </c>
      <c r="C77" s="529" t="s">
        <v>655</v>
      </c>
      <c r="D77" s="524" t="s">
        <v>23</v>
      </c>
      <c r="E77" s="180">
        <f>+'CONT.PISO.LOSA.ZOCALO'!L34</f>
        <v>1123.56468</v>
      </c>
      <c r="F77" s="176">
        <f>+A.Precios!F1695</f>
        <v>0</v>
      </c>
      <c r="G77" s="64">
        <f t="shared" si="7"/>
        <v>0</v>
      </c>
      <c r="H77" s="66"/>
      <c r="I77" s="65" t="e">
        <f t="shared" si="6"/>
        <v>#DIV/0!</v>
      </c>
      <c r="J77" s="67"/>
      <c r="K77" s="825"/>
      <c r="L77" s="466"/>
      <c r="M77" s="46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</row>
    <row r="78" spans="1:25" ht="20.25" customHeight="1">
      <c r="A78" s="852"/>
      <c r="B78" s="857" t="s">
        <v>782</v>
      </c>
      <c r="C78" s="529" t="s">
        <v>656</v>
      </c>
      <c r="D78" s="524" t="s">
        <v>23</v>
      </c>
      <c r="E78" s="180">
        <f>+'CONT.PISO.LOSA.ZOCALO'!L35</f>
        <v>139.39327999999998</v>
      </c>
      <c r="F78" s="176" t="e">
        <f>+A.Precios!#REF!</f>
        <v>#REF!</v>
      </c>
      <c r="G78" s="64" t="e">
        <f t="shared" si="7"/>
        <v>#REF!</v>
      </c>
      <c r="H78" s="66"/>
      <c r="I78" s="65" t="e">
        <f t="shared" si="6"/>
        <v>#REF!</v>
      </c>
      <c r="J78" s="67"/>
      <c r="K78" s="825"/>
      <c r="L78" s="466"/>
      <c r="M78" s="46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</row>
    <row r="79" spans="1:25" ht="20.25" customHeight="1">
      <c r="A79" s="852"/>
      <c r="B79" s="857" t="s">
        <v>783</v>
      </c>
      <c r="C79" s="523" t="s">
        <v>657</v>
      </c>
      <c r="D79" s="524" t="s">
        <v>10</v>
      </c>
      <c r="E79" s="180">
        <f>+'CONT.PISO.LOSA.ZOCALO'!P25</f>
        <v>238.84999999999997</v>
      </c>
      <c r="F79" s="176">
        <f>+A.Precios!F1732</f>
        <v>0</v>
      </c>
      <c r="G79" s="64">
        <f t="shared" si="7"/>
        <v>0</v>
      </c>
      <c r="H79" s="66"/>
      <c r="I79" s="65" t="e">
        <f t="shared" si="6"/>
        <v>#DIV/0!</v>
      </c>
      <c r="J79" s="67"/>
      <c r="K79" s="825"/>
      <c r="L79" s="466"/>
      <c r="M79" s="46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</row>
    <row r="80" spans="1:25" ht="20.25" hidden="1" customHeight="1">
      <c r="A80" s="852"/>
      <c r="B80" s="857" t="s">
        <v>784</v>
      </c>
      <c r="C80" s="515" t="s">
        <v>647</v>
      </c>
      <c r="D80" s="524"/>
      <c r="E80" s="180"/>
      <c r="F80" s="176"/>
      <c r="G80" s="64"/>
      <c r="H80" s="66"/>
      <c r="I80" s="65"/>
      <c r="J80" s="67"/>
      <c r="K80" s="825"/>
      <c r="L80" s="466"/>
      <c r="M80" s="46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</row>
    <row r="81" spans="1:25" ht="20.25" hidden="1" customHeight="1">
      <c r="A81" s="852"/>
      <c r="B81" s="857" t="s">
        <v>785</v>
      </c>
      <c r="C81" s="529" t="s">
        <v>687</v>
      </c>
      <c r="D81" s="524"/>
      <c r="E81" s="180"/>
      <c r="F81" s="176"/>
      <c r="G81" s="64"/>
      <c r="H81" s="66"/>
      <c r="I81" s="65"/>
      <c r="J81" s="67"/>
      <c r="K81" s="825"/>
      <c r="L81" s="466"/>
      <c r="M81" s="46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</row>
    <row r="82" spans="1:25" ht="20.25" hidden="1" customHeight="1">
      <c r="A82" s="852"/>
      <c r="B82" s="857" t="s">
        <v>786</v>
      </c>
      <c r="C82" s="529" t="s">
        <v>679</v>
      </c>
      <c r="D82" s="524"/>
      <c r="E82" s="180"/>
      <c r="F82" s="176"/>
      <c r="G82" s="64"/>
      <c r="H82" s="66"/>
      <c r="I82" s="65"/>
      <c r="J82" s="67"/>
      <c r="K82" s="825"/>
      <c r="L82" s="466"/>
      <c r="M82" s="46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</row>
    <row r="83" spans="1:25" ht="20.25" hidden="1" customHeight="1">
      <c r="A83" s="852"/>
      <c r="B83" s="857" t="s">
        <v>787</v>
      </c>
      <c r="C83" s="529" t="s">
        <v>658</v>
      </c>
      <c r="D83" s="524" t="s">
        <v>10</v>
      </c>
      <c r="E83" s="180">
        <v>0</v>
      </c>
      <c r="F83" s="176" t="e">
        <f>+A.Precios!#REF!</f>
        <v>#REF!</v>
      </c>
      <c r="G83" s="64" t="e">
        <f t="shared" si="7"/>
        <v>#REF!</v>
      </c>
      <c r="H83" s="66"/>
      <c r="I83" s="65" t="e">
        <f>+G83/$H$208*100</f>
        <v>#REF!</v>
      </c>
      <c r="J83" s="67"/>
      <c r="K83" s="825"/>
      <c r="L83" s="466"/>
      <c r="M83" s="46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</row>
    <row r="84" spans="1:25" ht="20.25" customHeight="1">
      <c r="A84" s="852"/>
      <c r="B84" s="857" t="s">
        <v>788</v>
      </c>
      <c r="C84" s="523" t="s">
        <v>659</v>
      </c>
      <c r="D84" s="524" t="s">
        <v>23</v>
      </c>
      <c r="E84" s="180">
        <f>+'CARP.VID.POLI.PINTSINT'!S37</f>
        <v>8.4960000000000022</v>
      </c>
      <c r="F84" s="176">
        <f>+A.Precios!F1769</f>
        <v>0</v>
      </c>
      <c r="G84" s="64">
        <f>+F84*E84</f>
        <v>0</v>
      </c>
      <c r="H84" s="66"/>
      <c r="I84" s="65" t="e">
        <f>+G84/$H$208*100</f>
        <v>#DIV/0!</v>
      </c>
      <c r="J84" s="67"/>
      <c r="K84" s="825"/>
      <c r="L84" s="466"/>
      <c r="M84" s="46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</row>
    <row r="85" spans="1:25" ht="20.25" hidden="1" customHeight="1">
      <c r="A85" s="852"/>
      <c r="B85" s="857" t="s">
        <v>674</v>
      </c>
      <c r="C85" s="515" t="s">
        <v>661</v>
      </c>
      <c r="D85" s="524"/>
      <c r="E85" s="180"/>
      <c r="F85" s="176"/>
      <c r="G85" s="64"/>
      <c r="H85" s="66"/>
      <c r="I85" s="65"/>
      <c r="J85" s="67"/>
      <c r="K85" s="825"/>
      <c r="L85" s="466"/>
      <c r="M85" s="46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  <c r="Y85" s="826"/>
    </row>
    <row r="86" spans="1:25" ht="20.25" hidden="1" customHeight="1">
      <c r="A86" s="852"/>
      <c r="B86" s="857" t="s">
        <v>690</v>
      </c>
      <c r="C86" s="523" t="s">
        <v>689</v>
      </c>
      <c r="D86" s="524" t="s">
        <v>23</v>
      </c>
      <c r="E86" s="180">
        <f>+E37</f>
        <v>274.82400000000001</v>
      </c>
      <c r="F86" s="176">
        <f>+F77*3</f>
        <v>0</v>
      </c>
      <c r="G86" s="64">
        <f>+F86*E86</f>
        <v>0</v>
      </c>
      <c r="H86" s="66"/>
      <c r="I86" s="65" t="e">
        <f t="shared" ref="I86:I91" si="8">+G86/$H$208*100</f>
        <v>#DIV/0!</v>
      </c>
      <c r="J86" s="67"/>
      <c r="K86" s="825"/>
      <c r="L86" s="466"/>
      <c r="M86" s="46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  <c r="Y86" s="826"/>
    </row>
    <row r="87" spans="1:25" ht="20.25" hidden="1" customHeight="1">
      <c r="A87" s="852"/>
      <c r="B87" s="857" t="s">
        <v>708</v>
      </c>
      <c r="C87" s="523" t="s">
        <v>648</v>
      </c>
      <c r="D87" s="524" t="s">
        <v>10</v>
      </c>
      <c r="E87" s="180">
        <v>0</v>
      </c>
      <c r="F87" s="176">
        <f>+F79</f>
        <v>0</v>
      </c>
      <c r="G87" s="64">
        <f t="shared" si="7"/>
        <v>0</v>
      </c>
      <c r="H87" s="66"/>
      <c r="I87" s="65" t="e">
        <f t="shared" si="8"/>
        <v>#DIV/0!</v>
      </c>
      <c r="J87" s="67"/>
      <c r="K87" s="825"/>
      <c r="L87" s="466"/>
      <c r="M87" s="46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</row>
    <row r="88" spans="1:25" ht="20.25" hidden="1" customHeight="1">
      <c r="A88" s="852"/>
      <c r="B88" s="857" t="s">
        <v>675</v>
      </c>
      <c r="C88" s="523" t="s">
        <v>612</v>
      </c>
      <c r="D88" s="524" t="s">
        <v>23</v>
      </c>
      <c r="E88" s="180">
        <v>27</v>
      </c>
      <c r="F88" s="176" t="e">
        <f>+A.Precios!#REF!</f>
        <v>#REF!</v>
      </c>
      <c r="G88" s="64" t="e">
        <f>+F88*E88</f>
        <v>#REF!</v>
      </c>
      <c r="H88" s="66"/>
      <c r="I88" s="65" t="e">
        <f t="shared" si="8"/>
        <v>#REF!</v>
      </c>
      <c r="J88" s="67"/>
      <c r="K88" s="825"/>
      <c r="L88" s="466"/>
      <c r="M88" s="46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</row>
    <row r="89" spans="1:25" ht="20.25" customHeight="1">
      <c r="A89" s="852"/>
      <c r="B89" s="857" t="s">
        <v>789</v>
      </c>
      <c r="C89" s="528" t="s">
        <v>361</v>
      </c>
      <c r="D89" s="524"/>
      <c r="E89" s="180"/>
      <c r="F89" s="176"/>
      <c r="G89" s="64" t="e">
        <f>SUM(G90:G99)</f>
        <v>#REF!</v>
      </c>
      <c r="H89" s="66"/>
      <c r="I89" s="65" t="e">
        <f t="shared" si="8"/>
        <v>#REF!</v>
      </c>
      <c r="J89" s="67"/>
      <c r="K89" s="825"/>
      <c r="L89" s="466"/>
      <c r="M89" s="46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</row>
    <row r="90" spans="1:25" ht="20.25" customHeight="1">
      <c r="A90" s="852"/>
      <c r="B90" s="857" t="s">
        <v>790</v>
      </c>
      <c r="C90" s="515" t="str">
        <f>+'PRES. PARA COEF.'!C102</f>
        <v>De hormigón sin armar</v>
      </c>
      <c r="D90" s="524" t="s">
        <v>23</v>
      </c>
      <c r="E90" s="180">
        <f>+'CONT.PISO.LOSA.ZOCALO'!L29</f>
        <v>151.56</v>
      </c>
      <c r="F90" s="176">
        <f>+A.Precios!F1806</f>
        <v>0</v>
      </c>
      <c r="G90" s="66">
        <f>+E90*F90</f>
        <v>0</v>
      </c>
      <c r="H90" s="66"/>
      <c r="I90" s="65" t="e">
        <f t="shared" si="8"/>
        <v>#DIV/0!</v>
      </c>
      <c r="J90" s="67"/>
      <c r="K90" s="825"/>
      <c r="L90" s="466"/>
      <c r="M90" s="46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</row>
    <row r="91" spans="1:25" ht="20.25" customHeight="1">
      <c r="A91" s="852"/>
      <c r="B91" s="857" t="s">
        <v>791</v>
      </c>
      <c r="C91" s="515" t="s">
        <v>660</v>
      </c>
      <c r="D91" s="524" t="s">
        <v>22</v>
      </c>
      <c r="E91" s="180">
        <v>0</v>
      </c>
      <c r="F91" s="176" t="e">
        <f>+A.Precios!F1845</f>
        <v>#REF!</v>
      </c>
      <c r="G91" s="64" t="e">
        <f t="shared" ref="G91:G99" si="9">+F91*E91</f>
        <v>#REF!</v>
      </c>
      <c r="H91" s="66"/>
      <c r="I91" s="65" t="e">
        <f t="shared" si="8"/>
        <v>#REF!</v>
      </c>
      <c r="J91" s="67"/>
      <c r="K91" s="825"/>
      <c r="L91" s="466"/>
      <c r="M91" s="46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</row>
    <row r="92" spans="1:25" ht="20.25" customHeight="1">
      <c r="A92" s="852"/>
      <c r="B92" s="857" t="s">
        <v>792</v>
      </c>
      <c r="C92" s="515" t="s">
        <v>680</v>
      </c>
      <c r="D92" s="524"/>
      <c r="E92" s="180"/>
      <c r="F92" s="176"/>
      <c r="G92" s="64"/>
      <c r="H92" s="66"/>
      <c r="I92" s="65"/>
      <c r="J92" s="67"/>
      <c r="K92" s="825"/>
      <c r="L92" s="466"/>
      <c r="M92" s="466"/>
      <c r="N92" s="826"/>
      <c r="O92" s="826"/>
      <c r="P92" s="826"/>
      <c r="Q92" s="826"/>
      <c r="R92" s="826"/>
      <c r="S92" s="826"/>
      <c r="T92" s="826"/>
      <c r="U92" s="826"/>
      <c r="V92" s="826"/>
      <c r="W92" s="826"/>
      <c r="X92" s="826"/>
      <c r="Y92" s="826"/>
    </row>
    <row r="93" spans="1:25" ht="20.25" hidden="1" customHeight="1">
      <c r="A93" s="852"/>
      <c r="B93" s="857" t="s">
        <v>793</v>
      </c>
      <c r="C93" s="515" t="s">
        <v>661</v>
      </c>
      <c r="D93" s="524" t="s">
        <v>23</v>
      </c>
      <c r="E93" s="180">
        <v>0</v>
      </c>
      <c r="F93" s="176" t="e">
        <f>+A.Precios!#REF!</f>
        <v>#REF!</v>
      </c>
      <c r="G93" s="64" t="e">
        <f t="shared" si="9"/>
        <v>#REF!</v>
      </c>
      <c r="H93" s="66"/>
      <c r="I93" s="65" t="e">
        <f>+G93/$H$208*100</f>
        <v>#REF!</v>
      </c>
      <c r="J93" s="67"/>
      <c r="K93" s="825"/>
      <c r="L93" s="466"/>
      <c r="M93" s="46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</row>
    <row r="94" spans="1:25" ht="20.25" customHeight="1">
      <c r="A94" s="852"/>
      <c r="B94" s="857" t="s">
        <v>794</v>
      </c>
      <c r="C94" s="529" t="s">
        <v>711</v>
      </c>
      <c r="D94" s="524"/>
      <c r="E94" s="180"/>
      <c r="F94" s="176"/>
      <c r="G94" s="64"/>
      <c r="H94" s="66"/>
      <c r="I94" s="65"/>
      <c r="J94" s="67"/>
      <c r="K94" s="825"/>
      <c r="L94" s="466"/>
      <c r="M94" s="466"/>
      <c r="N94" s="826"/>
      <c r="O94" s="826"/>
      <c r="P94" s="826"/>
      <c r="Q94" s="826"/>
      <c r="R94" s="826"/>
      <c r="S94" s="826"/>
      <c r="T94" s="826"/>
      <c r="U94" s="826"/>
      <c r="V94" s="826"/>
      <c r="W94" s="826"/>
      <c r="X94" s="826"/>
      <c r="Y94" s="826"/>
    </row>
    <row r="95" spans="1:25" ht="20.25" customHeight="1" thickBot="1">
      <c r="A95" s="852"/>
      <c r="B95" s="857" t="s">
        <v>795</v>
      </c>
      <c r="C95" s="515" t="s">
        <v>612</v>
      </c>
      <c r="D95" s="524" t="s">
        <v>23</v>
      </c>
      <c r="E95" s="180">
        <v>0</v>
      </c>
      <c r="F95" s="176" t="e">
        <f>A.Precios!#REF!</f>
        <v>#REF!</v>
      </c>
      <c r="G95" s="64" t="e">
        <f t="shared" si="9"/>
        <v>#REF!</v>
      </c>
      <c r="H95" s="66"/>
      <c r="I95" s="65" t="e">
        <f>+G95/$H$208*100</f>
        <v>#REF!</v>
      </c>
      <c r="J95" s="67"/>
      <c r="K95" s="825"/>
      <c r="L95" s="466"/>
      <c r="M95" s="466"/>
      <c r="N95" s="826"/>
      <c r="O95" s="826"/>
      <c r="P95" s="826"/>
      <c r="Q95" s="826"/>
      <c r="R95" s="826"/>
      <c r="S95" s="826"/>
      <c r="T95" s="826"/>
      <c r="U95" s="826"/>
      <c r="V95" s="826"/>
      <c r="W95" s="826"/>
      <c r="X95" s="826"/>
      <c r="Y95" s="826"/>
    </row>
    <row r="96" spans="1:25" ht="20.25" hidden="1" customHeight="1">
      <c r="A96" s="852"/>
      <c r="B96" s="857" t="s">
        <v>866</v>
      </c>
      <c r="C96" s="515" t="s">
        <v>648</v>
      </c>
      <c r="D96" s="524" t="s">
        <v>10</v>
      </c>
      <c r="E96" s="180">
        <f>+'CONT.PISO.LOSA.ZOCALO'!R25+'CONT.PISO.LOSA.ZOCALO'!Q25</f>
        <v>97.35</v>
      </c>
      <c r="F96" s="176">
        <f>+A.Precios!F2008</f>
        <v>0</v>
      </c>
      <c r="G96" s="64">
        <f t="shared" si="9"/>
        <v>0</v>
      </c>
      <c r="H96" s="66"/>
      <c r="I96" s="65" t="e">
        <f>+G96/$H$208*100</f>
        <v>#DIV/0!</v>
      </c>
      <c r="J96" s="67"/>
      <c r="K96" s="825"/>
      <c r="L96" s="466"/>
      <c r="M96" s="46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</row>
    <row r="97" spans="1:25" ht="20.25" hidden="1" customHeight="1">
      <c r="A97" s="852"/>
      <c r="B97" s="857" t="s">
        <v>795</v>
      </c>
      <c r="C97" s="515" t="s">
        <v>712</v>
      </c>
      <c r="D97" s="524" t="s">
        <v>23</v>
      </c>
      <c r="E97" s="180">
        <v>45</v>
      </c>
      <c r="F97" s="176">
        <f>+A.Precios!F2009*45</f>
        <v>70.245449999999991</v>
      </c>
      <c r="G97" s="64">
        <f t="shared" si="9"/>
        <v>3161.0452499999997</v>
      </c>
      <c r="H97" s="66"/>
      <c r="I97" s="65" t="e">
        <f>+G97/$H$208*100</f>
        <v>#DIV/0!</v>
      </c>
      <c r="J97" s="67"/>
      <c r="K97" s="825"/>
      <c r="L97" s="466"/>
      <c r="M97" s="466"/>
      <c r="N97" s="826"/>
      <c r="O97" s="826"/>
      <c r="P97" s="826"/>
      <c r="Q97" s="826"/>
      <c r="R97" s="826"/>
      <c r="S97" s="826"/>
      <c r="T97" s="826"/>
      <c r="U97" s="826"/>
      <c r="V97" s="826"/>
      <c r="W97" s="826"/>
      <c r="X97" s="826"/>
      <c r="Y97" s="826"/>
    </row>
    <row r="98" spans="1:25" ht="20.25" hidden="1" customHeight="1">
      <c r="A98" s="852"/>
      <c r="B98" s="857" t="s">
        <v>868</v>
      </c>
      <c r="C98" s="515" t="s">
        <v>686</v>
      </c>
      <c r="D98" s="524"/>
      <c r="E98" s="180"/>
      <c r="F98" s="176"/>
      <c r="G98" s="64"/>
      <c r="H98" s="66"/>
      <c r="I98" s="65"/>
      <c r="J98" s="67"/>
      <c r="K98" s="825"/>
      <c r="L98" s="466"/>
      <c r="M98" s="466"/>
      <c r="N98" s="826"/>
      <c r="O98" s="826"/>
      <c r="P98" s="826"/>
      <c r="Q98" s="826"/>
      <c r="R98" s="826"/>
      <c r="S98" s="826"/>
      <c r="T98" s="826"/>
      <c r="U98" s="826"/>
      <c r="V98" s="826"/>
      <c r="W98" s="826"/>
      <c r="X98" s="826"/>
      <c r="Y98" s="826"/>
    </row>
    <row r="99" spans="1:25" ht="20.25" hidden="1" customHeight="1" thickBot="1">
      <c r="A99" s="852"/>
      <c r="B99" s="857" t="s">
        <v>869</v>
      </c>
      <c r="C99" s="515" t="s">
        <v>707</v>
      </c>
      <c r="D99" s="524" t="s">
        <v>23</v>
      </c>
      <c r="E99" s="180">
        <v>36</v>
      </c>
      <c r="F99" s="176" t="e">
        <f>+F70</f>
        <v>#REF!</v>
      </c>
      <c r="G99" s="64" t="e">
        <f t="shared" si="9"/>
        <v>#REF!</v>
      </c>
      <c r="H99" s="66"/>
      <c r="I99" s="65" t="e">
        <f>+G99/$H$208*100</f>
        <v>#REF!</v>
      </c>
      <c r="J99" s="67"/>
      <c r="K99" s="825"/>
      <c r="L99" s="466"/>
      <c r="M99" s="466"/>
      <c r="N99" s="826"/>
      <c r="O99" s="826"/>
      <c r="P99" s="826"/>
      <c r="Q99" s="826"/>
      <c r="R99" s="826"/>
      <c r="S99" s="826"/>
      <c r="T99" s="826"/>
      <c r="U99" s="826"/>
      <c r="V99" s="826"/>
      <c r="W99" s="826"/>
      <c r="X99" s="826"/>
      <c r="Y99" s="826"/>
    </row>
    <row r="100" spans="1:25" ht="20.25" customHeight="1" thickBot="1">
      <c r="A100" s="851"/>
      <c r="B100" s="855">
        <v>7</v>
      </c>
      <c r="C100" s="519" t="s">
        <v>720</v>
      </c>
      <c r="D100" s="520"/>
      <c r="E100" s="462"/>
      <c r="F100" s="462"/>
      <c r="G100" s="506"/>
      <c r="H100" s="63">
        <f>SUM(G101)</f>
        <v>0</v>
      </c>
      <c r="I100" s="65"/>
      <c r="J100" s="464"/>
      <c r="K100" s="814"/>
      <c r="L100" s="465"/>
      <c r="M100" s="465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</row>
    <row r="101" spans="1:25" ht="20.25" customHeight="1">
      <c r="A101" s="852"/>
      <c r="B101" s="859" t="s">
        <v>796</v>
      </c>
      <c r="C101" s="525" t="s">
        <v>693</v>
      </c>
      <c r="D101" s="524" t="s">
        <v>23</v>
      </c>
      <c r="E101" s="180">
        <f>+'CARP.VID.POLI.PINTSINT'!P37</f>
        <v>22.139999999999997</v>
      </c>
      <c r="F101" s="176">
        <f>+A.Precios!F2045</f>
        <v>0</v>
      </c>
      <c r="G101" s="64">
        <f>+E101*F101</f>
        <v>0</v>
      </c>
      <c r="H101" s="66"/>
      <c r="I101" s="65" t="e">
        <f>+G101/$H$208*100</f>
        <v>#DIV/0!</v>
      </c>
      <c r="J101" s="815"/>
      <c r="K101" s="827"/>
      <c r="L101" s="828"/>
      <c r="M101" s="828"/>
      <c r="N101" s="829"/>
      <c r="O101" s="829"/>
      <c r="P101" s="829"/>
      <c r="Q101" s="829"/>
      <c r="R101" s="829"/>
      <c r="S101" s="829"/>
      <c r="T101" s="829"/>
      <c r="U101" s="829"/>
      <c r="V101" s="829"/>
      <c r="W101" s="829"/>
      <c r="X101" s="829"/>
      <c r="Y101" s="829"/>
    </row>
    <row r="102" spans="1:25" ht="20.25" customHeight="1" thickBot="1">
      <c r="A102" s="852"/>
      <c r="B102" s="858" t="s">
        <v>797</v>
      </c>
      <c r="C102" s="838" t="s">
        <v>709</v>
      </c>
      <c r="D102" s="834"/>
      <c r="E102" s="835"/>
      <c r="F102" s="836"/>
      <c r="G102" s="837"/>
      <c r="H102" s="164"/>
      <c r="I102" s="65"/>
      <c r="J102" s="839"/>
      <c r="K102" s="832"/>
      <c r="L102" s="617"/>
      <c r="M102" s="617"/>
      <c r="N102" s="833"/>
      <c r="O102" s="833"/>
      <c r="P102" s="833"/>
      <c r="Q102" s="833"/>
      <c r="R102" s="833"/>
      <c r="S102" s="833"/>
      <c r="T102" s="833"/>
      <c r="U102" s="833"/>
      <c r="V102" s="833"/>
      <c r="W102" s="833"/>
      <c r="X102" s="833"/>
      <c r="Y102" s="833"/>
    </row>
    <row r="103" spans="1:25" ht="20.25" customHeight="1" thickBot="1">
      <c r="A103" s="851"/>
      <c r="B103" s="855">
        <v>8</v>
      </c>
      <c r="C103" s="519" t="s">
        <v>721</v>
      </c>
      <c r="D103" s="520"/>
      <c r="E103" s="462"/>
      <c r="F103" s="462"/>
      <c r="G103" s="463"/>
      <c r="H103" s="63">
        <f>SUM(G104:G106)</f>
        <v>0</v>
      </c>
      <c r="I103" s="65"/>
      <c r="J103" s="464"/>
      <c r="K103" s="814"/>
      <c r="L103" s="465"/>
      <c r="M103" s="465"/>
      <c r="N103" s="628"/>
      <c r="O103" s="628"/>
      <c r="P103" s="628"/>
      <c r="Q103" s="628"/>
      <c r="R103" s="628"/>
      <c r="S103" s="628"/>
      <c r="T103" s="628"/>
      <c r="U103" s="628"/>
      <c r="V103" s="628"/>
      <c r="W103" s="628"/>
      <c r="X103" s="628"/>
      <c r="Y103" s="628"/>
    </row>
    <row r="104" spans="1:25" ht="20.25" customHeight="1">
      <c r="A104" s="852"/>
      <c r="B104" s="857" t="s">
        <v>798</v>
      </c>
      <c r="C104" s="525" t="s">
        <v>663</v>
      </c>
      <c r="D104" s="524" t="s">
        <v>23</v>
      </c>
      <c r="E104" s="180">
        <f>+'CUB.TECHO'!F25</f>
        <v>1052.9041545</v>
      </c>
      <c r="F104" s="176">
        <f>+A.Precios!F2119</f>
        <v>0</v>
      </c>
      <c r="G104" s="64">
        <f>+F104*E104</f>
        <v>0</v>
      </c>
      <c r="H104" s="66"/>
      <c r="I104" s="65" t="e">
        <f>+G104/$H$208*100</f>
        <v>#DIV/0!</v>
      </c>
      <c r="J104" s="67"/>
      <c r="K104" s="825"/>
      <c r="L104" s="466"/>
      <c r="M104" s="466"/>
      <c r="N104" s="826"/>
      <c r="O104" s="826"/>
      <c r="P104" s="826"/>
      <c r="Q104" s="826"/>
      <c r="R104" s="826"/>
      <c r="S104" s="826"/>
      <c r="T104" s="826"/>
      <c r="U104" s="826"/>
      <c r="V104" s="826"/>
      <c r="W104" s="826"/>
      <c r="X104" s="826"/>
      <c r="Y104" s="826"/>
    </row>
    <row r="105" spans="1:25" ht="20.25" customHeight="1" thickBot="1">
      <c r="A105" s="852"/>
      <c r="B105" s="857" t="s">
        <v>799</v>
      </c>
      <c r="C105" s="518" t="s">
        <v>662</v>
      </c>
      <c r="D105" s="524"/>
      <c r="E105" s="180"/>
      <c r="F105" s="176"/>
      <c r="G105" s="64"/>
      <c r="H105" s="66"/>
      <c r="I105" s="65"/>
      <c r="J105" s="67"/>
      <c r="K105" s="825"/>
      <c r="L105" s="466"/>
      <c r="M105" s="466"/>
      <c r="N105" s="826"/>
      <c r="O105" s="826"/>
      <c r="P105" s="826"/>
      <c r="Q105" s="826"/>
      <c r="R105" s="826"/>
      <c r="S105" s="826"/>
      <c r="T105" s="826"/>
      <c r="U105" s="826"/>
      <c r="V105" s="826"/>
      <c r="W105" s="826"/>
      <c r="X105" s="826"/>
      <c r="Y105" s="826"/>
    </row>
    <row r="106" spans="1:25" ht="20.25" hidden="1" customHeight="1" thickBot="1">
      <c r="A106" s="852"/>
      <c r="B106" s="857" t="s">
        <v>672</v>
      </c>
      <c r="C106" s="518" t="s">
        <v>673</v>
      </c>
      <c r="D106" s="524" t="s">
        <v>23</v>
      </c>
      <c r="E106" s="180">
        <f>+'CUB.TECHO'!G25</f>
        <v>274.82400000000001</v>
      </c>
      <c r="F106" s="176">
        <f>+A.Precios!F2156</f>
        <v>0</v>
      </c>
      <c r="G106" s="64">
        <f>+F106*E106</f>
        <v>0</v>
      </c>
      <c r="H106" s="66"/>
      <c r="I106" s="65" t="e">
        <f>+G106/$H$208*100</f>
        <v>#DIV/0!</v>
      </c>
      <c r="J106" s="67"/>
      <c r="K106" s="825"/>
      <c r="L106" s="466"/>
      <c r="M106" s="46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</row>
    <row r="107" spans="1:25" ht="20.25" customHeight="1" thickBot="1">
      <c r="A107" s="851"/>
      <c r="B107" s="855">
        <v>9</v>
      </c>
      <c r="C107" s="519" t="s">
        <v>722</v>
      </c>
      <c r="D107" s="520"/>
      <c r="E107" s="462"/>
      <c r="F107" s="462"/>
      <c r="G107" s="463"/>
      <c r="H107" s="63" t="e">
        <f>SUM(G108+G111+G112)</f>
        <v>#REF!</v>
      </c>
      <c r="I107" s="65"/>
      <c r="J107" s="464"/>
      <c r="K107" s="814"/>
      <c r="L107" s="465"/>
      <c r="M107" s="465"/>
      <c r="N107" s="628"/>
      <c r="O107" s="628"/>
      <c r="P107" s="628"/>
      <c r="Q107" s="628"/>
      <c r="R107" s="628"/>
      <c r="S107" s="628"/>
      <c r="T107" s="628"/>
      <c r="U107" s="628"/>
      <c r="V107" s="628"/>
      <c r="W107" s="628"/>
      <c r="X107" s="628"/>
      <c r="Y107" s="628"/>
    </row>
    <row r="108" spans="1:25" ht="20.25" customHeight="1">
      <c r="A108" s="852"/>
      <c r="B108" s="857" t="s">
        <v>800</v>
      </c>
      <c r="C108" s="517" t="s">
        <v>368</v>
      </c>
      <c r="D108" s="524"/>
      <c r="E108" s="180"/>
      <c r="F108" s="176"/>
      <c r="G108" s="64">
        <f>G109+G110</f>
        <v>0</v>
      </c>
      <c r="H108" s="66"/>
      <c r="I108" s="65" t="e">
        <f t="shared" ref="I108:I114" si="10">+G108/$H$208*100</f>
        <v>#DIV/0!</v>
      </c>
      <c r="J108" s="67"/>
      <c r="K108" s="825"/>
      <c r="L108" s="466"/>
      <c r="M108" s="466"/>
      <c r="N108" s="826"/>
      <c r="O108" s="826"/>
      <c r="P108" s="826"/>
      <c r="Q108" s="826"/>
      <c r="R108" s="826"/>
      <c r="S108" s="826"/>
      <c r="T108" s="826"/>
      <c r="U108" s="826"/>
      <c r="V108" s="826"/>
      <c r="W108" s="826"/>
      <c r="X108" s="826"/>
      <c r="Y108" s="826"/>
    </row>
    <row r="109" spans="1:25" ht="20.25" customHeight="1">
      <c r="A109" s="852"/>
      <c r="B109" s="857" t="s">
        <v>801</v>
      </c>
      <c r="C109" s="518" t="s">
        <v>370</v>
      </c>
      <c r="D109" s="524" t="s">
        <v>23</v>
      </c>
      <c r="E109" s="180">
        <f>+MAMP.DURL.REV.PINT.PLENO!X128</f>
        <v>210.93587468099997</v>
      </c>
      <c r="F109" s="176">
        <f>+A.Precios!F2192</f>
        <v>0</v>
      </c>
      <c r="G109" s="64">
        <f>+F109*E109</f>
        <v>0</v>
      </c>
      <c r="H109" s="66"/>
      <c r="I109" s="65" t="e">
        <f t="shared" si="10"/>
        <v>#DIV/0!</v>
      </c>
      <c r="J109" s="67"/>
      <c r="K109" s="825"/>
      <c r="L109" s="466"/>
      <c r="M109" s="46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</row>
    <row r="110" spans="1:25" ht="20.25" customHeight="1" thickBot="1">
      <c r="A110" s="852"/>
      <c r="B110" s="857" t="s">
        <v>802</v>
      </c>
      <c r="C110" s="518" t="s">
        <v>371</v>
      </c>
      <c r="D110" s="524" t="s">
        <v>23</v>
      </c>
      <c r="E110" s="180">
        <f>+MAMP.DURL.REV.PINT.PLENO!Y128</f>
        <v>950.0139999999999</v>
      </c>
      <c r="F110" s="176">
        <f>+A.Precios!F2229</f>
        <v>0</v>
      </c>
      <c r="G110" s="64">
        <f>+F110*E110</f>
        <v>0</v>
      </c>
      <c r="H110" s="66"/>
      <c r="I110" s="65" t="e">
        <f t="shared" si="10"/>
        <v>#DIV/0!</v>
      </c>
      <c r="J110" s="67"/>
      <c r="K110" s="825"/>
      <c r="L110" s="466"/>
      <c r="M110" s="466"/>
      <c r="N110" s="826"/>
      <c r="O110" s="826"/>
      <c r="P110" s="826"/>
      <c r="Q110" s="826"/>
      <c r="R110" s="826"/>
      <c r="S110" s="826"/>
      <c r="T110" s="826"/>
      <c r="U110" s="826"/>
      <c r="V110" s="826"/>
      <c r="W110" s="826"/>
      <c r="X110" s="826"/>
      <c r="Y110" s="826"/>
    </row>
    <row r="111" spans="1:25" ht="20.25" hidden="1" customHeight="1">
      <c r="A111" s="852"/>
      <c r="B111" s="857" t="s">
        <v>438</v>
      </c>
      <c r="C111" s="517" t="s">
        <v>439</v>
      </c>
      <c r="D111" s="524" t="s">
        <v>23</v>
      </c>
      <c r="E111" s="547"/>
      <c r="F111" s="176"/>
      <c r="G111" s="64">
        <f>+F111*E111</f>
        <v>0</v>
      </c>
      <c r="H111" s="66"/>
      <c r="I111" s="65" t="e">
        <f t="shared" si="10"/>
        <v>#DIV/0!</v>
      </c>
      <c r="J111" s="67"/>
      <c r="K111" s="825"/>
      <c r="L111" s="466"/>
      <c r="M111" s="46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</row>
    <row r="112" spans="1:25" ht="20.25" hidden="1" customHeight="1">
      <c r="A112" s="852"/>
      <c r="B112" s="857" t="s">
        <v>870</v>
      </c>
      <c r="C112" s="517" t="s">
        <v>440</v>
      </c>
      <c r="D112" s="524" t="s">
        <v>23</v>
      </c>
      <c r="E112" s="547"/>
      <c r="F112" s="176"/>
      <c r="G112" s="64" t="e">
        <f>+G113+G114</f>
        <v>#REF!</v>
      </c>
      <c r="H112" s="66"/>
      <c r="I112" s="65" t="e">
        <f t="shared" si="10"/>
        <v>#REF!</v>
      </c>
      <c r="J112" s="67"/>
      <c r="K112" s="825"/>
      <c r="L112" s="466"/>
      <c r="M112" s="466"/>
      <c r="N112" s="826"/>
      <c r="O112" s="826"/>
      <c r="P112" s="826"/>
      <c r="Q112" s="826"/>
      <c r="R112" s="826"/>
      <c r="S112" s="826"/>
      <c r="T112" s="826"/>
      <c r="U112" s="826"/>
      <c r="V112" s="826"/>
      <c r="W112" s="826"/>
      <c r="X112" s="826"/>
      <c r="Y112" s="826"/>
    </row>
    <row r="113" spans="1:25" ht="20.25" hidden="1" customHeight="1" thickBot="1">
      <c r="A113" s="852"/>
      <c r="B113" s="857" t="s">
        <v>871</v>
      </c>
      <c r="C113" s="518" t="s">
        <v>619</v>
      </c>
      <c r="D113" s="524" t="s">
        <v>23</v>
      </c>
      <c r="E113" s="180">
        <v>56</v>
      </c>
      <c r="F113" s="176" t="e">
        <f>A.Precios!#REF!</f>
        <v>#REF!</v>
      </c>
      <c r="G113" s="64" t="e">
        <f>+F113*E113</f>
        <v>#REF!</v>
      </c>
      <c r="H113" s="66"/>
      <c r="I113" s="65" t="e">
        <f>+G113/$H$208*100</f>
        <v>#REF!</v>
      </c>
      <c r="J113" s="67"/>
      <c r="K113" s="825"/>
      <c r="L113" s="466"/>
      <c r="M113" s="466"/>
      <c r="N113" s="826"/>
      <c r="O113" s="826"/>
      <c r="P113" s="826"/>
      <c r="Q113" s="826"/>
      <c r="R113" s="826"/>
      <c r="S113" s="826"/>
      <c r="T113" s="826"/>
      <c r="U113" s="826"/>
      <c r="V113" s="826"/>
      <c r="W113" s="826"/>
      <c r="X113" s="826"/>
      <c r="Y113" s="826"/>
    </row>
    <row r="114" spans="1:25" ht="20.25" hidden="1" customHeight="1" thickBot="1">
      <c r="A114" s="852"/>
      <c r="B114" s="857" t="s">
        <v>613</v>
      </c>
      <c r="C114" s="518" t="s">
        <v>610</v>
      </c>
      <c r="D114" s="524" t="s">
        <v>23</v>
      </c>
      <c r="E114" s="180">
        <f>+E106</f>
        <v>274.82400000000001</v>
      </c>
      <c r="F114" s="176" t="e">
        <f>A.Precios!#REF!*1.2</f>
        <v>#REF!</v>
      </c>
      <c r="G114" s="64" t="e">
        <f>+F114*E114</f>
        <v>#REF!</v>
      </c>
      <c r="H114" s="66"/>
      <c r="I114" s="65" t="e">
        <f t="shared" si="10"/>
        <v>#REF!</v>
      </c>
      <c r="J114" s="67"/>
      <c r="K114" s="825"/>
      <c r="L114" s="466"/>
      <c r="M114" s="466"/>
      <c r="N114" s="826"/>
      <c r="O114" s="826"/>
      <c r="P114" s="826"/>
      <c r="Q114" s="826"/>
      <c r="R114" s="826"/>
      <c r="S114" s="826"/>
      <c r="T114" s="826"/>
      <c r="U114" s="826"/>
      <c r="V114" s="826"/>
      <c r="W114" s="826"/>
      <c r="X114" s="826"/>
      <c r="Y114" s="826"/>
    </row>
    <row r="115" spans="1:25" ht="20.25" customHeight="1" thickBot="1">
      <c r="A115" s="851"/>
      <c r="B115" s="855">
        <v>10</v>
      </c>
      <c r="C115" s="519" t="s">
        <v>723</v>
      </c>
      <c r="D115" s="520"/>
      <c r="E115" s="462"/>
      <c r="F115" s="462"/>
      <c r="G115" s="463"/>
      <c r="H115" s="63">
        <f>SUM(G116:G119)</f>
        <v>0</v>
      </c>
      <c r="I115" s="65"/>
      <c r="J115" s="464"/>
      <c r="K115" s="814"/>
      <c r="L115" s="465"/>
      <c r="M115" s="465"/>
      <c r="N115" s="628"/>
      <c r="O115" s="628"/>
      <c r="P115" s="628"/>
      <c r="Q115" s="628"/>
      <c r="R115" s="628"/>
      <c r="S115" s="628"/>
      <c r="T115" s="628"/>
      <c r="U115" s="628"/>
      <c r="V115" s="628"/>
      <c r="W115" s="628"/>
      <c r="X115" s="628"/>
      <c r="Y115" s="628"/>
    </row>
    <row r="116" spans="1:25" ht="20.25" customHeight="1">
      <c r="A116" s="852"/>
      <c r="B116" s="857" t="s">
        <v>803</v>
      </c>
      <c r="C116" s="514" t="s">
        <v>48</v>
      </c>
      <c r="D116" s="524" t="s">
        <v>4</v>
      </c>
      <c r="E116" s="180">
        <v>1</v>
      </c>
      <c r="F116" s="176">
        <f>+A.Precios!F2262</f>
        <v>0</v>
      </c>
      <c r="G116" s="66">
        <f>+E116*F116</f>
        <v>0</v>
      </c>
      <c r="H116" s="66"/>
      <c r="I116" s="65" t="e">
        <f>+G116/$H$208*100</f>
        <v>#DIV/0!</v>
      </c>
      <c r="J116" s="67"/>
      <c r="K116" s="825"/>
      <c r="L116" s="466"/>
      <c r="M116" s="466"/>
      <c r="N116" s="826"/>
      <c r="O116" s="826"/>
      <c r="P116" s="826"/>
      <c r="Q116" s="826"/>
      <c r="R116" s="826"/>
      <c r="S116" s="826"/>
      <c r="T116" s="826"/>
      <c r="U116" s="826"/>
      <c r="V116" s="826"/>
      <c r="W116" s="826"/>
      <c r="X116" s="826"/>
      <c r="Y116" s="826"/>
    </row>
    <row r="117" spans="1:25" ht="20.25" customHeight="1">
      <c r="A117" s="852"/>
      <c r="B117" s="857" t="s">
        <v>872</v>
      </c>
      <c r="C117" s="515" t="s">
        <v>372</v>
      </c>
      <c r="D117" s="524" t="s">
        <v>4</v>
      </c>
      <c r="E117" s="547"/>
      <c r="F117" s="176"/>
      <c r="G117" s="64">
        <f>+F117*E117</f>
        <v>0</v>
      </c>
      <c r="H117" s="66"/>
      <c r="I117" s="65" t="e">
        <f>+G117/$H$208*100</f>
        <v>#DIV/0!</v>
      </c>
      <c r="J117" s="67"/>
      <c r="K117" s="825"/>
      <c r="L117" s="466"/>
      <c r="M117" s="466"/>
      <c r="N117" s="826"/>
      <c r="O117" s="826"/>
      <c r="P117" s="826"/>
      <c r="Q117" s="826"/>
      <c r="R117" s="826"/>
      <c r="S117" s="826"/>
      <c r="T117" s="826"/>
      <c r="U117" s="826"/>
      <c r="V117" s="826"/>
      <c r="W117" s="826"/>
      <c r="X117" s="826"/>
      <c r="Y117" s="826"/>
    </row>
    <row r="118" spans="1:25" ht="20.25" customHeight="1">
      <c r="A118" s="852"/>
      <c r="B118" s="857" t="s">
        <v>865</v>
      </c>
      <c r="C118" s="515" t="s">
        <v>375</v>
      </c>
      <c r="D118" s="524" t="s">
        <v>4</v>
      </c>
      <c r="E118" s="180">
        <v>1</v>
      </c>
      <c r="F118" s="176">
        <f>+A.Precios!F2397*1</f>
        <v>0</v>
      </c>
      <c r="G118" s="64">
        <f>+F118*E118</f>
        <v>0</v>
      </c>
      <c r="H118" s="66"/>
      <c r="I118" s="65" t="e">
        <f>+G118/$H$208*100</f>
        <v>#DIV/0!</v>
      </c>
      <c r="J118" s="67"/>
      <c r="K118" s="825"/>
      <c r="L118" s="466"/>
      <c r="M118" s="466"/>
      <c r="N118" s="826"/>
      <c r="O118" s="826"/>
      <c r="P118" s="826"/>
      <c r="Q118" s="826"/>
      <c r="R118" s="826"/>
      <c r="S118" s="826"/>
      <c r="T118" s="826"/>
      <c r="U118" s="826"/>
      <c r="V118" s="826"/>
      <c r="W118" s="826"/>
      <c r="X118" s="826"/>
      <c r="Y118" s="826"/>
    </row>
    <row r="119" spans="1:25" ht="20.25" customHeight="1" thickBot="1">
      <c r="A119" s="852"/>
      <c r="B119" s="857" t="s">
        <v>804</v>
      </c>
      <c r="C119" s="515" t="s">
        <v>376</v>
      </c>
      <c r="D119" s="524" t="s">
        <v>4</v>
      </c>
      <c r="E119" s="180">
        <v>1</v>
      </c>
      <c r="F119" s="176">
        <f>+A.Precios!F2436/15</f>
        <v>0</v>
      </c>
      <c r="G119" s="64">
        <f>+F119*E119</f>
        <v>0</v>
      </c>
      <c r="H119" s="66"/>
      <c r="I119" s="65" t="e">
        <f>+G119/$H$208*100</f>
        <v>#DIV/0!</v>
      </c>
      <c r="J119" s="67"/>
      <c r="K119" s="825"/>
      <c r="L119" s="466"/>
      <c r="M119" s="466"/>
      <c r="N119" s="826"/>
      <c r="O119" s="826"/>
      <c r="P119" s="826"/>
      <c r="Q119" s="826"/>
      <c r="R119" s="826"/>
      <c r="S119" s="826"/>
      <c r="T119" s="826"/>
      <c r="U119" s="826"/>
      <c r="V119" s="826"/>
      <c r="W119" s="826"/>
      <c r="X119" s="826"/>
      <c r="Y119" s="826"/>
    </row>
    <row r="120" spans="1:25" ht="20.25" customHeight="1" thickBot="1">
      <c r="A120" s="54"/>
      <c r="B120" s="855">
        <v>11</v>
      </c>
      <c r="C120" s="519" t="s">
        <v>724</v>
      </c>
      <c r="D120" s="520"/>
      <c r="E120" s="462"/>
      <c r="F120" s="462"/>
      <c r="G120" s="463"/>
      <c r="H120" s="63">
        <f>SUM(G121:G124)</f>
        <v>0</v>
      </c>
      <c r="I120" s="65"/>
      <c r="J120" s="464"/>
      <c r="K120" s="814"/>
      <c r="L120" s="465"/>
      <c r="M120" s="465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</row>
    <row r="121" spans="1:25" ht="20.25" customHeight="1">
      <c r="A121" s="852"/>
      <c r="B121" s="857" t="s">
        <v>805</v>
      </c>
      <c r="C121" s="513" t="s">
        <v>377</v>
      </c>
      <c r="D121" s="524" t="s">
        <v>601</v>
      </c>
      <c r="E121" s="180">
        <v>1</v>
      </c>
      <c r="F121" s="176">
        <f>+A.Precios!F2471</f>
        <v>0</v>
      </c>
      <c r="G121" s="66">
        <f>+E121*F121</f>
        <v>0</v>
      </c>
      <c r="H121" s="66"/>
      <c r="I121" s="65" t="e">
        <f>+G121/$H$208*100</f>
        <v>#DIV/0!</v>
      </c>
      <c r="J121" s="67"/>
      <c r="K121" s="825"/>
      <c r="L121" s="466"/>
      <c r="M121" s="466"/>
      <c r="N121" s="826"/>
      <c r="O121" s="826"/>
      <c r="P121" s="826"/>
      <c r="Q121" s="826"/>
      <c r="R121" s="826"/>
      <c r="S121" s="826"/>
      <c r="T121" s="826"/>
      <c r="U121" s="826"/>
      <c r="V121" s="826"/>
      <c r="W121" s="826"/>
      <c r="X121" s="826"/>
      <c r="Y121" s="826"/>
    </row>
    <row r="122" spans="1:25" ht="20.25" customHeight="1">
      <c r="A122" s="852"/>
      <c r="B122" s="857" t="s">
        <v>806</v>
      </c>
      <c r="C122" s="513" t="s">
        <v>620</v>
      </c>
      <c r="D122" s="524" t="s">
        <v>601</v>
      </c>
      <c r="E122" s="180">
        <v>1</v>
      </c>
      <c r="F122" s="176">
        <f>+A.Precios!F2541</f>
        <v>0</v>
      </c>
      <c r="G122" s="64">
        <f>+F122*E122</f>
        <v>0</v>
      </c>
      <c r="H122" s="66"/>
      <c r="I122" s="65" t="e">
        <f>+G122/$H$208*100</f>
        <v>#DIV/0!</v>
      </c>
      <c r="J122" s="67"/>
      <c r="K122" s="825"/>
      <c r="L122" s="466"/>
      <c r="M122" s="466"/>
      <c r="N122" s="826"/>
      <c r="O122" s="826"/>
      <c r="P122" s="826"/>
      <c r="Q122" s="826"/>
      <c r="R122" s="826"/>
      <c r="S122" s="826"/>
      <c r="T122" s="826"/>
      <c r="U122" s="826"/>
      <c r="V122" s="826"/>
      <c r="W122" s="826"/>
      <c r="X122" s="826"/>
      <c r="Y122" s="826"/>
    </row>
    <row r="123" spans="1:25" ht="20.25" customHeight="1">
      <c r="A123" s="852"/>
      <c r="B123" s="857" t="s">
        <v>807</v>
      </c>
      <c r="C123" s="513" t="s">
        <v>621</v>
      </c>
      <c r="D123" s="524" t="s">
        <v>601</v>
      </c>
      <c r="E123" s="180">
        <v>1</v>
      </c>
      <c r="F123" s="176">
        <f>+A.Precios!F2586</f>
        <v>0</v>
      </c>
      <c r="G123" s="64">
        <f>+F123*E123</f>
        <v>0</v>
      </c>
      <c r="H123" s="66"/>
      <c r="I123" s="65" t="e">
        <f>+G123/$H$208*100</f>
        <v>#DIV/0!</v>
      </c>
      <c r="J123" s="67"/>
      <c r="K123" s="825"/>
      <c r="L123" s="466"/>
      <c r="M123" s="466"/>
      <c r="N123" s="826"/>
      <c r="O123" s="826"/>
      <c r="P123" s="826"/>
      <c r="Q123" s="826"/>
      <c r="R123" s="826"/>
      <c r="S123" s="826"/>
      <c r="T123" s="826"/>
      <c r="U123" s="826"/>
      <c r="V123" s="826"/>
      <c r="W123" s="826"/>
      <c r="X123" s="826"/>
      <c r="Y123" s="826"/>
    </row>
    <row r="124" spans="1:25" ht="20.25" customHeight="1" thickBot="1">
      <c r="A124" s="852"/>
      <c r="B124" s="857" t="s">
        <v>808</v>
      </c>
      <c r="C124" s="513" t="s">
        <v>313</v>
      </c>
      <c r="D124" s="524" t="s">
        <v>601</v>
      </c>
      <c r="E124" s="180">
        <v>1</v>
      </c>
      <c r="F124" s="176">
        <f>+A.Precios!F2621</f>
        <v>0</v>
      </c>
      <c r="G124" s="64">
        <f>+F124*E124</f>
        <v>0</v>
      </c>
      <c r="H124" s="66"/>
      <c r="I124" s="65" t="e">
        <f>+G124/$H$208*100</f>
        <v>#DIV/0!</v>
      </c>
      <c r="J124" s="67"/>
      <c r="K124" s="825"/>
      <c r="L124" s="466"/>
      <c r="M124" s="466"/>
      <c r="N124" s="826"/>
      <c r="O124" s="826"/>
      <c r="P124" s="826"/>
      <c r="Q124" s="826"/>
      <c r="R124" s="826"/>
      <c r="S124" s="826"/>
      <c r="T124" s="826"/>
      <c r="U124" s="826"/>
      <c r="V124" s="826"/>
      <c r="W124" s="826"/>
      <c r="X124" s="826"/>
      <c r="Y124" s="826"/>
    </row>
    <row r="125" spans="1:25" ht="20.25" customHeight="1" thickBot="1">
      <c r="A125" s="851"/>
      <c r="B125" s="855">
        <v>12</v>
      </c>
      <c r="C125" s="519" t="s">
        <v>725</v>
      </c>
      <c r="D125" s="520"/>
      <c r="E125" s="462"/>
      <c r="F125" s="462"/>
      <c r="G125" s="463"/>
      <c r="H125" s="63">
        <f>SUM(G126:G133)</f>
        <v>0</v>
      </c>
      <c r="I125" s="65"/>
      <c r="J125" s="464"/>
      <c r="K125" s="814"/>
      <c r="L125" s="465"/>
      <c r="M125" s="465"/>
      <c r="N125" s="628"/>
      <c r="O125" s="628"/>
      <c r="P125" s="628"/>
      <c r="Q125" s="628"/>
      <c r="R125" s="628"/>
      <c r="S125" s="628"/>
      <c r="T125" s="628"/>
      <c r="U125" s="628"/>
      <c r="V125" s="628"/>
      <c r="W125" s="628"/>
      <c r="X125" s="628"/>
      <c r="Y125" s="628"/>
    </row>
    <row r="126" spans="1:25" ht="20.25" customHeight="1">
      <c r="A126" s="852"/>
      <c r="B126" s="857" t="s">
        <v>809</v>
      </c>
      <c r="C126" s="512" t="s">
        <v>664</v>
      </c>
      <c r="D126" s="524" t="s">
        <v>601</v>
      </c>
      <c r="E126" s="180">
        <v>1</v>
      </c>
      <c r="F126" s="176">
        <f>+A.Precios!F2798</f>
        <v>0</v>
      </c>
      <c r="G126" s="64">
        <f t="shared" ref="G126:G133" si="11">+F126*E126</f>
        <v>0</v>
      </c>
      <c r="H126" s="66"/>
      <c r="I126" s="65" t="e">
        <f t="shared" ref="I126:I133" si="12">+G126/$H$208*100</f>
        <v>#DIV/0!</v>
      </c>
      <c r="J126" s="67"/>
      <c r="K126" s="825"/>
      <c r="L126" s="466"/>
      <c r="M126" s="466"/>
      <c r="N126" s="826"/>
      <c r="O126" s="826"/>
      <c r="P126" s="826"/>
      <c r="Q126" s="826"/>
      <c r="R126" s="826"/>
      <c r="S126" s="826"/>
      <c r="T126" s="826"/>
      <c r="U126" s="826"/>
      <c r="V126" s="826"/>
      <c r="W126" s="826"/>
      <c r="X126" s="826"/>
      <c r="Y126" s="826"/>
    </row>
    <row r="127" spans="1:25" ht="20.25" customHeight="1">
      <c r="A127" s="852"/>
      <c r="B127" s="857" t="s">
        <v>810</v>
      </c>
      <c r="C127" s="536" t="s">
        <v>622</v>
      </c>
      <c r="D127" s="524" t="s">
        <v>601</v>
      </c>
      <c r="E127" s="180">
        <v>1</v>
      </c>
      <c r="F127" s="176">
        <f>+A.Precios!F2954</f>
        <v>0</v>
      </c>
      <c r="G127" s="64">
        <f t="shared" si="11"/>
        <v>0</v>
      </c>
      <c r="H127" s="66"/>
      <c r="I127" s="65" t="e">
        <f t="shared" si="12"/>
        <v>#DIV/0!</v>
      </c>
      <c r="J127" s="67"/>
      <c r="K127" s="825"/>
      <c r="L127" s="466"/>
      <c r="M127" s="466"/>
      <c r="N127" s="826"/>
      <c r="O127" s="826"/>
      <c r="P127" s="826"/>
      <c r="Q127" s="826"/>
      <c r="R127" s="826"/>
      <c r="S127" s="826"/>
      <c r="T127" s="826"/>
      <c r="U127" s="826"/>
      <c r="V127" s="826"/>
      <c r="W127" s="826"/>
      <c r="X127" s="826"/>
      <c r="Y127" s="826"/>
    </row>
    <row r="128" spans="1:25" ht="20.25" customHeight="1">
      <c r="A128" s="852"/>
      <c r="B128" s="857" t="s">
        <v>811</v>
      </c>
      <c r="C128" s="536" t="s">
        <v>623</v>
      </c>
      <c r="D128" s="524" t="s">
        <v>601</v>
      </c>
      <c r="E128" s="180">
        <v>1</v>
      </c>
      <c r="F128" s="176">
        <f>+A.Precios!F2990</f>
        <v>0</v>
      </c>
      <c r="G128" s="64">
        <f t="shared" si="11"/>
        <v>0</v>
      </c>
      <c r="H128" s="66"/>
      <c r="I128" s="65" t="e">
        <f t="shared" si="12"/>
        <v>#DIV/0!</v>
      </c>
      <c r="J128" s="67"/>
      <c r="K128" s="825"/>
      <c r="L128" s="466"/>
      <c r="M128" s="466"/>
      <c r="N128" s="826"/>
      <c r="O128" s="826"/>
      <c r="P128" s="826"/>
      <c r="Q128" s="826"/>
      <c r="R128" s="826"/>
      <c r="S128" s="826"/>
      <c r="T128" s="826"/>
      <c r="U128" s="826"/>
      <c r="V128" s="826"/>
      <c r="W128" s="826"/>
      <c r="X128" s="826"/>
      <c r="Y128" s="826"/>
    </row>
    <row r="129" spans="1:25" ht="20.25" customHeight="1">
      <c r="A129" s="852"/>
      <c r="B129" s="857" t="s">
        <v>812</v>
      </c>
      <c r="C129" s="536" t="s">
        <v>624</v>
      </c>
      <c r="D129" s="524" t="s">
        <v>601</v>
      </c>
      <c r="E129" s="180">
        <v>1</v>
      </c>
      <c r="F129" s="176">
        <f>+A.Precios!F3135</f>
        <v>0</v>
      </c>
      <c r="G129" s="64">
        <f t="shared" si="11"/>
        <v>0</v>
      </c>
      <c r="H129" s="66"/>
      <c r="I129" s="65" t="e">
        <f t="shared" si="12"/>
        <v>#DIV/0!</v>
      </c>
      <c r="J129" s="67"/>
      <c r="K129" s="825"/>
      <c r="L129" s="466"/>
      <c r="M129" s="466"/>
      <c r="N129" s="826"/>
      <c r="O129" s="826"/>
      <c r="P129" s="826"/>
      <c r="Q129" s="826"/>
      <c r="R129" s="826"/>
      <c r="S129" s="826"/>
      <c r="T129" s="826"/>
      <c r="U129" s="826"/>
      <c r="V129" s="826"/>
      <c r="W129" s="826"/>
      <c r="X129" s="826"/>
      <c r="Y129" s="826"/>
    </row>
    <row r="130" spans="1:25" ht="20.25" customHeight="1">
      <c r="A130" s="852"/>
      <c r="B130" s="857" t="s">
        <v>813</v>
      </c>
      <c r="C130" s="536" t="s">
        <v>644</v>
      </c>
      <c r="D130" s="524" t="s">
        <v>601</v>
      </c>
      <c r="E130" s="180">
        <v>1</v>
      </c>
      <c r="F130" s="176">
        <f>+A.Precios!F3242</f>
        <v>0</v>
      </c>
      <c r="G130" s="64">
        <f t="shared" si="11"/>
        <v>0</v>
      </c>
      <c r="H130" s="66"/>
      <c r="I130" s="65" t="e">
        <f t="shared" si="12"/>
        <v>#DIV/0!</v>
      </c>
      <c r="J130" s="67"/>
      <c r="K130" s="825"/>
      <c r="L130" s="466"/>
      <c r="M130" s="466"/>
      <c r="N130" s="826"/>
      <c r="O130" s="826"/>
      <c r="P130" s="826"/>
      <c r="Q130" s="826"/>
      <c r="R130" s="826"/>
      <c r="S130" s="826"/>
      <c r="T130" s="826"/>
      <c r="U130" s="826"/>
      <c r="V130" s="826"/>
      <c r="W130" s="826"/>
      <c r="X130" s="826"/>
      <c r="Y130" s="826"/>
    </row>
    <row r="131" spans="1:25" ht="20.25" customHeight="1">
      <c r="A131" s="852"/>
      <c r="B131" s="857" t="s">
        <v>814</v>
      </c>
      <c r="C131" s="536" t="s">
        <v>319</v>
      </c>
      <c r="D131" s="524" t="s">
        <v>601</v>
      </c>
      <c r="E131" s="180">
        <v>1</v>
      </c>
      <c r="F131" s="176">
        <f>+A.Precios!F3320</f>
        <v>0</v>
      </c>
      <c r="G131" s="64">
        <f t="shared" si="11"/>
        <v>0</v>
      </c>
      <c r="H131" s="66"/>
      <c r="I131" s="65" t="e">
        <f t="shared" si="12"/>
        <v>#DIV/0!</v>
      </c>
      <c r="J131" s="67"/>
      <c r="K131" s="825"/>
      <c r="L131" s="466"/>
      <c r="M131" s="466"/>
      <c r="N131" s="826"/>
      <c r="O131" s="826"/>
      <c r="P131" s="826"/>
      <c r="Q131" s="826"/>
      <c r="R131" s="826"/>
      <c r="S131" s="826"/>
      <c r="T131" s="826"/>
      <c r="U131" s="826"/>
      <c r="V131" s="826"/>
      <c r="W131" s="826"/>
      <c r="X131" s="826"/>
      <c r="Y131" s="826"/>
    </row>
    <row r="132" spans="1:25" ht="20.25" customHeight="1">
      <c r="A132" s="852"/>
      <c r="B132" s="857" t="s">
        <v>815</v>
      </c>
      <c r="C132" s="536" t="s">
        <v>625</v>
      </c>
      <c r="D132" s="524" t="s">
        <v>601</v>
      </c>
      <c r="E132" s="180">
        <v>1</v>
      </c>
      <c r="F132" s="176">
        <f>+A.Precios!F3356</f>
        <v>0</v>
      </c>
      <c r="G132" s="64">
        <f t="shared" si="11"/>
        <v>0</v>
      </c>
      <c r="H132" s="66"/>
      <c r="I132" s="65" t="e">
        <f t="shared" si="12"/>
        <v>#DIV/0!</v>
      </c>
      <c r="J132" s="67"/>
      <c r="K132" s="825"/>
      <c r="L132" s="466"/>
      <c r="M132" s="466"/>
      <c r="N132" s="826"/>
      <c r="O132" s="826"/>
      <c r="P132" s="826"/>
      <c r="Q132" s="826"/>
      <c r="R132" s="826"/>
      <c r="S132" s="826"/>
      <c r="T132" s="826"/>
      <c r="U132" s="826"/>
      <c r="V132" s="826"/>
      <c r="W132" s="826"/>
      <c r="X132" s="826"/>
      <c r="Y132" s="826"/>
    </row>
    <row r="133" spans="1:25" ht="20.25" customHeight="1" thickBot="1">
      <c r="A133" s="852"/>
      <c r="B133" s="857" t="s">
        <v>816</v>
      </c>
      <c r="C133" s="536" t="s">
        <v>501</v>
      </c>
      <c r="D133" s="524" t="s">
        <v>601</v>
      </c>
      <c r="E133" s="180">
        <v>1</v>
      </c>
      <c r="F133" s="176">
        <f>+A.Precios!F3392</f>
        <v>0</v>
      </c>
      <c r="G133" s="64">
        <f t="shared" si="11"/>
        <v>0</v>
      </c>
      <c r="H133" s="66"/>
      <c r="I133" s="65" t="e">
        <f t="shared" si="12"/>
        <v>#DIV/0!</v>
      </c>
      <c r="J133" s="67"/>
      <c r="K133" s="825"/>
      <c r="L133" s="466"/>
      <c r="M133" s="466"/>
      <c r="N133" s="826"/>
      <c r="O133" s="826"/>
      <c r="P133" s="826"/>
      <c r="Q133" s="826"/>
      <c r="R133" s="826"/>
      <c r="S133" s="826"/>
      <c r="T133" s="826"/>
      <c r="U133" s="826"/>
      <c r="V133" s="826"/>
      <c r="W133" s="826"/>
      <c r="X133" s="826"/>
      <c r="Y133" s="826"/>
    </row>
    <row r="134" spans="1:25" ht="20.25" customHeight="1" thickBot="1">
      <c r="A134" s="851"/>
      <c r="B134" s="855">
        <v>13</v>
      </c>
      <c r="C134" s="519" t="s">
        <v>726</v>
      </c>
      <c r="D134" s="520"/>
      <c r="E134" s="462"/>
      <c r="F134" s="462"/>
      <c r="G134" s="463"/>
      <c r="H134" s="63" t="e">
        <f>SUM(G135:G139)</f>
        <v>#REF!</v>
      </c>
      <c r="I134" s="65"/>
      <c r="J134" s="464"/>
      <c r="K134" s="814"/>
      <c r="L134" s="465"/>
      <c r="M134" s="465"/>
      <c r="N134" s="628"/>
      <c r="O134" s="628"/>
      <c r="P134" s="628"/>
      <c r="Q134" s="628"/>
      <c r="R134" s="628"/>
      <c r="S134" s="628"/>
      <c r="T134" s="628"/>
      <c r="U134" s="628"/>
      <c r="V134" s="628"/>
      <c r="W134" s="628"/>
      <c r="X134" s="628"/>
      <c r="Y134" s="628"/>
    </row>
    <row r="135" spans="1:25" ht="20.25" customHeight="1">
      <c r="A135" s="852"/>
      <c r="B135" s="857" t="s">
        <v>817</v>
      </c>
      <c r="C135" s="512" t="s">
        <v>626</v>
      </c>
      <c r="D135" s="524" t="s">
        <v>601</v>
      </c>
      <c r="E135" s="180">
        <v>1</v>
      </c>
      <c r="F135" s="176" t="e">
        <f>+A.Precios!F3429</f>
        <v>#REF!</v>
      </c>
      <c r="G135" s="64" t="e">
        <f>+F135*E135</f>
        <v>#REF!</v>
      </c>
      <c r="H135" s="66"/>
      <c r="I135" s="65" t="e">
        <f>+G135/$H$208*100</f>
        <v>#REF!</v>
      </c>
      <c r="J135" s="67"/>
      <c r="K135" s="825"/>
      <c r="L135" s="466"/>
      <c r="M135" s="466"/>
      <c r="N135" s="826"/>
      <c r="O135" s="826"/>
      <c r="P135" s="826"/>
      <c r="Q135" s="826"/>
      <c r="R135" s="826"/>
      <c r="S135" s="826"/>
      <c r="T135" s="826"/>
      <c r="U135" s="826"/>
      <c r="V135" s="826"/>
      <c r="W135" s="826"/>
      <c r="X135" s="826"/>
      <c r="Y135" s="826"/>
    </row>
    <row r="136" spans="1:25" ht="20.25" customHeight="1">
      <c r="A136" s="852"/>
      <c r="B136" s="857" t="s">
        <v>818</v>
      </c>
      <c r="C136" s="536" t="s">
        <v>665</v>
      </c>
      <c r="D136" s="524" t="s">
        <v>601</v>
      </c>
      <c r="E136" s="180">
        <v>1</v>
      </c>
      <c r="F136" s="176" t="e">
        <f>+A.Precios!F3472/2</f>
        <v>#REF!</v>
      </c>
      <c r="G136" s="64" t="e">
        <f>+F136*E136</f>
        <v>#REF!</v>
      </c>
      <c r="H136" s="66"/>
      <c r="I136" s="65" t="e">
        <f>+G136/$H$208*100</f>
        <v>#REF!</v>
      </c>
      <c r="J136" s="67"/>
      <c r="K136" s="825"/>
      <c r="L136" s="466"/>
      <c r="M136" s="466"/>
      <c r="N136" s="826"/>
      <c r="O136" s="826"/>
      <c r="P136" s="826"/>
      <c r="Q136" s="826"/>
      <c r="R136" s="826"/>
      <c r="S136" s="826"/>
      <c r="T136" s="826"/>
      <c r="U136" s="826"/>
      <c r="V136" s="826"/>
      <c r="W136" s="826"/>
      <c r="X136" s="826"/>
      <c r="Y136" s="826"/>
    </row>
    <row r="137" spans="1:25" ht="20.25" customHeight="1">
      <c r="A137" s="852"/>
      <c r="B137" s="857" t="s">
        <v>819</v>
      </c>
      <c r="C137" s="536" t="s">
        <v>627</v>
      </c>
      <c r="D137" s="524" t="s">
        <v>601</v>
      </c>
      <c r="E137" s="180">
        <v>1</v>
      </c>
      <c r="F137" s="176" t="e">
        <f>+A.Precios!F3514</f>
        <v>#REF!</v>
      </c>
      <c r="G137" s="64" t="e">
        <f>+F137*E137</f>
        <v>#REF!</v>
      </c>
      <c r="H137" s="66"/>
      <c r="I137" s="65" t="e">
        <f>+G137/$H$208*100</f>
        <v>#REF!</v>
      </c>
      <c r="J137" s="67"/>
      <c r="K137" s="825"/>
      <c r="L137" s="466"/>
      <c r="M137" s="466"/>
      <c r="N137" s="826"/>
      <c r="O137" s="826"/>
      <c r="P137" s="826"/>
      <c r="Q137" s="826"/>
      <c r="R137" s="826"/>
      <c r="S137" s="826"/>
      <c r="T137" s="826"/>
      <c r="U137" s="826"/>
      <c r="V137" s="826"/>
      <c r="W137" s="826"/>
      <c r="X137" s="826"/>
      <c r="Y137" s="826"/>
    </row>
    <row r="138" spans="1:25" ht="20.25" customHeight="1">
      <c r="A138" s="852"/>
      <c r="B138" s="857" t="s">
        <v>820</v>
      </c>
      <c r="C138" s="536" t="s">
        <v>313</v>
      </c>
      <c r="D138" s="524" t="s">
        <v>601</v>
      </c>
      <c r="E138" s="180">
        <v>1</v>
      </c>
      <c r="F138" s="176" t="e">
        <f>+A.Precios!F3557</f>
        <v>#REF!</v>
      </c>
      <c r="G138" s="64" t="e">
        <f>+F138*E138</f>
        <v>#REF!</v>
      </c>
      <c r="H138" s="66"/>
      <c r="I138" s="65" t="e">
        <f>+G138/$H$208*100</f>
        <v>#REF!</v>
      </c>
      <c r="J138" s="67"/>
      <c r="K138" s="825"/>
      <c r="L138" s="466"/>
      <c r="M138" s="466"/>
      <c r="N138" s="826"/>
      <c r="O138" s="826"/>
      <c r="P138" s="826"/>
      <c r="Q138" s="826"/>
      <c r="R138" s="826"/>
      <c r="S138" s="826"/>
      <c r="T138" s="826"/>
      <c r="U138" s="826"/>
      <c r="V138" s="826"/>
      <c r="W138" s="826"/>
      <c r="X138" s="826"/>
      <c r="Y138" s="826"/>
    </row>
    <row r="139" spans="1:25" ht="20.25" customHeight="1" thickBot="1">
      <c r="A139" s="852"/>
      <c r="B139" s="857" t="s">
        <v>821</v>
      </c>
      <c r="C139" s="536" t="s">
        <v>666</v>
      </c>
      <c r="D139" s="524" t="s">
        <v>4</v>
      </c>
      <c r="E139" s="180">
        <v>1</v>
      </c>
      <c r="F139" s="176" t="e">
        <f>+A.Precios!F3602</f>
        <v>#REF!</v>
      </c>
      <c r="G139" s="64" t="e">
        <f>+F139*E139</f>
        <v>#REF!</v>
      </c>
      <c r="H139" s="66"/>
      <c r="I139" s="65" t="e">
        <f>+G139/$H$208*100</f>
        <v>#REF!</v>
      </c>
      <c r="J139" s="67"/>
      <c r="K139" s="825"/>
      <c r="L139" s="466"/>
      <c r="M139" s="466"/>
      <c r="N139" s="826"/>
      <c r="O139" s="826"/>
      <c r="P139" s="826"/>
      <c r="Q139" s="826"/>
      <c r="R139" s="826"/>
      <c r="S139" s="826"/>
      <c r="T139" s="826"/>
      <c r="U139" s="826"/>
      <c r="V139" s="826"/>
      <c r="W139" s="826"/>
      <c r="X139" s="826"/>
      <c r="Y139" s="826"/>
    </row>
    <row r="140" spans="1:25" ht="20.25" hidden="1" customHeight="1" thickBot="1">
      <c r="A140" s="853">
        <v>14</v>
      </c>
      <c r="B140" s="860" t="s">
        <v>628</v>
      </c>
      <c r="C140" s="520"/>
      <c r="D140" s="520"/>
      <c r="E140" s="462"/>
      <c r="F140" s="462"/>
      <c r="G140" s="463"/>
      <c r="H140" s="63" t="e">
        <f>SUM(G141:G142)</f>
        <v>#REF!</v>
      </c>
      <c r="I140" s="65"/>
      <c r="J140" s="464"/>
      <c r="K140" s="814"/>
      <c r="L140" s="465"/>
      <c r="M140" s="465"/>
      <c r="N140" s="628"/>
      <c r="O140" s="628"/>
      <c r="P140" s="628"/>
      <c r="Q140" s="628"/>
      <c r="R140" s="628"/>
      <c r="S140" s="628"/>
      <c r="T140" s="628"/>
      <c r="U140" s="628"/>
      <c r="V140" s="628"/>
      <c r="W140" s="628"/>
      <c r="X140" s="628"/>
      <c r="Y140" s="628"/>
    </row>
    <row r="141" spans="1:25" ht="20.25" hidden="1" customHeight="1" thickBot="1">
      <c r="A141" s="852"/>
      <c r="B141" s="857" t="s">
        <v>396</v>
      </c>
      <c r="C141" s="513" t="s">
        <v>382</v>
      </c>
      <c r="D141" s="524" t="s">
        <v>4</v>
      </c>
      <c r="E141" s="180">
        <v>0</v>
      </c>
      <c r="F141" s="176" t="e">
        <f>A.Precios!F3648</f>
        <v>#REF!</v>
      </c>
      <c r="G141" s="64" t="e">
        <f>+F141*E141</f>
        <v>#REF!</v>
      </c>
      <c r="H141" s="66"/>
      <c r="I141" s="65" t="e">
        <f>+G141/$H$208*100</f>
        <v>#REF!</v>
      </c>
      <c r="J141" s="67"/>
      <c r="K141" s="814"/>
      <c r="L141" s="465"/>
      <c r="M141" s="465"/>
      <c r="N141" s="628"/>
      <c r="O141" s="628"/>
      <c r="P141" s="628"/>
      <c r="Q141" s="628"/>
      <c r="R141" s="628"/>
      <c r="S141" s="628"/>
      <c r="T141" s="628"/>
      <c r="U141" s="628"/>
      <c r="V141" s="628"/>
      <c r="W141" s="628"/>
      <c r="X141" s="628"/>
      <c r="Y141" s="628"/>
    </row>
    <row r="142" spans="1:25" ht="20.25" hidden="1" customHeight="1" thickBot="1">
      <c r="A142" s="852"/>
      <c r="B142" s="857" t="s">
        <v>397</v>
      </c>
      <c r="C142" s="513" t="s">
        <v>383</v>
      </c>
      <c r="D142" s="524" t="s">
        <v>4</v>
      </c>
      <c r="E142" s="180">
        <v>1</v>
      </c>
      <c r="F142" s="176" t="e">
        <f>+A.Precios!F3691</f>
        <v>#REF!</v>
      </c>
      <c r="G142" s="64" t="e">
        <f>+F142*E142</f>
        <v>#REF!</v>
      </c>
      <c r="H142" s="66"/>
      <c r="I142" s="65" t="e">
        <f>+G142/$H$208*100</f>
        <v>#REF!</v>
      </c>
      <c r="J142" s="67"/>
      <c r="K142" s="814"/>
      <c r="L142" s="465"/>
      <c r="M142" s="465"/>
      <c r="N142" s="628"/>
      <c r="O142" s="628"/>
      <c r="P142" s="628"/>
      <c r="Q142" s="628"/>
      <c r="R142" s="628"/>
      <c r="S142" s="628"/>
      <c r="T142" s="628"/>
      <c r="U142" s="628"/>
      <c r="V142" s="628"/>
      <c r="W142" s="628"/>
      <c r="X142" s="628"/>
      <c r="Y142" s="628"/>
    </row>
    <row r="143" spans="1:25" ht="20.25" hidden="1" customHeight="1" thickBot="1">
      <c r="A143" s="853">
        <v>15</v>
      </c>
      <c r="B143" s="860" t="s">
        <v>629</v>
      </c>
      <c r="C143" s="520"/>
      <c r="D143" s="520"/>
      <c r="E143" s="462"/>
      <c r="F143" s="462"/>
      <c r="G143" s="463"/>
      <c r="H143" s="63" t="e">
        <f>SUM(G144:G145)</f>
        <v>#REF!</v>
      </c>
      <c r="I143" s="65"/>
      <c r="J143" s="464"/>
      <c r="K143" s="814"/>
      <c r="L143" s="465"/>
      <c r="M143" s="465"/>
      <c r="N143" s="628"/>
      <c r="O143" s="628"/>
      <c r="P143" s="628"/>
      <c r="Q143" s="628"/>
      <c r="R143" s="628"/>
      <c r="S143" s="628"/>
      <c r="T143" s="628"/>
      <c r="U143" s="628"/>
      <c r="V143" s="628"/>
      <c r="W143" s="628"/>
      <c r="X143" s="628"/>
      <c r="Y143" s="628"/>
    </row>
    <row r="144" spans="1:25" ht="20.25" hidden="1" customHeight="1" thickBot="1">
      <c r="A144" s="853"/>
      <c r="B144" s="861" t="s">
        <v>463</v>
      </c>
      <c r="C144" s="513" t="s">
        <v>313</v>
      </c>
      <c r="D144" s="524" t="s">
        <v>601</v>
      </c>
      <c r="E144" s="180">
        <v>0</v>
      </c>
      <c r="F144" s="176" t="e">
        <f>+A.Precios!F3736</f>
        <v>#REF!</v>
      </c>
      <c r="G144" s="64" t="e">
        <f>+F144*E144</f>
        <v>#REF!</v>
      </c>
      <c r="H144" s="164"/>
      <c r="I144" s="65" t="e">
        <f>+G144/$H$208*100</f>
        <v>#REF!</v>
      </c>
      <c r="J144" s="641"/>
      <c r="K144" s="814"/>
      <c r="L144" s="465"/>
      <c r="M144" s="465"/>
      <c r="N144" s="628"/>
      <c r="O144" s="628"/>
      <c r="P144" s="628"/>
      <c r="Q144" s="628"/>
      <c r="R144" s="628"/>
      <c r="S144" s="628"/>
      <c r="T144" s="628"/>
      <c r="U144" s="628"/>
      <c r="V144" s="628"/>
      <c r="W144" s="628"/>
      <c r="X144" s="628"/>
      <c r="Y144" s="628"/>
    </row>
    <row r="145" spans="1:25" ht="20.25" hidden="1" customHeight="1" thickBot="1">
      <c r="A145" s="852"/>
      <c r="B145" s="857" t="s">
        <v>532</v>
      </c>
      <c r="C145" s="513" t="s">
        <v>533</v>
      </c>
      <c r="D145" s="524" t="s">
        <v>4</v>
      </c>
      <c r="E145" s="180">
        <v>0</v>
      </c>
      <c r="F145" s="176" t="e">
        <f>+A.Precios!#REF!</f>
        <v>#REF!</v>
      </c>
      <c r="G145" s="64" t="e">
        <f>+F145*E145</f>
        <v>#REF!</v>
      </c>
      <c r="H145" s="66"/>
      <c r="I145" s="65" t="e">
        <f>+G145/$H$208*100</f>
        <v>#REF!</v>
      </c>
      <c r="J145" s="67"/>
      <c r="K145" s="814"/>
      <c r="L145" s="465"/>
      <c r="M145" s="465"/>
      <c r="N145" s="628"/>
      <c r="O145" s="628"/>
      <c r="P145" s="628"/>
      <c r="Q145" s="628"/>
      <c r="R145" s="628"/>
      <c r="S145" s="628"/>
      <c r="T145" s="628"/>
      <c r="U145" s="628"/>
      <c r="V145" s="628"/>
      <c r="W145" s="628"/>
      <c r="X145" s="628"/>
      <c r="Y145" s="628"/>
    </row>
    <row r="146" spans="1:25" ht="20.25" customHeight="1" thickBot="1">
      <c r="A146" s="851"/>
      <c r="B146" s="855">
        <v>16</v>
      </c>
      <c r="C146" s="519" t="s">
        <v>727</v>
      </c>
      <c r="D146" s="520"/>
      <c r="E146" s="462"/>
      <c r="F146" s="462"/>
      <c r="G146" s="463"/>
      <c r="H146" s="63" t="e">
        <f>SUM(G147:G148)</f>
        <v>#REF!</v>
      </c>
      <c r="I146" s="65"/>
      <c r="J146" s="464"/>
      <c r="K146" s="814"/>
      <c r="L146" s="465"/>
      <c r="M146" s="465"/>
      <c r="N146" s="628"/>
      <c r="O146" s="628"/>
      <c r="P146" s="628"/>
      <c r="Q146" s="628"/>
      <c r="R146" s="628"/>
      <c r="S146" s="628"/>
      <c r="T146" s="628"/>
      <c r="U146" s="628"/>
      <c r="V146" s="628"/>
      <c r="W146" s="628"/>
      <c r="X146" s="628"/>
      <c r="Y146" s="628"/>
    </row>
    <row r="147" spans="1:25" ht="20.25" customHeight="1" thickBot="1">
      <c r="A147" s="853"/>
      <c r="B147" s="861" t="s">
        <v>822</v>
      </c>
      <c r="C147" s="513" t="s">
        <v>710</v>
      </c>
      <c r="D147" s="524" t="s">
        <v>601</v>
      </c>
      <c r="E147" s="180">
        <v>1</v>
      </c>
      <c r="F147" s="176" t="e">
        <f>+F135*1.2</f>
        <v>#REF!</v>
      </c>
      <c r="G147" s="64" t="e">
        <f>+F147*E147</f>
        <v>#REF!</v>
      </c>
      <c r="H147" s="164"/>
      <c r="I147" s="65" t="e">
        <f>+G147/$H$208*100</f>
        <v>#REF!</v>
      </c>
      <c r="J147" s="641"/>
      <c r="K147" s="814"/>
      <c r="L147" s="465"/>
      <c r="M147" s="465"/>
      <c r="N147" s="628"/>
      <c r="O147" s="628"/>
      <c r="P147" s="628"/>
      <c r="Q147" s="628"/>
      <c r="R147" s="628"/>
      <c r="S147" s="628"/>
      <c r="T147" s="628"/>
      <c r="U147" s="628"/>
      <c r="V147" s="628"/>
      <c r="W147" s="628"/>
      <c r="X147" s="628"/>
      <c r="Y147" s="628"/>
    </row>
    <row r="148" spans="1:25" ht="20.25" customHeight="1" thickBot="1">
      <c r="A148" s="851"/>
      <c r="B148" s="855">
        <v>17</v>
      </c>
      <c r="C148" s="519" t="s">
        <v>728</v>
      </c>
      <c r="D148" s="520"/>
      <c r="E148" s="505"/>
      <c r="F148" s="462"/>
      <c r="G148" s="463"/>
      <c r="H148" s="63" t="e">
        <f>SUM(G149+G155+G156+G157)</f>
        <v>#REF!</v>
      </c>
      <c r="I148" s="65"/>
      <c r="J148" s="464"/>
      <c r="K148" s="814"/>
      <c r="L148" s="465"/>
      <c r="M148" s="465"/>
      <c r="N148" s="628"/>
      <c r="O148" s="628"/>
      <c r="P148" s="628"/>
      <c r="Q148" s="628"/>
      <c r="R148" s="628"/>
      <c r="S148" s="628"/>
      <c r="T148" s="628"/>
      <c r="U148" s="628"/>
      <c r="V148" s="628"/>
      <c r="W148" s="628"/>
      <c r="X148" s="628"/>
      <c r="Y148" s="628"/>
    </row>
    <row r="149" spans="1:25" ht="20.25" customHeight="1">
      <c r="A149" s="852"/>
      <c r="B149" s="857" t="s">
        <v>823</v>
      </c>
      <c r="C149" s="537" t="s">
        <v>384</v>
      </c>
      <c r="D149" s="524"/>
      <c r="E149" s="180"/>
      <c r="F149" s="176"/>
      <c r="G149" s="64" t="e">
        <f>SUM(G150:G153)</f>
        <v>#REF!</v>
      </c>
      <c r="H149" s="66"/>
      <c r="I149" s="65" t="e">
        <f t="shared" ref="I149:I157" si="13">+G149/$H$208*100</f>
        <v>#REF!</v>
      </c>
      <c r="J149" s="67"/>
      <c r="K149" s="825"/>
      <c r="L149" s="466"/>
      <c r="M149" s="466"/>
      <c r="N149" s="826"/>
      <c r="O149" s="826"/>
      <c r="P149" s="826"/>
      <c r="Q149" s="826"/>
      <c r="R149" s="826"/>
      <c r="S149" s="826"/>
      <c r="T149" s="826"/>
      <c r="U149" s="826"/>
      <c r="V149" s="826"/>
      <c r="W149" s="826"/>
      <c r="X149" s="826"/>
      <c r="Y149" s="826"/>
    </row>
    <row r="150" spans="1:25" ht="20.25" customHeight="1">
      <c r="A150" s="852"/>
      <c r="B150" s="857" t="s">
        <v>824</v>
      </c>
      <c r="C150" s="512" t="s">
        <v>630</v>
      </c>
      <c r="D150" s="524" t="s">
        <v>4</v>
      </c>
      <c r="E150" s="180">
        <v>1</v>
      </c>
      <c r="F150" s="176" t="e">
        <f>+A.Precios!#REF!</f>
        <v>#REF!</v>
      </c>
      <c r="G150" s="64" t="e">
        <f t="shared" ref="G150:G157" si="14">+F150*E150</f>
        <v>#REF!</v>
      </c>
      <c r="H150" s="66"/>
      <c r="I150" s="65" t="e">
        <f t="shared" si="13"/>
        <v>#REF!</v>
      </c>
      <c r="J150" s="67"/>
      <c r="K150" s="825"/>
      <c r="L150" s="466"/>
      <c r="M150" s="466"/>
      <c r="N150" s="826"/>
      <c r="O150" s="826"/>
      <c r="P150" s="826"/>
      <c r="Q150" s="826"/>
      <c r="R150" s="826"/>
      <c r="S150" s="826"/>
      <c r="T150" s="826"/>
      <c r="U150" s="826"/>
      <c r="V150" s="826"/>
      <c r="W150" s="826"/>
      <c r="X150" s="826"/>
      <c r="Y150" s="826"/>
    </row>
    <row r="151" spans="1:25" ht="20.25" customHeight="1">
      <c r="A151" s="852"/>
      <c r="B151" s="857" t="s">
        <v>825</v>
      </c>
      <c r="C151" s="536" t="s">
        <v>631</v>
      </c>
      <c r="D151" s="524" t="s">
        <v>4</v>
      </c>
      <c r="E151" s="180">
        <v>1</v>
      </c>
      <c r="F151" s="176" t="e">
        <f>+A.Precios!#REF!</f>
        <v>#REF!</v>
      </c>
      <c r="G151" s="64" t="e">
        <f t="shared" si="14"/>
        <v>#REF!</v>
      </c>
      <c r="H151" s="66"/>
      <c r="I151" s="65" t="e">
        <f t="shared" si="13"/>
        <v>#REF!</v>
      </c>
      <c r="J151" s="67"/>
      <c r="K151" s="825"/>
      <c r="L151" s="466"/>
      <c r="M151" s="466"/>
      <c r="N151" s="826"/>
      <c r="O151" s="826"/>
      <c r="P151" s="826"/>
      <c r="Q151" s="826"/>
      <c r="R151" s="826"/>
      <c r="S151" s="826"/>
      <c r="T151" s="826"/>
      <c r="U151" s="826"/>
      <c r="V151" s="826"/>
      <c r="W151" s="826"/>
      <c r="X151" s="826"/>
      <c r="Y151" s="826"/>
    </row>
    <row r="152" spans="1:25" ht="20.25" customHeight="1">
      <c r="A152" s="852"/>
      <c r="B152" s="857" t="s">
        <v>826</v>
      </c>
      <c r="C152" s="536" t="s">
        <v>632</v>
      </c>
      <c r="D152" s="524" t="s">
        <v>601</v>
      </c>
      <c r="E152" s="180">
        <v>1</v>
      </c>
      <c r="F152" s="176" t="e">
        <f>+A.Precios!F3810</f>
        <v>#REF!</v>
      </c>
      <c r="G152" s="64" t="e">
        <f t="shared" si="14"/>
        <v>#REF!</v>
      </c>
      <c r="H152" s="66"/>
      <c r="I152" s="65" t="e">
        <f t="shared" si="13"/>
        <v>#REF!</v>
      </c>
      <c r="J152" s="67"/>
      <c r="K152" s="825"/>
      <c r="L152" s="466"/>
      <c r="M152" s="466"/>
      <c r="N152" s="826"/>
      <c r="O152" s="826"/>
      <c r="P152" s="826"/>
      <c r="Q152" s="826"/>
      <c r="R152" s="826"/>
      <c r="S152" s="826"/>
      <c r="T152" s="826"/>
      <c r="U152" s="826"/>
      <c r="V152" s="826"/>
      <c r="W152" s="826"/>
      <c r="X152" s="826"/>
      <c r="Y152" s="826"/>
    </row>
    <row r="153" spans="1:25" ht="20.25" customHeight="1">
      <c r="A153" s="852"/>
      <c r="B153" s="857" t="s">
        <v>827</v>
      </c>
      <c r="C153" s="536" t="s">
        <v>317</v>
      </c>
      <c r="D153" s="524" t="s">
        <v>601</v>
      </c>
      <c r="E153" s="180">
        <v>1</v>
      </c>
      <c r="F153" s="176" t="e">
        <f>+A.Precios!#REF!</f>
        <v>#REF!</v>
      </c>
      <c r="G153" s="64" t="e">
        <f t="shared" si="14"/>
        <v>#REF!</v>
      </c>
      <c r="H153" s="66"/>
      <c r="I153" s="65" t="e">
        <f t="shared" si="13"/>
        <v>#REF!</v>
      </c>
      <c r="J153" s="67"/>
      <c r="K153" s="825"/>
      <c r="L153" s="466"/>
      <c r="M153" s="466"/>
      <c r="N153" s="826"/>
      <c r="O153" s="826"/>
      <c r="P153" s="826"/>
      <c r="Q153" s="826"/>
      <c r="R153" s="826"/>
      <c r="S153" s="826"/>
      <c r="T153" s="826"/>
      <c r="U153" s="826"/>
      <c r="V153" s="826"/>
      <c r="W153" s="826"/>
      <c r="X153" s="826"/>
      <c r="Y153" s="826"/>
    </row>
    <row r="154" spans="1:25" ht="20.25" customHeight="1">
      <c r="A154" s="852"/>
      <c r="B154" s="857" t="s">
        <v>828</v>
      </c>
      <c r="C154" s="536" t="s">
        <v>633</v>
      </c>
      <c r="D154" s="524"/>
      <c r="E154" s="180"/>
      <c r="F154" s="176"/>
      <c r="G154" s="64"/>
      <c r="H154" s="66"/>
      <c r="I154" s="65"/>
      <c r="J154" s="67"/>
      <c r="K154" s="825"/>
      <c r="L154" s="466"/>
      <c r="M154" s="466"/>
      <c r="N154" s="826"/>
      <c r="O154" s="826"/>
      <c r="P154" s="826"/>
      <c r="Q154" s="826"/>
      <c r="R154" s="826"/>
      <c r="S154" s="826"/>
      <c r="T154" s="826"/>
      <c r="U154" s="826"/>
      <c r="V154" s="826"/>
      <c r="W154" s="826"/>
      <c r="X154" s="826"/>
      <c r="Y154" s="826"/>
    </row>
    <row r="155" spans="1:25" ht="20.25" customHeight="1">
      <c r="A155" s="852"/>
      <c r="B155" s="857" t="s">
        <v>873</v>
      </c>
      <c r="C155" s="528" t="s">
        <v>634</v>
      </c>
      <c r="D155" s="524" t="s">
        <v>601</v>
      </c>
      <c r="E155" s="180">
        <v>1</v>
      </c>
      <c r="F155" s="176">
        <f>+A.Precios!F3979</f>
        <v>0</v>
      </c>
      <c r="G155" s="64">
        <f t="shared" si="14"/>
        <v>0</v>
      </c>
      <c r="H155" s="66"/>
      <c r="I155" s="65" t="e">
        <f t="shared" si="13"/>
        <v>#DIV/0!</v>
      </c>
      <c r="J155" s="67"/>
      <c r="K155" s="825"/>
      <c r="L155" s="466"/>
      <c r="M155" s="466"/>
      <c r="N155" s="826"/>
      <c r="O155" s="826"/>
      <c r="P155" s="826"/>
      <c r="Q155" s="826"/>
      <c r="R155" s="826"/>
      <c r="S155" s="826"/>
      <c r="T155" s="826"/>
      <c r="U155" s="826"/>
      <c r="V155" s="826"/>
      <c r="W155" s="826"/>
      <c r="X155" s="826"/>
      <c r="Y155" s="826"/>
    </row>
    <row r="156" spans="1:25" ht="20.25" customHeight="1" thickBot="1">
      <c r="A156" s="852"/>
      <c r="B156" s="857" t="s">
        <v>829</v>
      </c>
      <c r="C156" s="528" t="s">
        <v>385</v>
      </c>
      <c r="D156" s="524" t="s">
        <v>601</v>
      </c>
      <c r="E156" s="180">
        <v>1</v>
      </c>
      <c r="F156" s="176">
        <f>+A.Precios!F4018</f>
        <v>0</v>
      </c>
      <c r="G156" s="64">
        <f>+F156*E156</f>
        <v>0</v>
      </c>
      <c r="H156" s="66"/>
      <c r="I156" s="65" t="e">
        <f>+G156/$H$208*100</f>
        <v>#DIV/0!</v>
      </c>
      <c r="J156" s="67"/>
      <c r="K156" s="825"/>
      <c r="L156" s="466"/>
      <c r="M156" s="466"/>
      <c r="N156" s="826"/>
      <c r="O156" s="826"/>
      <c r="P156" s="826"/>
      <c r="Q156" s="826"/>
      <c r="R156" s="826"/>
      <c r="S156" s="826"/>
      <c r="T156" s="826"/>
      <c r="U156" s="826"/>
      <c r="V156" s="826"/>
      <c r="W156" s="826"/>
      <c r="X156" s="826"/>
      <c r="Y156" s="826"/>
    </row>
    <row r="157" spans="1:25" ht="20.25" hidden="1" customHeight="1" thickBot="1">
      <c r="A157" s="852"/>
      <c r="B157" s="857" t="s">
        <v>537</v>
      </c>
      <c r="C157" s="528" t="s">
        <v>635</v>
      </c>
      <c r="D157" s="524" t="s">
        <v>601</v>
      </c>
      <c r="E157" s="180">
        <v>0</v>
      </c>
      <c r="F157" s="176">
        <f>+A.Precios!F4018*5</f>
        <v>0</v>
      </c>
      <c r="G157" s="64">
        <f t="shared" si="14"/>
        <v>0</v>
      </c>
      <c r="H157" s="66"/>
      <c r="I157" s="65" t="e">
        <f t="shared" si="13"/>
        <v>#DIV/0!</v>
      </c>
      <c r="J157" s="67"/>
      <c r="K157" s="814"/>
      <c r="L157" s="465"/>
      <c r="M157" s="465"/>
      <c r="N157" s="628"/>
      <c r="O157" s="628"/>
      <c r="P157" s="628"/>
      <c r="Q157" s="628"/>
      <c r="R157" s="628"/>
      <c r="S157" s="628"/>
      <c r="T157" s="628"/>
      <c r="U157" s="628"/>
      <c r="V157" s="628"/>
      <c r="W157" s="628"/>
      <c r="X157" s="628"/>
      <c r="Y157" s="628"/>
    </row>
    <row r="158" spans="1:25" ht="20.25" customHeight="1" thickBot="1">
      <c r="A158" s="851"/>
      <c r="B158" s="855">
        <v>18</v>
      </c>
      <c r="C158" s="519" t="s">
        <v>729</v>
      </c>
      <c r="D158" s="520"/>
      <c r="E158" s="462"/>
      <c r="F158" s="462"/>
      <c r="G158" s="463"/>
      <c r="H158" s="63">
        <f>SUM(G159:G162)</f>
        <v>0</v>
      </c>
      <c r="I158" s="65"/>
      <c r="J158" s="464"/>
      <c r="K158" s="814"/>
      <c r="L158" s="465"/>
      <c r="M158" s="465"/>
      <c r="N158" s="628"/>
      <c r="O158" s="628"/>
      <c r="P158" s="628"/>
      <c r="Q158" s="628"/>
      <c r="R158" s="628"/>
      <c r="S158" s="628"/>
      <c r="T158" s="628"/>
      <c r="U158" s="628"/>
      <c r="V158" s="628"/>
      <c r="W158" s="628"/>
      <c r="X158" s="628"/>
      <c r="Y158" s="628"/>
    </row>
    <row r="159" spans="1:25" ht="20.25" customHeight="1">
      <c r="A159" s="852"/>
      <c r="B159" s="857" t="s">
        <v>830</v>
      </c>
      <c r="C159" s="529" t="s">
        <v>300</v>
      </c>
      <c r="D159" s="524" t="s">
        <v>23</v>
      </c>
      <c r="E159" s="180">
        <f>+'CARP.VID.POLI.PINTSINT'!M37</f>
        <v>201.78570000000002</v>
      </c>
      <c r="F159" s="176">
        <f>+A.Precios!F4053</f>
        <v>0</v>
      </c>
      <c r="G159" s="64">
        <f>+F159*E159</f>
        <v>0</v>
      </c>
      <c r="H159" s="66"/>
      <c r="I159" s="65" t="e">
        <f>+G159/$H$208*100</f>
        <v>#DIV/0!</v>
      </c>
      <c r="J159" s="67"/>
      <c r="K159" s="825"/>
      <c r="L159" s="466"/>
      <c r="M159" s="466"/>
      <c r="N159" s="826"/>
      <c r="O159" s="826"/>
      <c r="P159" s="826"/>
      <c r="Q159" s="826"/>
      <c r="R159" s="826"/>
      <c r="S159" s="826"/>
      <c r="T159" s="826"/>
      <c r="U159" s="826"/>
      <c r="V159" s="826"/>
      <c r="W159" s="826"/>
      <c r="X159" s="826"/>
      <c r="Y159" s="826"/>
    </row>
    <row r="160" spans="1:25" ht="20.25" customHeight="1">
      <c r="A160" s="852"/>
      <c r="B160" s="857" t="s">
        <v>831</v>
      </c>
      <c r="C160" s="523" t="s">
        <v>225</v>
      </c>
      <c r="D160" s="524" t="s">
        <v>23</v>
      </c>
      <c r="E160" s="180">
        <f>+'CARP.VID.POLI.PINTSINT'!N37</f>
        <v>98.4</v>
      </c>
      <c r="F160" s="176">
        <f>+A.Precios!F4090</f>
        <v>0</v>
      </c>
      <c r="G160" s="64">
        <f>+F160*E160</f>
        <v>0</v>
      </c>
      <c r="H160" s="66"/>
      <c r="I160" s="65" t="e">
        <f>+G160/$H$208*100</f>
        <v>#DIV/0!</v>
      </c>
      <c r="J160" s="67"/>
      <c r="K160" s="825"/>
      <c r="L160" s="466"/>
      <c r="M160" s="466"/>
      <c r="N160" s="826"/>
      <c r="O160" s="826"/>
      <c r="P160" s="826"/>
      <c r="Q160" s="826"/>
      <c r="R160" s="826"/>
      <c r="S160" s="826"/>
      <c r="T160" s="826"/>
      <c r="U160" s="826"/>
      <c r="V160" s="826"/>
      <c r="W160" s="826"/>
      <c r="X160" s="826"/>
      <c r="Y160" s="826"/>
    </row>
    <row r="161" spans="1:25" ht="20.25" customHeight="1" thickBot="1">
      <c r="A161" s="852"/>
      <c r="B161" s="857" t="s">
        <v>832</v>
      </c>
      <c r="C161" s="523" t="s">
        <v>32</v>
      </c>
      <c r="D161" s="524"/>
      <c r="E161" s="180"/>
      <c r="F161" s="176"/>
      <c r="G161" s="64"/>
      <c r="H161" s="66"/>
      <c r="I161" s="65"/>
      <c r="J161" s="67"/>
      <c r="K161" s="825"/>
      <c r="L161" s="466"/>
      <c r="M161" s="466"/>
      <c r="N161" s="826"/>
      <c r="O161" s="826"/>
      <c r="P161" s="826"/>
      <c r="Q161" s="826"/>
      <c r="R161" s="826"/>
      <c r="S161" s="826"/>
      <c r="T161" s="826"/>
      <c r="U161" s="826"/>
      <c r="V161" s="826"/>
      <c r="W161" s="826"/>
      <c r="X161" s="826"/>
      <c r="Y161" s="826"/>
    </row>
    <row r="162" spans="1:25" ht="20.25" hidden="1" customHeight="1" thickBot="1">
      <c r="A162" s="852"/>
      <c r="B162" s="857" t="s">
        <v>614</v>
      </c>
      <c r="C162" s="523" t="s">
        <v>616</v>
      </c>
      <c r="D162" s="524" t="s">
        <v>23</v>
      </c>
      <c r="E162" s="180">
        <f>+'CARP.VID.POLI.PINTSINT'!Q37</f>
        <v>21.390599999999996</v>
      </c>
      <c r="F162" s="176">
        <f>+A.Precios!F4127</f>
        <v>0</v>
      </c>
      <c r="G162" s="64">
        <f>+F162*E162</f>
        <v>0</v>
      </c>
      <c r="H162" s="66"/>
      <c r="I162" s="65" t="e">
        <f>+G162/$H$208*100</f>
        <v>#DIV/0!</v>
      </c>
      <c r="J162" s="67"/>
      <c r="K162" s="825"/>
      <c r="L162" s="466"/>
      <c r="M162" s="466"/>
      <c r="N162" s="826"/>
      <c r="O162" s="826"/>
      <c r="P162" s="826"/>
      <c r="Q162" s="826"/>
      <c r="R162" s="826"/>
      <c r="S162" s="826"/>
      <c r="T162" s="826"/>
      <c r="U162" s="826"/>
      <c r="V162" s="826"/>
      <c r="W162" s="826"/>
      <c r="X162" s="826"/>
      <c r="Y162" s="826"/>
    </row>
    <row r="163" spans="1:25" ht="20.25" customHeight="1" thickBot="1">
      <c r="A163" s="851"/>
      <c r="B163" s="855">
        <v>19</v>
      </c>
      <c r="C163" s="519" t="s">
        <v>730</v>
      </c>
      <c r="D163" s="520"/>
      <c r="E163" s="462"/>
      <c r="F163" s="462"/>
      <c r="G163" s="463"/>
      <c r="H163" s="63">
        <f>SUM(G164:G169)</f>
        <v>0</v>
      </c>
      <c r="I163" s="65"/>
      <c r="J163" s="464"/>
      <c r="K163" s="814"/>
      <c r="L163" s="465"/>
      <c r="M163" s="465"/>
      <c r="N163" s="628"/>
      <c r="O163" s="628"/>
      <c r="P163" s="628"/>
      <c r="Q163" s="628"/>
      <c r="R163" s="628"/>
      <c r="S163" s="628"/>
      <c r="T163" s="628"/>
      <c r="U163" s="628"/>
      <c r="V163" s="628"/>
      <c r="W163" s="628"/>
      <c r="X163" s="628"/>
      <c r="Y163" s="628"/>
    </row>
    <row r="164" spans="1:25" ht="20.25" customHeight="1">
      <c r="A164" s="852"/>
      <c r="B164" s="857" t="s">
        <v>833</v>
      </c>
      <c r="C164" s="529" t="s">
        <v>667</v>
      </c>
      <c r="D164" s="524" t="s">
        <v>23</v>
      </c>
      <c r="E164" s="180">
        <f>+MAMP.DURL.REV.PINT.PLENO!Z128</f>
        <v>1947.1749999999997</v>
      </c>
      <c r="F164" s="176">
        <f>+A.Precios!F4164</f>
        <v>0</v>
      </c>
      <c r="G164" s="66">
        <f t="shared" ref="G164:G169" si="15">+E164*F164</f>
        <v>0</v>
      </c>
      <c r="H164" s="66"/>
      <c r="I164" s="65" t="e">
        <f t="shared" ref="I164:I169" si="16">+G164/$H$208*100</f>
        <v>#DIV/0!</v>
      </c>
      <c r="J164" s="67"/>
      <c r="K164" s="825"/>
      <c r="L164" s="466"/>
      <c r="M164" s="466"/>
      <c r="N164" s="826"/>
      <c r="O164" s="826"/>
      <c r="P164" s="826"/>
      <c r="Q164" s="826"/>
      <c r="R164" s="826"/>
      <c r="S164" s="826"/>
      <c r="T164" s="826"/>
      <c r="U164" s="826"/>
      <c r="V164" s="826"/>
      <c r="W164" s="826"/>
      <c r="X164" s="826"/>
      <c r="Y164" s="826"/>
    </row>
    <row r="165" spans="1:25" ht="20.25" customHeight="1">
      <c r="A165" s="852"/>
      <c r="B165" s="857" t="s">
        <v>834</v>
      </c>
      <c r="C165" s="529" t="s">
        <v>603</v>
      </c>
      <c r="D165" s="524" t="s">
        <v>23</v>
      </c>
      <c r="E165" s="180">
        <f>+MAMP.DURL.REV.PINT.PLENO!AA128</f>
        <v>973.58749999999986</v>
      </c>
      <c r="F165" s="176">
        <f>+A.Precios!F4201</f>
        <v>0</v>
      </c>
      <c r="G165" s="66">
        <f t="shared" si="15"/>
        <v>0</v>
      </c>
      <c r="H165" s="66"/>
      <c r="I165" s="65" t="e">
        <f t="shared" si="16"/>
        <v>#DIV/0!</v>
      </c>
      <c r="J165" s="67"/>
      <c r="K165" s="825"/>
      <c r="L165" s="466"/>
      <c r="M165" s="466"/>
      <c r="N165" s="826"/>
      <c r="O165" s="826"/>
      <c r="P165" s="826"/>
      <c r="Q165" s="826"/>
      <c r="R165" s="826"/>
      <c r="S165" s="826"/>
      <c r="T165" s="826"/>
      <c r="U165" s="826"/>
      <c r="V165" s="826"/>
      <c r="W165" s="826"/>
      <c r="X165" s="826"/>
      <c r="Y165" s="826"/>
    </row>
    <row r="166" spans="1:25" ht="20.25" customHeight="1">
      <c r="A166" s="852"/>
      <c r="B166" s="857" t="s">
        <v>835</v>
      </c>
      <c r="C166" s="529" t="s">
        <v>604</v>
      </c>
      <c r="D166" s="524" t="s">
        <v>23</v>
      </c>
      <c r="E166" s="180">
        <f>+MAMP.DURL.REV.PINT.PLENO!AC128</f>
        <v>1160.949874681</v>
      </c>
      <c r="F166" s="176">
        <f>+A.Precios!F4238</f>
        <v>0</v>
      </c>
      <c r="G166" s="66">
        <f t="shared" si="15"/>
        <v>0</v>
      </c>
      <c r="H166" s="66"/>
      <c r="I166" s="65" t="e">
        <f t="shared" si="16"/>
        <v>#DIV/0!</v>
      </c>
      <c r="J166" s="67"/>
      <c r="K166" s="825"/>
      <c r="L166" s="466"/>
      <c r="M166" s="466"/>
      <c r="N166" s="826"/>
      <c r="O166" s="826"/>
      <c r="P166" s="826"/>
      <c r="Q166" s="826"/>
      <c r="R166" s="826"/>
      <c r="S166" s="826"/>
      <c r="T166" s="826"/>
      <c r="U166" s="826"/>
      <c r="V166" s="826"/>
      <c r="W166" s="826"/>
      <c r="X166" s="826"/>
      <c r="Y166" s="826"/>
    </row>
    <row r="167" spans="1:25" ht="20.25" customHeight="1">
      <c r="A167" s="852"/>
      <c r="B167" s="857" t="s">
        <v>836</v>
      </c>
      <c r="C167" s="529" t="s">
        <v>668</v>
      </c>
      <c r="D167" s="524" t="s">
        <v>23</v>
      </c>
      <c r="E167" s="180">
        <f>+'CARP.VID.POLI.PINTSINT'!O37</f>
        <v>331.08800000000002</v>
      </c>
      <c r="F167" s="176">
        <f>+A.Precios!F4274</f>
        <v>0</v>
      </c>
      <c r="G167" s="66">
        <f t="shared" si="15"/>
        <v>0</v>
      </c>
      <c r="H167" s="66"/>
      <c r="I167" s="65" t="e">
        <f t="shared" si="16"/>
        <v>#DIV/0!</v>
      </c>
      <c r="J167" s="67"/>
      <c r="K167" s="825"/>
      <c r="L167" s="466"/>
      <c r="M167" s="466"/>
      <c r="N167" s="826"/>
      <c r="O167" s="826"/>
      <c r="P167" s="826"/>
      <c r="Q167" s="826"/>
      <c r="R167" s="826"/>
      <c r="S167" s="826"/>
      <c r="T167" s="826"/>
      <c r="U167" s="826"/>
      <c r="V167" s="826"/>
      <c r="W167" s="826"/>
      <c r="X167" s="826"/>
      <c r="Y167" s="826"/>
    </row>
    <row r="168" spans="1:25" ht="20.25" hidden="1" customHeight="1" thickBot="1">
      <c r="A168" s="852"/>
      <c r="B168" s="857" t="s">
        <v>837</v>
      </c>
      <c r="C168" s="513" t="s">
        <v>605</v>
      </c>
      <c r="D168" s="524" t="s">
        <v>23</v>
      </c>
      <c r="E168" s="180">
        <v>0</v>
      </c>
      <c r="F168" s="176">
        <f>+A.Precios!F4275</f>
        <v>1.5610099999999998</v>
      </c>
      <c r="G168" s="66">
        <f t="shared" si="15"/>
        <v>0</v>
      </c>
      <c r="H168" s="66"/>
      <c r="I168" s="65" t="e">
        <f t="shared" si="16"/>
        <v>#DIV/0!</v>
      </c>
      <c r="J168" s="641"/>
      <c r="K168" s="825"/>
      <c r="L168" s="466"/>
      <c r="M168" s="466"/>
      <c r="N168" s="826"/>
      <c r="O168" s="826"/>
      <c r="P168" s="826"/>
      <c r="Q168" s="826"/>
      <c r="R168" s="826"/>
      <c r="S168" s="826"/>
      <c r="T168" s="826"/>
      <c r="U168" s="826"/>
      <c r="V168" s="826"/>
      <c r="W168" s="826"/>
      <c r="X168" s="826"/>
      <c r="Y168" s="826"/>
    </row>
    <row r="169" spans="1:25" ht="20.25" customHeight="1" thickBot="1">
      <c r="A169" s="852"/>
      <c r="B169" s="857" t="s">
        <v>837</v>
      </c>
      <c r="C169" s="616" t="s">
        <v>607</v>
      </c>
      <c r="D169" s="524" t="s">
        <v>23</v>
      </c>
      <c r="E169" s="180">
        <v>45</v>
      </c>
      <c r="F169" s="176">
        <f>+A.Precios!F4345</f>
        <v>0</v>
      </c>
      <c r="G169" s="66">
        <f t="shared" si="15"/>
        <v>0</v>
      </c>
      <c r="H169" s="66"/>
      <c r="I169" s="65" t="e">
        <f t="shared" si="16"/>
        <v>#DIV/0!</v>
      </c>
      <c r="J169" s="641"/>
      <c r="K169" s="825"/>
      <c r="L169" s="466"/>
      <c r="M169" s="466"/>
      <c r="N169" s="826"/>
      <c r="O169" s="826"/>
      <c r="P169" s="826"/>
      <c r="Q169" s="826"/>
      <c r="R169" s="826"/>
      <c r="S169" s="826"/>
      <c r="T169" s="826"/>
      <c r="U169" s="826"/>
      <c r="V169" s="826"/>
      <c r="W169" s="826"/>
      <c r="X169" s="826"/>
      <c r="Y169" s="826"/>
    </row>
    <row r="170" spans="1:25" ht="20.25" customHeight="1" thickBot="1">
      <c r="A170" s="851"/>
      <c r="B170" s="855">
        <v>20</v>
      </c>
      <c r="C170" s="519" t="s">
        <v>731</v>
      </c>
      <c r="D170" s="520"/>
      <c r="E170" s="462"/>
      <c r="F170" s="462"/>
      <c r="G170" s="463"/>
      <c r="H170" s="63" t="e">
        <f>SUM(G171:G172)</f>
        <v>#REF!</v>
      </c>
      <c r="I170" s="65"/>
      <c r="J170" s="464"/>
      <c r="K170" s="814"/>
      <c r="L170" s="465"/>
      <c r="M170" s="465"/>
      <c r="N170" s="628"/>
      <c r="O170" s="628"/>
      <c r="P170" s="628"/>
      <c r="Q170" s="628"/>
      <c r="R170" s="628"/>
      <c r="S170" s="628"/>
      <c r="T170" s="628"/>
      <c r="U170" s="628"/>
      <c r="V170" s="628"/>
      <c r="W170" s="628"/>
      <c r="X170" s="628"/>
      <c r="Y170" s="628"/>
    </row>
    <row r="171" spans="1:25" ht="20.25" customHeight="1" thickBot="1">
      <c r="A171" s="852"/>
      <c r="B171" s="857" t="s">
        <v>838</v>
      </c>
      <c r="C171" s="513" t="s">
        <v>606</v>
      </c>
      <c r="D171" s="524" t="s">
        <v>601</v>
      </c>
      <c r="E171" s="180">
        <v>1</v>
      </c>
      <c r="F171" s="176">
        <f>+A.Precios!F4418</f>
        <v>0</v>
      </c>
      <c r="G171" s="66">
        <f>+E171*F171</f>
        <v>0</v>
      </c>
      <c r="H171" s="66"/>
      <c r="I171" s="65" t="e">
        <f t="shared" ref="I171:I177" si="17">+G171/$H$208*100</f>
        <v>#DIV/0!</v>
      </c>
      <c r="J171" s="67"/>
      <c r="K171" s="825"/>
      <c r="L171" s="466"/>
      <c r="M171" s="466"/>
      <c r="N171" s="826"/>
      <c r="O171" s="826"/>
      <c r="P171" s="826"/>
      <c r="Q171" s="826"/>
      <c r="R171" s="826"/>
      <c r="S171" s="826"/>
      <c r="T171" s="826"/>
      <c r="U171" s="826"/>
      <c r="V171" s="826"/>
      <c r="W171" s="826"/>
      <c r="X171" s="826"/>
      <c r="Y171" s="826"/>
    </row>
    <row r="172" spans="1:25" ht="20.25" hidden="1" customHeight="1" thickBot="1">
      <c r="A172" s="852"/>
      <c r="B172" s="857" t="s">
        <v>411</v>
      </c>
      <c r="C172" s="513" t="s">
        <v>636</v>
      </c>
      <c r="D172" s="524" t="s">
        <v>4</v>
      </c>
      <c r="E172" s="180">
        <v>0</v>
      </c>
      <c r="F172" s="176" t="e">
        <f>+A.Precios!#REF!</f>
        <v>#REF!</v>
      </c>
      <c r="G172" s="66" t="e">
        <f>+E172*F172</f>
        <v>#REF!</v>
      </c>
      <c r="H172" s="66"/>
      <c r="I172" s="65" t="e">
        <f t="shared" si="17"/>
        <v>#REF!</v>
      </c>
      <c r="J172" s="67"/>
      <c r="K172" s="825"/>
      <c r="L172" s="466"/>
      <c r="M172" s="466"/>
      <c r="N172" s="826"/>
      <c r="O172" s="826"/>
      <c r="P172" s="826"/>
      <c r="Q172" s="826"/>
      <c r="R172" s="826"/>
      <c r="S172" s="826"/>
      <c r="T172" s="826"/>
      <c r="U172" s="826"/>
      <c r="V172" s="826"/>
      <c r="W172" s="826"/>
      <c r="X172" s="826"/>
      <c r="Y172" s="826"/>
    </row>
    <row r="173" spans="1:25" ht="20.25" customHeight="1" thickBot="1">
      <c r="A173" s="851"/>
      <c r="B173" s="855">
        <v>21</v>
      </c>
      <c r="C173" s="519" t="s">
        <v>732</v>
      </c>
      <c r="D173" s="520"/>
      <c r="E173" s="462"/>
      <c r="F173" s="462"/>
      <c r="G173" s="463"/>
      <c r="H173" s="63" t="e">
        <f>SUM(G174:G177)</f>
        <v>#REF!</v>
      </c>
      <c r="I173" s="65"/>
      <c r="J173" s="464"/>
      <c r="K173" s="814"/>
      <c r="L173" s="465"/>
      <c r="M173" s="465"/>
      <c r="N173" s="628"/>
      <c r="O173" s="628"/>
      <c r="P173" s="628"/>
      <c r="Q173" s="628"/>
      <c r="R173" s="628"/>
      <c r="S173" s="628"/>
      <c r="T173" s="628"/>
      <c r="U173" s="628"/>
      <c r="V173" s="628"/>
      <c r="W173" s="628"/>
      <c r="X173" s="628"/>
      <c r="Y173" s="628"/>
    </row>
    <row r="174" spans="1:25" ht="20.25" customHeight="1">
      <c r="A174" s="852"/>
      <c r="B174" s="857" t="s">
        <v>839</v>
      </c>
      <c r="C174" s="545" t="s">
        <v>681</v>
      </c>
      <c r="D174" s="524" t="s">
        <v>10</v>
      </c>
      <c r="E174" s="180">
        <f>+MAMP.DURL.REV.PINT.PLENO!E141</f>
        <v>78.820000000000007</v>
      </c>
      <c r="F174" s="176">
        <f>+A.Precios!F4449</f>
        <v>0</v>
      </c>
      <c r="G174" s="66">
        <f>+E174*F174</f>
        <v>0</v>
      </c>
      <c r="H174" s="66"/>
      <c r="I174" s="65" t="e">
        <f t="shared" si="17"/>
        <v>#DIV/0!</v>
      </c>
      <c r="J174" s="67"/>
      <c r="K174" s="825"/>
      <c r="L174" s="466"/>
      <c r="M174" s="466"/>
      <c r="N174" s="826"/>
      <c r="O174" s="826"/>
      <c r="P174" s="826"/>
      <c r="Q174" s="826"/>
      <c r="R174" s="826"/>
      <c r="S174" s="826"/>
      <c r="T174" s="826"/>
      <c r="U174" s="826"/>
      <c r="V174" s="826"/>
      <c r="W174" s="826"/>
      <c r="X174" s="826"/>
      <c r="Y174" s="826"/>
    </row>
    <row r="175" spans="1:25" ht="20.25" customHeight="1">
      <c r="A175" s="852"/>
      <c r="B175" s="857" t="s">
        <v>840</v>
      </c>
      <c r="C175" s="513" t="s">
        <v>389</v>
      </c>
      <c r="D175" s="524" t="s">
        <v>601</v>
      </c>
      <c r="E175" s="180">
        <v>1</v>
      </c>
      <c r="F175" s="176" t="e">
        <f>+A.Precios!#REF!</f>
        <v>#REF!</v>
      </c>
      <c r="G175" s="66" t="e">
        <f>+E175*F175</f>
        <v>#REF!</v>
      </c>
      <c r="H175" s="66"/>
      <c r="I175" s="65" t="e">
        <f t="shared" si="17"/>
        <v>#REF!</v>
      </c>
      <c r="J175" s="67"/>
      <c r="K175" s="825"/>
      <c r="L175" s="466"/>
      <c r="M175" s="466"/>
      <c r="N175" s="826"/>
      <c r="O175" s="826"/>
      <c r="P175" s="826"/>
      <c r="Q175" s="826"/>
      <c r="R175" s="826"/>
      <c r="S175" s="826"/>
      <c r="T175" s="826"/>
      <c r="U175" s="826"/>
      <c r="V175" s="826"/>
      <c r="W175" s="826"/>
      <c r="X175" s="826"/>
      <c r="Y175" s="826"/>
    </row>
    <row r="176" spans="1:25" ht="20.25" customHeight="1">
      <c r="A176" s="852"/>
      <c r="B176" s="857" t="s">
        <v>841</v>
      </c>
      <c r="C176" s="513" t="s">
        <v>683</v>
      </c>
      <c r="D176" s="524" t="s">
        <v>601</v>
      </c>
      <c r="E176" s="180">
        <v>1</v>
      </c>
      <c r="F176" s="176" t="e">
        <f>+A.Precios!#REF!</f>
        <v>#REF!</v>
      </c>
      <c r="G176" s="66" t="e">
        <f>+E176*F176</f>
        <v>#REF!</v>
      </c>
      <c r="H176" s="164"/>
      <c r="I176" s="65" t="e">
        <f>+G176/$H$208*100</f>
        <v>#REF!</v>
      </c>
      <c r="J176" s="67"/>
      <c r="K176" s="825"/>
      <c r="L176" s="466"/>
      <c r="M176" s="466"/>
      <c r="N176" s="826"/>
      <c r="O176" s="826"/>
      <c r="P176" s="826"/>
      <c r="Q176" s="826"/>
      <c r="R176" s="826"/>
      <c r="S176" s="826"/>
      <c r="T176" s="826"/>
      <c r="U176" s="826"/>
      <c r="V176" s="826"/>
      <c r="W176" s="826"/>
      <c r="X176" s="826"/>
      <c r="Y176" s="826"/>
    </row>
    <row r="177" spans="1:25" ht="20.25" customHeight="1" thickBot="1">
      <c r="A177" s="852"/>
      <c r="B177" s="857" t="s">
        <v>842</v>
      </c>
      <c r="C177" s="849" t="s">
        <v>495</v>
      </c>
      <c r="D177" s="524" t="s">
        <v>601</v>
      </c>
      <c r="E177" s="182">
        <v>1</v>
      </c>
      <c r="F177" s="183">
        <f>A.Precios!F4488</f>
        <v>0</v>
      </c>
      <c r="G177" s="66">
        <f>+E177*F177</f>
        <v>0</v>
      </c>
      <c r="H177" s="164"/>
      <c r="I177" s="65" t="e">
        <f t="shared" si="17"/>
        <v>#DIV/0!</v>
      </c>
      <c r="J177" s="839"/>
      <c r="K177" s="825"/>
      <c r="L177" s="466"/>
      <c r="M177" s="466"/>
      <c r="N177" s="826"/>
      <c r="O177" s="826"/>
      <c r="P177" s="826"/>
      <c r="Q177" s="826"/>
      <c r="R177" s="826"/>
      <c r="S177" s="826"/>
      <c r="T177" s="826"/>
      <c r="U177" s="826"/>
      <c r="V177" s="826"/>
      <c r="W177" s="826"/>
      <c r="X177" s="826"/>
      <c r="Y177" s="826"/>
    </row>
    <row r="178" spans="1:25" ht="20.25" hidden="1" customHeight="1" thickBot="1">
      <c r="A178" s="853">
        <v>22</v>
      </c>
      <c r="B178" s="860" t="s">
        <v>390</v>
      </c>
      <c r="C178" s="520"/>
      <c r="D178" s="520"/>
      <c r="E178" s="462"/>
      <c r="F178" s="462"/>
      <c r="G178" s="463"/>
      <c r="H178" s="63" t="e">
        <f>SUM(G179:G180)</f>
        <v>#REF!</v>
      </c>
      <c r="I178" s="65"/>
      <c r="J178" s="464"/>
      <c r="K178" s="814"/>
      <c r="L178" s="465"/>
      <c r="M178" s="465"/>
      <c r="N178" s="628"/>
      <c r="O178" s="628"/>
      <c r="P178" s="628"/>
      <c r="Q178" s="628"/>
      <c r="R178" s="628"/>
      <c r="S178" s="628"/>
      <c r="T178" s="628"/>
      <c r="U178" s="628"/>
      <c r="V178" s="628"/>
      <c r="W178" s="628"/>
      <c r="X178" s="628"/>
      <c r="Y178" s="628"/>
    </row>
    <row r="179" spans="1:25" ht="20.25" hidden="1" customHeight="1" thickBot="1">
      <c r="A179" s="852"/>
      <c r="B179" s="857" t="s">
        <v>676</v>
      </c>
      <c r="C179" s="513" t="s">
        <v>677</v>
      </c>
      <c r="D179" s="524" t="s">
        <v>601</v>
      </c>
      <c r="E179" s="180">
        <v>1</v>
      </c>
      <c r="F179" s="176" t="e">
        <f>+F147*0.7</f>
        <v>#REF!</v>
      </c>
      <c r="G179" s="66" t="e">
        <f>+E179*F179</f>
        <v>#REF!</v>
      </c>
      <c r="H179" s="66"/>
      <c r="I179" s="65" t="e">
        <f>+G179/$H$208*100</f>
        <v>#REF!</v>
      </c>
      <c r="J179" s="67"/>
      <c r="K179" s="814"/>
      <c r="L179" s="465"/>
      <c r="M179" s="465"/>
      <c r="N179" s="628"/>
      <c r="O179" s="628"/>
      <c r="P179" s="628"/>
      <c r="Q179" s="628"/>
      <c r="R179" s="628"/>
      <c r="S179" s="628"/>
      <c r="T179" s="628"/>
      <c r="U179" s="628"/>
      <c r="V179" s="628"/>
      <c r="W179" s="628"/>
      <c r="X179" s="628"/>
      <c r="Y179" s="628"/>
    </row>
    <row r="180" spans="1:25" ht="20.25" customHeight="1" thickBot="1">
      <c r="A180" s="851"/>
      <c r="B180" s="855">
        <v>23</v>
      </c>
      <c r="C180" s="519" t="s">
        <v>733</v>
      </c>
      <c r="D180" s="520"/>
      <c r="E180" s="462"/>
      <c r="F180" s="462"/>
      <c r="G180" s="463"/>
      <c r="H180" s="63">
        <f>SUM(G181)</f>
        <v>0</v>
      </c>
      <c r="I180" s="65"/>
      <c r="J180" s="464"/>
      <c r="K180" s="814"/>
      <c r="L180" s="465"/>
      <c r="M180" s="465"/>
      <c r="N180" s="628"/>
      <c r="O180" s="628"/>
      <c r="P180" s="628"/>
      <c r="Q180" s="628"/>
      <c r="R180" s="628"/>
      <c r="S180" s="628"/>
      <c r="T180" s="628"/>
      <c r="U180" s="628"/>
      <c r="V180" s="628"/>
      <c r="W180" s="628"/>
      <c r="X180" s="628"/>
      <c r="Y180" s="628"/>
    </row>
    <row r="181" spans="1:25" ht="20.25" customHeight="1" thickBot="1">
      <c r="A181" s="852"/>
      <c r="B181" s="857" t="s">
        <v>843</v>
      </c>
      <c r="C181" s="536" t="s">
        <v>637</v>
      </c>
      <c r="D181" s="524" t="s">
        <v>601</v>
      </c>
      <c r="E181" s="180">
        <v>1</v>
      </c>
      <c r="F181" s="176">
        <f>+A.Precios!F4524*2</f>
        <v>0</v>
      </c>
      <c r="G181" s="66">
        <f>+E181*F181</f>
        <v>0</v>
      </c>
      <c r="H181" s="66"/>
      <c r="I181" s="65" t="e">
        <f>+G181/$H$208*100</f>
        <v>#DIV/0!</v>
      </c>
      <c r="J181" s="67"/>
      <c r="K181" s="814"/>
      <c r="L181" s="465"/>
      <c r="M181" s="465"/>
      <c r="N181" s="628"/>
      <c r="O181" s="628"/>
      <c r="P181" s="628"/>
      <c r="Q181" s="628"/>
      <c r="R181" s="628"/>
      <c r="S181" s="628"/>
      <c r="T181" s="628"/>
      <c r="U181" s="628"/>
      <c r="V181" s="628"/>
      <c r="W181" s="628"/>
      <c r="X181" s="628"/>
      <c r="Y181" s="628"/>
    </row>
    <row r="182" spans="1:25" ht="20.25" customHeight="1" thickBot="1">
      <c r="A182" s="851"/>
      <c r="B182" s="855">
        <v>24</v>
      </c>
      <c r="C182" s="519" t="s">
        <v>734</v>
      </c>
      <c r="D182" s="520"/>
      <c r="E182" s="462"/>
      <c r="F182" s="462"/>
      <c r="G182" s="463"/>
      <c r="H182" s="63" t="e">
        <f>SUM(G183:G188)</f>
        <v>#REF!</v>
      </c>
      <c r="I182" s="65"/>
      <c r="J182" s="464"/>
      <c r="K182" s="814"/>
      <c r="L182" s="465"/>
      <c r="M182" s="465"/>
      <c r="N182" s="628"/>
      <c r="O182" s="628"/>
      <c r="P182" s="628"/>
      <c r="Q182" s="628"/>
      <c r="R182" s="628"/>
      <c r="S182" s="628"/>
      <c r="T182" s="628"/>
      <c r="U182" s="628"/>
      <c r="V182" s="628"/>
      <c r="W182" s="628"/>
      <c r="X182" s="628"/>
      <c r="Y182" s="628"/>
    </row>
    <row r="183" spans="1:25" ht="20.25" customHeight="1">
      <c r="A183" s="853"/>
      <c r="B183" s="859" t="s">
        <v>844</v>
      </c>
      <c r="C183" s="642" t="s">
        <v>669</v>
      </c>
      <c r="D183" s="524" t="s">
        <v>601</v>
      </c>
      <c r="E183" s="180">
        <v>1</v>
      </c>
      <c r="F183" s="176">
        <v>2680</v>
      </c>
      <c r="G183" s="66">
        <f t="shared" ref="G183:G185" si="18">+F183*E183</f>
        <v>2680</v>
      </c>
      <c r="H183" s="66"/>
      <c r="I183" s="65" t="e">
        <f>+G183/$H$208*100</f>
        <v>#DIV/0!</v>
      </c>
      <c r="J183" s="641"/>
      <c r="K183" s="825"/>
      <c r="L183" s="466"/>
      <c r="M183" s="466"/>
      <c r="N183" s="826"/>
      <c r="O183" s="826"/>
      <c r="P183" s="826"/>
      <c r="Q183" s="826"/>
      <c r="R183" s="826"/>
      <c r="S183" s="826"/>
      <c r="T183" s="826"/>
      <c r="U183" s="826"/>
      <c r="V183" s="826"/>
      <c r="W183" s="826"/>
      <c r="X183" s="826"/>
      <c r="Y183" s="826"/>
    </row>
    <row r="184" spans="1:25" ht="20.25" customHeight="1">
      <c r="A184" s="852"/>
      <c r="B184" s="857" t="s">
        <v>845</v>
      </c>
      <c r="C184" s="605" t="s">
        <v>638</v>
      </c>
      <c r="D184" s="524" t="s">
        <v>601</v>
      </c>
      <c r="E184" s="180"/>
      <c r="F184" s="176" t="e">
        <f>+A.Precios!#REF!</f>
        <v>#REF!</v>
      </c>
      <c r="G184" s="66" t="e">
        <f t="shared" si="18"/>
        <v>#REF!</v>
      </c>
      <c r="H184" s="66"/>
      <c r="I184" s="65" t="e">
        <f>+G184/$H$208*100</f>
        <v>#REF!</v>
      </c>
      <c r="J184" s="67"/>
      <c r="K184" s="825"/>
      <c r="L184" s="466"/>
      <c r="M184" s="466"/>
      <c r="N184" s="826"/>
      <c r="O184" s="826"/>
      <c r="P184" s="826"/>
      <c r="Q184" s="826"/>
      <c r="R184" s="826"/>
      <c r="S184" s="826"/>
      <c r="T184" s="826"/>
      <c r="U184" s="826"/>
      <c r="V184" s="826"/>
      <c r="W184" s="826"/>
      <c r="X184" s="826"/>
      <c r="Y184" s="826"/>
    </row>
    <row r="185" spans="1:25" ht="20.25" hidden="1" customHeight="1">
      <c r="A185" s="852"/>
      <c r="B185" s="857" t="s">
        <v>846</v>
      </c>
      <c r="C185" s="605" t="s">
        <v>682</v>
      </c>
      <c r="D185" s="606" t="s">
        <v>4</v>
      </c>
      <c r="E185" s="607">
        <v>0</v>
      </c>
      <c r="F185" s="608" t="e">
        <f>+A.Precios!#REF!</f>
        <v>#REF!</v>
      </c>
      <c r="G185" s="66" t="e">
        <f t="shared" si="18"/>
        <v>#REF!</v>
      </c>
      <c r="H185" s="166"/>
      <c r="I185" s="65" t="e">
        <f>+G185/$H$208*100</f>
        <v>#REF!</v>
      </c>
      <c r="J185" s="548"/>
      <c r="K185" s="825"/>
      <c r="L185" s="466"/>
      <c r="M185" s="466"/>
      <c r="N185" s="826"/>
      <c r="O185" s="826"/>
      <c r="P185" s="826"/>
      <c r="Q185" s="826"/>
      <c r="R185" s="826"/>
      <c r="S185" s="826"/>
      <c r="T185" s="826"/>
      <c r="U185" s="826"/>
      <c r="V185" s="826"/>
      <c r="W185" s="826"/>
      <c r="X185" s="826"/>
      <c r="Y185" s="826"/>
    </row>
    <row r="186" spans="1:25" ht="20.25" customHeight="1">
      <c r="A186" s="852"/>
      <c r="B186" s="857" t="s">
        <v>847</v>
      </c>
      <c r="C186" s="523" t="s">
        <v>534</v>
      </c>
      <c r="D186" s="606"/>
      <c r="E186" s="607"/>
      <c r="F186" s="608"/>
      <c r="G186" s="66"/>
      <c r="H186" s="166"/>
      <c r="I186" s="65"/>
      <c r="J186" s="548"/>
      <c r="K186" s="825"/>
      <c r="L186" s="466"/>
      <c r="M186" s="466"/>
      <c r="N186" s="826"/>
      <c r="O186" s="826"/>
      <c r="P186" s="826"/>
      <c r="Q186" s="826"/>
      <c r="R186" s="826"/>
      <c r="S186" s="826"/>
      <c r="T186" s="826"/>
      <c r="U186" s="826"/>
      <c r="V186" s="826"/>
      <c r="W186" s="826"/>
      <c r="X186" s="826"/>
      <c r="Y186" s="826"/>
    </row>
    <row r="187" spans="1:25" ht="20.25" customHeight="1" thickBot="1">
      <c r="A187" s="852"/>
      <c r="B187" s="858" t="s">
        <v>848</v>
      </c>
      <c r="C187" s="523" t="str">
        <f>+'PRES. PARA COEF.'!C473</f>
        <v>Planos aprobados</v>
      </c>
      <c r="D187" s="606"/>
      <c r="E187" s="607"/>
      <c r="F187" s="608"/>
      <c r="G187" s="66"/>
      <c r="H187" s="166"/>
      <c r="I187" s="65"/>
      <c r="J187" s="548"/>
      <c r="K187" s="825"/>
      <c r="L187" s="466"/>
      <c r="M187" s="466"/>
      <c r="N187" s="826"/>
      <c r="O187" s="826"/>
      <c r="P187" s="826"/>
      <c r="Q187" s="826"/>
      <c r="R187" s="826"/>
      <c r="S187" s="826"/>
      <c r="T187" s="826"/>
      <c r="U187" s="826"/>
      <c r="V187" s="826"/>
      <c r="W187" s="826"/>
      <c r="X187" s="826"/>
      <c r="Y187" s="826"/>
    </row>
    <row r="188" spans="1:25" ht="20.25" customHeight="1" thickBot="1">
      <c r="A188" s="853"/>
      <c r="B188" s="878">
        <v>25</v>
      </c>
      <c r="C188" s="840" t="str">
        <f>+'PRES. PARA COEF.'!C488</f>
        <v>TRABAJOS DE ALBAÑILERIA EN PREDIO EXISTENTE</v>
      </c>
      <c r="D188" s="840"/>
      <c r="E188" s="841"/>
      <c r="F188" s="841"/>
      <c r="G188" s="841"/>
      <c r="H188" s="63">
        <f>SUM(G189:G205)</f>
        <v>0</v>
      </c>
      <c r="I188" s="464"/>
      <c r="J188" s="464"/>
      <c r="K188" s="627"/>
      <c r="L188" s="627"/>
      <c r="M188" s="627"/>
      <c r="N188" s="627"/>
      <c r="O188" s="627"/>
      <c r="P188" s="627"/>
      <c r="Q188" s="627"/>
      <c r="R188" s="627"/>
      <c r="S188" s="627"/>
      <c r="T188" s="627"/>
      <c r="U188" s="627"/>
      <c r="V188" s="627"/>
      <c r="W188" s="627"/>
      <c r="X188" s="627"/>
      <c r="Y188" s="627"/>
    </row>
    <row r="189" spans="1:25" s="53" customFormat="1" ht="20.25" customHeight="1" thickBot="1">
      <c r="A189" s="852"/>
      <c r="B189" s="857" t="s">
        <v>874</v>
      </c>
      <c r="C189" s="534" t="s">
        <v>883</v>
      </c>
      <c r="D189" s="524" t="s">
        <v>23</v>
      </c>
      <c r="E189" s="842"/>
      <c r="F189" s="843"/>
      <c r="G189" s="63"/>
      <c r="H189" s="63"/>
      <c r="I189" s="464"/>
      <c r="J189" s="67"/>
      <c r="K189" s="847"/>
      <c r="L189" s="847"/>
      <c r="M189" s="847"/>
      <c r="N189" s="847"/>
      <c r="O189" s="847"/>
      <c r="P189" s="847"/>
      <c r="Q189" s="847"/>
      <c r="R189" s="847"/>
      <c r="S189" s="847"/>
      <c r="T189" s="847"/>
      <c r="U189" s="847"/>
      <c r="V189" s="847"/>
      <c r="W189" s="847"/>
      <c r="X189" s="847"/>
      <c r="Y189" s="847"/>
    </row>
    <row r="190" spans="1:25" s="53" customFormat="1" ht="20.25" customHeight="1" thickBot="1">
      <c r="A190" s="852"/>
      <c r="B190" s="857" t="s">
        <v>875</v>
      </c>
      <c r="C190" s="534" t="s">
        <v>884</v>
      </c>
      <c r="D190" s="524" t="s">
        <v>23</v>
      </c>
      <c r="E190" s="842"/>
      <c r="F190" s="843"/>
      <c r="G190" s="63"/>
      <c r="H190" s="63"/>
      <c r="I190" s="464"/>
      <c r="J190" s="67"/>
      <c r="K190" s="847"/>
      <c r="L190" s="847"/>
      <c r="M190" s="847"/>
      <c r="N190" s="847"/>
      <c r="O190" s="847"/>
      <c r="P190" s="847"/>
      <c r="Q190" s="847"/>
      <c r="R190" s="847"/>
      <c r="S190" s="847"/>
      <c r="T190" s="847"/>
      <c r="U190" s="847"/>
      <c r="V190" s="847"/>
      <c r="W190" s="847"/>
      <c r="X190" s="847"/>
      <c r="Y190" s="847"/>
    </row>
    <row r="191" spans="1:25" s="53" customFormat="1" ht="20.25" customHeight="1" thickBot="1">
      <c r="A191" s="852"/>
      <c r="B191" s="857" t="s">
        <v>876</v>
      </c>
      <c r="C191" s="534" t="s">
        <v>885</v>
      </c>
      <c r="D191" s="524" t="s">
        <v>23</v>
      </c>
      <c r="E191" s="842"/>
      <c r="F191" s="843"/>
      <c r="G191" s="63"/>
      <c r="H191" s="63"/>
      <c r="I191" s="464"/>
      <c r="J191" s="67"/>
      <c r="K191" s="847"/>
      <c r="L191" s="847"/>
      <c r="M191" s="847"/>
      <c r="N191" s="847"/>
      <c r="O191" s="847"/>
      <c r="P191" s="847"/>
      <c r="Q191" s="847"/>
      <c r="R191" s="847"/>
      <c r="S191" s="847"/>
      <c r="T191" s="847"/>
      <c r="U191" s="847"/>
      <c r="V191" s="847"/>
      <c r="W191" s="847"/>
      <c r="X191" s="847"/>
      <c r="Y191" s="847"/>
    </row>
    <row r="192" spans="1:25" s="53" customFormat="1" ht="20.25" customHeight="1" thickBot="1">
      <c r="A192" s="852"/>
      <c r="B192" s="857" t="s">
        <v>877</v>
      </c>
      <c r="C192" s="534" t="s">
        <v>886</v>
      </c>
      <c r="D192" s="524"/>
      <c r="E192" s="842"/>
      <c r="F192" s="843"/>
      <c r="G192" s="63"/>
      <c r="H192" s="63"/>
      <c r="I192" s="464"/>
      <c r="J192" s="67"/>
      <c r="K192" s="847"/>
      <c r="L192" s="847"/>
      <c r="M192" s="847"/>
      <c r="N192" s="847"/>
      <c r="O192" s="847"/>
      <c r="P192" s="847"/>
      <c r="Q192" s="847"/>
      <c r="R192" s="847"/>
      <c r="S192" s="847"/>
      <c r="T192" s="847"/>
      <c r="U192" s="847"/>
      <c r="V192" s="847"/>
      <c r="W192" s="847"/>
      <c r="X192" s="847"/>
      <c r="Y192" s="847"/>
    </row>
    <row r="193" spans="1:25" s="53" customFormat="1" ht="20.25" customHeight="1" thickBot="1">
      <c r="A193" s="852"/>
      <c r="B193" s="857" t="s">
        <v>878</v>
      </c>
      <c r="C193" s="534" t="s">
        <v>887</v>
      </c>
      <c r="D193" s="524"/>
      <c r="E193" s="842"/>
      <c r="F193" s="843"/>
      <c r="G193" s="63"/>
      <c r="H193" s="63"/>
      <c r="I193" s="464"/>
      <c r="J193" s="67"/>
      <c r="K193" s="847"/>
      <c r="L193" s="847"/>
      <c r="M193" s="847"/>
      <c r="N193" s="847"/>
      <c r="O193" s="847"/>
      <c r="P193" s="847"/>
      <c r="Q193" s="847"/>
      <c r="R193" s="847"/>
      <c r="S193" s="847"/>
      <c r="T193" s="847"/>
      <c r="U193" s="847"/>
      <c r="V193" s="847"/>
      <c r="W193" s="847"/>
      <c r="X193" s="847"/>
      <c r="Y193" s="847"/>
    </row>
    <row r="194" spans="1:25" s="53" customFormat="1" ht="20.25" customHeight="1" thickBot="1">
      <c r="A194" s="852"/>
      <c r="B194" s="857" t="s">
        <v>879</v>
      </c>
      <c r="C194" s="534" t="s">
        <v>881</v>
      </c>
      <c r="D194" s="524" t="s">
        <v>23</v>
      </c>
      <c r="E194" s="842"/>
      <c r="F194" s="843"/>
      <c r="G194" s="63"/>
      <c r="H194" s="63"/>
      <c r="I194" s="464"/>
      <c r="J194" s="67"/>
      <c r="K194" s="847"/>
      <c r="L194" s="847"/>
      <c r="M194" s="847"/>
      <c r="N194" s="847"/>
      <c r="O194" s="847"/>
      <c r="P194" s="847"/>
      <c r="Q194" s="847"/>
      <c r="R194" s="847"/>
      <c r="S194" s="847"/>
      <c r="T194" s="847"/>
      <c r="U194" s="847"/>
      <c r="V194" s="847"/>
      <c r="W194" s="847"/>
      <c r="X194" s="847"/>
      <c r="Y194" s="847"/>
    </row>
    <row r="195" spans="1:25" s="53" customFormat="1" ht="20.25" customHeight="1" thickBot="1">
      <c r="A195" s="852"/>
      <c r="B195" s="857" t="s">
        <v>880</v>
      </c>
      <c r="C195" s="534" t="s">
        <v>891</v>
      </c>
      <c r="D195" s="606"/>
      <c r="E195" s="842"/>
      <c r="F195" s="843"/>
      <c r="G195" s="63"/>
      <c r="H195" s="63"/>
      <c r="I195" s="464"/>
      <c r="J195" s="67"/>
      <c r="K195" s="847"/>
      <c r="L195" s="847"/>
      <c r="M195" s="847"/>
      <c r="N195" s="847"/>
      <c r="O195" s="847"/>
      <c r="P195" s="847"/>
      <c r="Q195" s="847"/>
      <c r="R195" s="847"/>
      <c r="S195" s="847"/>
      <c r="T195" s="847"/>
      <c r="U195" s="847"/>
      <c r="V195" s="847"/>
      <c r="W195" s="847"/>
      <c r="X195" s="847"/>
      <c r="Y195" s="847"/>
    </row>
    <row r="196" spans="1:25" s="53" customFormat="1" ht="20.25" customHeight="1" thickBot="1">
      <c r="A196" s="852"/>
      <c r="B196" s="857" t="s">
        <v>888</v>
      </c>
      <c r="C196" s="534" t="s">
        <v>892</v>
      </c>
      <c r="D196" s="606"/>
      <c r="E196" s="842"/>
      <c r="F196" s="843"/>
      <c r="G196" s="63"/>
      <c r="H196" s="63"/>
      <c r="I196" s="464"/>
      <c r="J196" s="67"/>
      <c r="K196" s="847"/>
      <c r="L196" s="847"/>
      <c r="M196" s="847"/>
      <c r="N196" s="847"/>
      <c r="O196" s="847"/>
      <c r="P196" s="847"/>
      <c r="Q196" s="847"/>
      <c r="R196" s="847"/>
      <c r="S196" s="847"/>
      <c r="T196" s="847"/>
      <c r="U196" s="847"/>
      <c r="V196" s="847"/>
      <c r="W196" s="847"/>
      <c r="X196" s="847"/>
      <c r="Y196" s="847"/>
    </row>
    <row r="197" spans="1:25" s="53" customFormat="1" ht="20.25" customHeight="1" thickBot="1">
      <c r="A197" s="852"/>
      <c r="B197" s="857" t="s">
        <v>889</v>
      </c>
      <c r="C197" s="534" t="s">
        <v>893</v>
      </c>
      <c r="D197" s="606"/>
      <c r="E197" s="842"/>
      <c r="F197" s="843"/>
      <c r="G197" s="63"/>
      <c r="H197" s="63"/>
      <c r="I197" s="464"/>
      <c r="J197" s="67"/>
      <c r="K197" s="847"/>
      <c r="L197" s="847"/>
      <c r="M197" s="847"/>
      <c r="N197" s="847"/>
      <c r="O197" s="847"/>
      <c r="P197" s="847"/>
      <c r="Q197" s="847"/>
      <c r="R197" s="847"/>
      <c r="S197" s="847"/>
      <c r="T197" s="847"/>
      <c r="U197" s="847"/>
      <c r="V197" s="847"/>
      <c r="W197" s="847"/>
      <c r="X197" s="847"/>
      <c r="Y197" s="847"/>
    </row>
    <row r="198" spans="1:25" s="53" customFormat="1" ht="20.25" customHeight="1" thickBot="1">
      <c r="A198" s="852"/>
      <c r="B198" s="857" t="s">
        <v>890</v>
      </c>
      <c r="C198" s="534" t="s">
        <v>894</v>
      </c>
      <c r="D198" s="606" t="s">
        <v>4</v>
      </c>
      <c r="E198" s="842"/>
      <c r="F198" s="843"/>
      <c r="G198" s="63"/>
      <c r="H198" s="63"/>
      <c r="I198" s="464"/>
      <c r="J198" s="67"/>
      <c r="K198" s="847"/>
      <c r="L198" s="847"/>
      <c r="M198" s="847"/>
      <c r="N198" s="847"/>
      <c r="O198" s="847"/>
      <c r="P198" s="847"/>
      <c r="Q198" s="847"/>
      <c r="R198" s="847"/>
      <c r="S198" s="847"/>
      <c r="T198" s="847"/>
      <c r="U198" s="847"/>
      <c r="V198" s="847"/>
      <c r="W198" s="847"/>
      <c r="X198" s="847"/>
      <c r="Y198" s="847"/>
    </row>
    <row r="199" spans="1:25" s="53" customFormat="1" ht="20.25" hidden="1" customHeight="1" thickBot="1">
      <c r="A199" s="853">
        <v>26</v>
      </c>
      <c r="B199" s="519" t="str">
        <f>+'PRES. PARA COEF.'!B507</f>
        <v xml:space="preserve">            RUBRO:  LECHO NITRIFICANTE</v>
      </c>
      <c r="C199" s="520"/>
      <c r="D199" s="520"/>
      <c r="E199" s="842"/>
      <c r="F199" s="843"/>
      <c r="G199" s="63"/>
      <c r="H199" s="63"/>
      <c r="I199" s="464"/>
      <c r="J199" s="464"/>
      <c r="K199" s="627"/>
      <c r="L199" s="627"/>
      <c r="M199" s="627"/>
      <c r="N199" s="627"/>
      <c r="O199" s="627"/>
      <c r="P199" s="627"/>
      <c r="Q199" s="627"/>
      <c r="R199" s="627"/>
      <c r="S199" s="627"/>
      <c r="T199" s="627"/>
      <c r="U199" s="627"/>
      <c r="V199" s="627"/>
      <c r="W199" s="627"/>
      <c r="X199" s="627"/>
      <c r="Y199" s="627"/>
    </row>
    <row r="200" spans="1:25" s="53" customFormat="1" ht="20.25" hidden="1" customHeight="1" thickBot="1">
      <c r="A200" s="852"/>
      <c r="B200" s="812" t="s">
        <v>692</v>
      </c>
      <c r="C200" s="534" t="s">
        <v>699</v>
      </c>
      <c r="D200" s="524" t="s">
        <v>10</v>
      </c>
      <c r="E200" s="842"/>
      <c r="F200" s="843"/>
      <c r="G200" s="63"/>
      <c r="H200" s="63"/>
      <c r="I200" s="464"/>
      <c r="J200" s="67"/>
      <c r="K200" s="847"/>
      <c r="L200" s="847"/>
      <c r="M200" s="847"/>
      <c r="N200" s="847"/>
      <c r="O200" s="847"/>
      <c r="P200" s="847"/>
      <c r="Q200" s="847"/>
      <c r="R200" s="847"/>
      <c r="S200" s="847"/>
      <c r="T200" s="847"/>
      <c r="U200" s="847"/>
      <c r="V200" s="847"/>
      <c r="W200" s="847"/>
      <c r="X200" s="847"/>
      <c r="Y200" s="847"/>
    </row>
    <row r="201" spans="1:25" s="53" customFormat="1" ht="20.25" hidden="1" customHeight="1" thickBot="1">
      <c r="A201" s="852"/>
      <c r="B201" s="812" t="s">
        <v>695</v>
      </c>
      <c r="C201" s="534" t="s">
        <v>700</v>
      </c>
      <c r="D201" s="521"/>
      <c r="E201" s="842"/>
      <c r="F201" s="843"/>
      <c r="G201" s="63"/>
      <c r="H201" s="63"/>
      <c r="I201" s="464"/>
      <c r="J201" s="67"/>
      <c r="K201" s="847"/>
      <c r="L201" s="847"/>
      <c r="M201" s="847"/>
      <c r="N201" s="847"/>
      <c r="O201" s="847"/>
      <c r="P201" s="847"/>
      <c r="Q201" s="847"/>
      <c r="R201" s="847"/>
      <c r="S201" s="847"/>
      <c r="T201" s="847"/>
      <c r="U201" s="847"/>
      <c r="V201" s="847"/>
      <c r="W201" s="847"/>
      <c r="X201" s="847"/>
      <c r="Y201" s="847"/>
    </row>
    <row r="202" spans="1:25" s="53" customFormat="1" ht="20.25" hidden="1" customHeight="1" thickBot="1">
      <c r="A202" s="852"/>
      <c r="B202" s="812" t="s">
        <v>696</v>
      </c>
      <c r="C202" s="534" t="s">
        <v>701</v>
      </c>
      <c r="D202" s="521"/>
      <c r="E202" s="842"/>
      <c r="F202" s="843"/>
      <c r="G202" s="63"/>
      <c r="H202" s="63"/>
      <c r="I202" s="464"/>
      <c r="J202" s="67"/>
      <c r="K202" s="847"/>
      <c r="L202" s="847"/>
      <c r="M202" s="847"/>
      <c r="N202" s="847"/>
      <c r="O202" s="847"/>
      <c r="P202" s="847"/>
      <c r="Q202" s="847"/>
      <c r="R202" s="847"/>
      <c r="S202" s="847"/>
      <c r="T202" s="847"/>
      <c r="U202" s="847"/>
      <c r="V202" s="847"/>
      <c r="W202" s="847"/>
      <c r="X202" s="847"/>
      <c r="Y202" s="847"/>
    </row>
    <row r="203" spans="1:25" s="53" customFormat="1" ht="20.25" hidden="1" customHeight="1" thickBot="1">
      <c r="A203" s="852"/>
      <c r="B203" s="812" t="s">
        <v>697</v>
      </c>
      <c r="C203" s="534" t="s">
        <v>702</v>
      </c>
      <c r="D203" s="521"/>
      <c r="E203" s="842"/>
      <c r="F203" s="843"/>
      <c r="G203" s="63"/>
      <c r="H203" s="63"/>
      <c r="I203" s="464"/>
      <c r="J203" s="67"/>
      <c r="K203" s="847"/>
      <c r="L203" s="847"/>
      <c r="M203" s="847"/>
      <c r="N203" s="847"/>
      <c r="O203" s="847"/>
      <c r="P203" s="847"/>
      <c r="Q203" s="847"/>
      <c r="R203" s="847"/>
      <c r="S203" s="847"/>
      <c r="T203" s="847"/>
      <c r="U203" s="847"/>
      <c r="V203" s="847"/>
      <c r="W203" s="847"/>
      <c r="X203" s="847"/>
      <c r="Y203" s="847"/>
    </row>
    <row r="204" spans="1:25" s="53" customFormat="1" ht="20.25" hidden="1" customHeight="1" thickBot="1">
      <c r="A204" s="852"/>
      <c r="B204" s="812" t="s">
        <v>698</v>
      </c>
      <c r="C204" s="534" t="s">
        <v>703</v>
      </c>
      <c r="D204" s="521"/>
      <c r="E204" s="842"/>
      <c r="F204" s="843"/>
      <c r="G204" s="63"/>
      <c r="H204" s="63"/>
      <c r="I204" s="464"/>
      <c r="J204" s="67"/>
      <c r="K204" s="847"/>
      <c r="L204" s="847"/>
      <c r="M204" s="847"/>
      <c r="N204" s="847"/>
      <c r="O204" s="847"/>
      <c r="P204" s="847"/>
      <c r="Q204" s="847"/>
      <c r="R204" s="847"/>
      <c r="S204" s="847"/>
      <c r="T204" s="847"/>
      <c r="U204" s="847"/>
      <c r="V204" s="847"/>
      <c r="W204" s="847"/>
      <c r="X204" s="847"/>
      <c r="Y204" s="847"/>
    </row>
    <row r="205" spans="1:25" s="53" customFormat="1" ht="20.25" hidden="1" customHeight="1" thickBot="1">
      <c r="A205" s="852"/>
      <c r="B205" s="812" t="s">
        <v>705</v>
      </c>
      <c r="C205" s="534" t="s">
        <v>704</v>
      </c>
      <c r="D205" s="521"/>
      <c r="E205" s="842"/>
      <c r="F205" s="843"/>
      <c r="G205" s="63"/>
      <c r="H205" s="63"/>
      <c r="I205" s="464"/>
      <c r="J205" s="67"/>
      <c r="K205" s="847"/>
      <c r="L205" s="847"/>
      <c r="M205" s="847"/>
      <c r="N205" s="847"/>
      <c r="O205" s="847"/>
      <c r="P205" s="847"/>
      <c r="Q205" s="847"/>
      <c r="R205" s="847"/>
      <c r="S205" s="847"/>
      <c r="T205" s="847"/>
      <c r="U205" s="847"/>
      <c r="V205" s="847"/>
      <c r="W205" s="847"/>
      <c r="X205" s="847"/>
      <c r="Y205" s="847"/>
    </row>
    <row r="206" spans="1:25" ht="30" customHeight="1" thickBot="1">
      <c r="A206" s="870"/>
      <c r="B206" s="633"/>
      <c r="C206" s="871" t="s">
        <v>526</v>
      </c>
      <c r="D206" s="872"/>
      <c r="E206" s="872"/>
      <c r="F206" s="872"/>
      <c r="G206" s="872"/>
      <c r="H206" s="873" t="e">
        <f>SUM(H17:H176)</f>
        <v>#REF!</v>
      </c>
      <c r="I206" s="874"/>
      <c r="J206" s="875">
        <f>+'PRES. PARA COEF.'!H521</f>
        <v>0</v>
      </c>
      <c r="K206" s="845">
        <f>+'PRES. PARA COEF.'!H521</f>
        <v>0</v>
      </c>
      <c r="L206" s="846" t="e">
        <f>+'PRES. PARA COEF.'!#REF!</f>
        <v>#REF!</v>
      </c>
      <c r="M206" s="844">
        <f>SUM(M17:M205)</f>
        <v>0</v>
      </c>
      <c r="N206" s="632"/>
      <c r="O206" s="632"/>
      <c r="P206" s="632"/>
      <c r="Q206" s="632"/>
      <c r="R206" s="632"/>
      <c r="S206" s="632"/>
      <c r="T206" s="632"/>
      <c r="U206" s="632"/>
      <c r="V206" s="632"/>
      <c r="W206" s="632"/>
      <c r="X206" s="632"/>
      <c r="Y206" s="632"/>
    </row>
    <row r="207" spans="1:25" ht="21.95" customHeight="1" thickBot="1">
      <c r="A207" s="629"/>
      <c r="B207" s="634"/>
      <c r="C207" s="462" t="s">
        <v>639</v>
      </c>
      <c r="D207" s="635"/>
      <c r="E207" s="635"/>
      <c r="F207" s="635"/>
      <c r="G207" s="635"/>
      <c r="H207" s="636"/>
      <c r="I207" s="636"/>
      <c r="J207" s="636"/>
      <c r="K207" s="630"/>
      <c r="L207" s="630"/>
      <c r="M207" s="465"/>
      <c r="N207" s="632"/>
      <c r="O207" s="632"/>
      <c r="P207" s="632"/>
      <c r="Q207" s="632"/>
      <c r="R207" s="632"/>
      <c r="S207" s="632"/>
      <c r="T207" s="632"/>
      <c r="U207" s="632"/>
      <c r="V207" s="632"/>
      <c r="W207" s="632"/>
      <c r="X207" s="632"/>
      <c r="Y207" s="632"/>
    </row>
    <row r="208" spans="1:25" ht="21.95" customHeight="1" thickBot="1">
      <c r="A208" s="75"/>
      <c r="B208" s="618"/>
      <c r="C208" s="462" t="s">
        <v>640</v>
      </c>
      <c r="D208" s="619"/>
      <c r="E208" s="619"/>
      <c r="F208" s="619"/>
      <c r="G208" s="619"/>
      <c r="H208" s="631"/>
      <c r="I208" s="631"/>
      <c r="J208" s="631"/>
      <c r="K208" s="630"/>
      <c r="L208" s="630"/>
      <c r="M208" s="465"/>
      <c r="N208" s="632"/>
      <c r="O208" s="632"/>
      <c r="P208" s="632"/>
      <c r="Q208" s="632"/>
      <c r="R208" s="632"/>
      <c r="S208" s="632"/>
      <c r="T208" s="632"/>
      <c r="U208" s="632"/>
      <c r="V208" s="632"/>
      <c r="W208" s="632"/>
      <c r="X208" s="632"/>
      <c r="Y208" s="632"/>
    </row>
    <row r="209" spans="1:25" ht="21.95" customHeight="1" thickBot="1">
      <c r="A209" s="75"/>
      <c r="B209" s="618"/>
      <c r="C209" s="462" t="s">
        <v>641</v>
      </c>
      <c r="D209" s="619"/>
      <c r="E209" s="619"/>
      <c r="F209" s="619"/>
      <c r="G209" s="619"/>
      <c r="H209" s="631"/>
      <c r="I209" s="631"/>
      <c r="J209" s="631"/>
      <c r="K209" s="630"/>
      <c r="L209" s="630"/>
      <c r="M209" s="465"/>
      <c r="N209" s="813"/>
      <c r="O209" s="813"/>
      <c r="P209" s="813"/>
      <c r="Q209" s="813"/>
      <c r="R209" s="813"/>
      <c r="S209" s="813"/>
      <c r="T209" s="813"/>
      <c r="U209" s="813"/>
      <c r="V209" s="813"/>
      <c r="W209" s="813"/>
      <c r="X209" s="813"/>
      <c r="Y209" s="813"/>
    </row>
    <row r="210" spans="1:25" ht="21.95" customHeight="1" thickBot="1">
      <c r="A210" s="75"/>
      <c r="B210" s="618"/>
      <c r="C210" s="462" t="s">
        <v>642</v>
      </c>
      <c r="D210" s="619"/>
      <c r="E210" s="619"/>
      <c r="F210" s="619"/>
      <c r="G210" s="619"/>
      <c r="H210" s="631"/>
      <c r="I210" s="631"/>
      <c r="J210" s="631"/>
      <c r="K210" s="630"/>
      <c r="L210" s="630"/>
      <c r="M210" s="465"/>
      <c r="N210" s="813"/>
      <c r="O210" s="813"/>
      <c r="P210" s="813"/>
      <c r="Q210" s="813"/>
      <c r="R210" s="813"/>
      <c r="S210" s="813"/>
      <c r="T210" s="813"/>
      <c r="U210" s="813"/>
      <c r="V210" s="813"/>
      <c r="W210" s="813"/>
      <c r="X210" s="813"/>
      <c r="Y210" s="813"/>
    </row>
    <row r="211" spans="1:25" ht="21.95" customHeight="1">
      <c r="A211" s="69"/>
      <c r="B211" s="70"/>
      <c r="C211" s="848"/>
      <c r="D211" s="70"/>
      <c r="E211" s="70"/>
      <c r="F211" s="70"/>
      <c r="G211" s="70"/>
      <c r="H211" s="72"/>
      <c r="I211" s="72"/>
      <c r="J211" s="72"/>
      <c r="K211" s="626"/>
      <c r="L211" s="626"/>
      <c r="M211" s="626"/>
      <c r="N211" s="626"/>
      <c r="O211" s="626"/>
      <c r="P211" s="626"/>
      <c r="Q211" s="626"/>
      <c r="R211" s="626"/>
      <c r="S211" s="626"/>
      <c r="T211" s="626"/>
      <c r="U211" s="626"/>
      <c r="V211" s="626"/>
      <c r="W211" s="626"/>
      <c r="X211" s="626"/>
      <c r="Y211" s="626"/>
    </row>
    <row r="212" spans="1:25" ht="21.95" customHeight="1">
      <c r="A212" s="69"/>
      <c r="B212" s="70"/>
      <c r="C212" s="70"/>
      <c r="D212" s="70"/>
      <c r="E212" s="70"/>
      <c r="F212" s="70"/>
      <c r="G212" s="70"/>
      <c r="H212" s="72"/>
      <c r="I212" s="72"/>
      <c r="J212" s="72"/>
      <c r="K212" s="626"/>
      <c r="L212" s="626"/>
      <c r="M212" s="626"/>
      <c r="N212" s="626"/>
      <c r="O212" s="626"/>
      <c r="P212" s="626"/>
      <c r="Q212" s="626"/>
      <c r="R212" s="626"/>
      <c r="S212" s="626"/>
      <c r="T212" s="626"/>
      <c r="U212" s="626"/>
      <c r="V212" s="626"/>
      <c r="W212" s="626"/>
      <c r="X212" s="626"/>
      <c r="Y212" s="626"/>
    </row>
    <row r="213" spans="1:25" ht="21.95" customHeight="1">
      <c r="A213" s="69"/>
      <c r="B213" s="70"/>
      <c r="C213" s="70"/>
      <c r="D213" s="70"/>
      <c r="E213" s="70"/>
      <c r="F213" s="70"/>
      <c r="G213" s="70"/>
      <c r="H213" s="72"/>
      <c r="I213" s="72"/>
      <c r="J213" s="72"/>
      <c r="K213" s="625"/>
      <c r="L213" s="625"/>
      <c r="M213" s="637">
        <v>0</v>
      </c>
      <c r="N213" s="876">
        <v>1</v>
      </c>
      <c r="O213" s="876">
        <v>2</v>
      </c>
      <c r="P213" s="876">
        <v>3</v>
      </c>
      <c r="Q213" s="876">
        <v>4</v>
      </c>
      <c r="R213" s="876">
        <v>5</v>
      </c>
      <c r="S213" s="876">
        <v>6</v>
      </c>
      <c r="T213" s="876">
        <v>7</v>
      </c>
      <c r="U213" s="876">
        <v>8</v>
      </c>
      <c r="V213" s="876">
        <v>9</v>
      </c>
      <c r="W213" s="876">
        <v>10</v>
      </c>
      <c r="X213" s="876">
        <v>11</v>
      </c>
      <c r="Y213" s="876">
        <v>12</v>
      </c>
    </row>
    <row r="214" spans="1:25" ht="21.95" customHeight="1">
      <c r="A214" s="69"/>
      <c r="B214" s="70"/>
      <c r="C214" s="70"/>
      <c r="D214" s="70"/>
      <c r="E214" s="70"/>
      <c r="F214" s="70"/>
      <c r="G214" s="70"/>
      <c r="H214" s="72"/>
      <c r="I214" s="72"/>
      <c r="J214" s="72"/>
      <c r="K214" s="625"/>
      <c r="L214" s="625"/>
      <c r="M214" s="625">
        <v>0</v>
      </c>
      <c r="N214" s="877">
        <v>5</v>
      </c>
      <c r="O214" s="877">
        <v>12</v>
      </c>
      <c r="P214" s="877">
        <v>20</v>
      </c>
      <c r="Q214" s="877">
        <v>30</v>
      </c>
      <c r="R214" s="877">
        <v>40</v>
      </c>
      <c r="S214" s="877">
        <v>52</v>
      </c>
      <c r="T214" s="877">
        <v>64</v>
      </c>
      <c r="U214" s="877">
        <v>76</v>
      </c>
      <c r="V214" s="877">
        <v>86</v>
      </c>
      <c r="W214" s="877">
        <v>94</v>
      </c>
      <c r="X214" s="877">
        <v>98</v>
      </c>
      <c r="Y214" s="877">
        <v>100</v>
      </c>
    </row>
    <row r="215" spans="1:25" ht="21.95" customHeight="1">
      <c r="A215" s="69"/>
      <c r="B215" s="70"/>
      <c r="C215" s="70"/>
      <c r="D215" s="70"/>
      <c r="E215" s="70"/>
      <c r="F215" s="70"/>
      <c r="G215" s="70"/>
      <c r="H215" s="72"/>
      <c r="I215" s="72"/>
      <c r="J215" s="72"/>
      <c r="K215" s="625"/>
      <c r="L215" s="625"/>
      <c r="M215" s="625"/>
      <c r="N215" s="625"/>
      <c r="O215" s="625"/>
      <c r="P215" s="625"/>
      <c r="Q215" s="625"/>
      <c r="R215" s="625"/>
      <c r="S215" s="625"/>
      <c r="T215" s="625"/>
      <c r="U215" s="625"/>
      <c r="V215" s="625"/>
      <c r="W215" s="625"/>
      <c r="X215" s="625"/>
      <c r="Y215" s="625"/>
    </row>
    <row r="216" spans="1:25" ht="21.95" customHeight="1">
      <c r="A216" s="69"/>
      <c r="B216" s="70"/>
      <c r="C216" s="70"/>
      <c r="D216" s="70"/>
      <c r="E216" s="70"/>
      <c r="F216" s="70"/>
      <c r="G216" s="70"/>
      <c r="H216" s="72"/>
      <c r="I216" s="72"/>
      <c r="J216" s="72"/>
      <c r="K216" s="625"/>
      <c r="L216" s="625"/>
      <c r="M216" s="625"/>
      <c r="N216" s="625"/>
      <c r="O216" s="625"/>
      <c r="P216" s="625"/>
      <c r="Q216" s="625"/>
      <c r="R216" s="625"/>
      <c r="S216" s="625"/>
      <c r="T216" s="625"/>
      <c r="U216" s="625"/>
      <c r="V216" s="625"/>
      <c r="W216" s="625"/>
      <c r="X216" s="625"/>
      <c r="Y216" s="625"/>
    </row>
    <row r="217" spans="1:25" ht="21.95" customHeight="1">
      <c r="A217" s="69"/>
      <c r="B217" s="70"/>
      <c r="C217" s="70"/>
      <c r="D217" s="70"/>
      <c r="E217" s="70"/>
      <c r="F217" s="70"/>
      <c r="G217" s="70"/>
      <c r="H217" s="72"/>
      <c r="I217" s="72"/>
      <c r="J217" s="72"/>
      <c r="K217" s="625"/>
      <c r="L217" s="625"/>
      <c r="M217" s="625"/>
      <c r="N217" s="625"/>
      <c r="O217" s="625"/>
      <c r="P217" s="625"/>
      <c r="Q217" s="625"/>
      <c r="R217" s="625"/>
      <c r="S217" s="625"/>
      <c r="T217" s="625"/>
      <c r="U217" s="625"/>
      <c r="V217" s="625"/>
      <c r="W217" s="625"/>
      <c r="X217" s="625"/>
      <c r="Y217" s="625"/>
    </row>
    <row r="218" spans="1:25" ht="21.95" customHeight="1">
      <c r="A218" s="69"/>
      <c r="B218" s="70"/>
      <c r="C218" s="70"/>
      <c r="D218" s="70"/>
      <c r="E218" s="70"/>
      <c r="F218" s="70"/>
      <c r="G218" s="70"/>
      <c r="H218" s="72"/>
      <c r="I218" s="72"/>
      <c r="J218" s="72"/>
      <c r="K218" s="625"/>
      <c r="L218" s="625"/>
      <c r="M218" s="625"/>
      <c r="N218" s="625"/>
      <c r="O218" s="625"/>
      <c r="P218" s="625"/>
      <c r="Q218" s="625"/>
      <c r="R218" s="625"/>
      <c r="S218" s="625"/>
      <c r="T218" s="625"/>
      <c r="U218" s="625"/>
      <c r="V218" s="625"/>
      <c r="W218" s="625"/>
      <c r="X218" s="625"/>
      <c r="Y218" s="625"/>
    </row>
    <row r="219" spans="1:25" ht="21.95" customHeight="1">
      <c r="A219" s="69"/>
      <c r="B219" s="70"/>
      <c r="C219" s="70"/>
      <c r="D219" s="70"/>
      <c r="E219" s="70"/>
      <c r="F219" s="70"/>
      <c r="G219" s="70"/>
      <c r="H219" s="72"/>
      <c r="I219" s="72"/>
      <c r="J219" s="72"/>
      <c r="K219" s="625"/>
      <c r="L219" s="625"/>
      <c r="M219" s="625"/>
      <c r="N219" s="625"/>
      <c r="O219" s="625"/>
      <c r="P219" s="625"/>
      <c r="Q219" s="625"/>
      <c r="R219" s="625"/>
      <c r="S219" s="625"/>
      <c r="T219" s="625"/>
      <c r="U219" s="625"/>
      <c r="V219" s="625"/>
      <c r="W219" s="625"/>
      <c r="X219" s="625"/>
      <c r="Y219" s="625"/>
    </row>
    <row r="220" spans="1:25" ht="21.95" customHeight="1">
      <c r="A220" s="69"/>
      <c r="B220" s="70"/>
      <c r="C220" s="70"/>
      <c r="D220" s="70"/>
      <c r="E220" s="70"/>
      <c r="F220" s="70"/>
      <c r="G220" s="70"/>
      <c r="H220" s="72"/>
      <c r="I220" s="72"/>
      <c r="J220" s="72"/>
      <c r="K220" s="625"/>
      <c r="L220" s="625"/>
      <c r="M220" s="625"/>
      <c r="N220" s="625"/>
      <c r="O220" s="625"/>
      <c r="P220" s="625"/>
      <c r="Q220" s="625"/>
      <c r="R220" s="625"/>
      <c r="S220" s="625"/>
      <c r="T220" s="625"/>
      <c r="U220" s="625"/>
      <c r="V220" s="625"/>
      <c r="W220" s="625"/>
      <c r="X220" s="625"/>
      <c r="Y220" s="625"/>
    </row>
    <row r="221" spans="1:25" ht="21.95" customHeight="1">
      <c r="A221" s="69"/>
      <c r="B221" s="70"/>
      <c r="C221" s="70"/>
      <c r="D221" s="70"/>
      <c r="E221" s="70"/>
      <c r="F221" s="70"/>
      <c r="G221" s="70"/>
      <c r="H221" s="72"/>
      <c r="I221" s="72"/>
      <c r="J221" s="72"/>
      <c r="K221" s="112"/>
      <c r="L221" s="625"/>
      <c r="M221" s="625"/>
      <c r="N221" s="625"/>
      <c r="O221" s="625"/>
      <c r="P221" s="625"/>
      <c r="Q221" s="625"/>
      <c r="R221" s="625"/>
      <c r="S221" s="625"/>
      <c r="T221" s="625"/>
      <c r="U221" s="625"/>
      <c r="V221" s="625"/>
      <c r="W221" s="625"/>
      <c r="X221" s="625"/>
      <c r="Y221" s="625"/>
    </row>
    <row r="222" spans="1:25" ht="21.95" customHeight="1">
      <c r="A222" s="69"/>
      <c r="B222" s="70"/>
      <c r="C222" s="70"/>
      <c r="D222" s="70"/>
      <c r="E222" s="70"/>
      <c r="F222" s="70"/>
      <c r="G222" s="70"/>
      <c r="H222" s="72"/>
      <c r="I222" s="72"/>
      <c r="J222" s="72"/>
      <c r="K222"/>
      <c r="L222" s="625"/>
      <c r="M222" s="625"/>
      <c r="N222" s="625"/>
      <c r="O222" s="625"/>
      <c r="P222" s="625"/>
      <c r="Q222" s="625"/>
      <c r="R222" s="625"/>
      <c r="S222" s="625"/>
      <c r="T222" s="625"/>
      <c r="U222" s="625"/>
      <c r="V222" s="625"/>
      <c r="W222" s="625"/>
      <c r="X222" s="625"/>
      <c r="Y222" s="625"/>
    </row>
    <row r="223" spans="1:25" ht="43.5" customHeight="1">
      <c r="A223" s="69"/>
      <c r="B223" s="70"/>
      <c r="C223" s="70"/>
      <c r="D223" s="70"/>
      <c r="E223" s="70"/>
      <c r="F223" s="70"/>
      <c r="G223" s="70"/>
      <c r="H223" s="72"/>
      <c r="I223" s="72"/>
      <c r="J223" s="72"/>
      <c r="K223" s="1614"/>
      <c r="L223" s="1614"/>
      <c r="M223" s="1614"/>
      <c r="N223" s="1614"/>
      <c r="O223" s="625"/>
      <c r="P223" s="625"/>
      <c r="Q223" s="625"/>
      <c r="R223" s="625"/>
      <c r="S223" s="625"/>
      <c r="T223" s="625"/>
      <c r="U223" s="625"/>
      <c r="V223" s="625"/>
      <c r="W223" s="625"/>
      <c r="X223" s="625"/>
      <c r="Y223" s="625"/>
    </row>
    <row r="224" spans="1:25" ht="21.95" customHeight="1">
      <c r="A224" s="69"/>
      <c r="B224" s="70"/>
      <c r="C224" s="70"/>
      <c r="D224" s="70"/>
      <c r="E224" s="70"/>
      <c r="F224" s="70"/>
      <c r="G224" s="70"/>
      <c r="H224" s="72"/>
      <c r="I224" s="72"/>
      <c r="J224" s="72"/>
      <c r="K224" s="850"/>
      <c r="L224" s="625"/>
      <c r="M224" s="625"/>
      <c r="N224" s="625"/>
      <c r="O224" s="625"/>
      <c r="P224" s="625"/>
      <c r="Q224" s="625"/>
      <c r="R224" s="625"/>
      <c r="S224" s="625"/>
      <c r="T224" s="625"/>
      <c r="U224" s="625"/>
      <c r="V224" s="625"/>
      <c r="W224" s="625"/>
      <c r="X224" s="625"/>
      <c r="Y224" s="625"/>
    </row>
    <row r="225" spans="1:25" ht="21.95" customHeight="1">
      <c r="A225" s="69"/>
      <c r="B225" s="70"/>
      <c r="C225" s="70"/>
      <c r="D225" s="70"/>
      <c r="E225" s="70"/>
      <c r="F225" s="70"/>
      <c r="G225" s="70"/>
      <c r="H225" s="72"/>
      <c r="I225" s="72"/>
      <c r="J225" s="72"/>
      <c r="K225" s="850"/>
      <c r="L225" s="625"/>
      <c r="M225" s="625"/>
      <c r="N225" s="625"/>
      <c r="O225" s="625"/>
      <c r="P225" s="625"/>
      <c r="Q225" s="625"/>
      <c r="R225" s="625"/>
      <c r="S225" s="625"/>
      <c r="T225" s="625"/>
      <c r="U225" s="625"/>
      <c r="V225" s="625"/>
      <c r="W225" s="625"/>
      <c r="X225" s="625"/>
      <c r="Y225" s="625"/>
    </row>
    <row r="226" spans="1:25" ht="21.95" customHeight="1">
      <c r="A226" s="69"/>
      <c r="B226" s="70"/>
      <c r="C226" s="70"/>
      <c r="D226" s="70"/>
      <c r="E226" s="70"/>
      <c r="F226" s="70"/>
      <c r="G226" s="70"/>
      <c r="H226" s="72"/>
      <c r="I226" s="72"/>
      <c r="J226" s="72"/>
      <c r="K226" s="625"/>
      <c r="L226" s="625"/>
      <c r="M226" s="625"/>
      <c r="N226" s="625"/>
      <c r="O226" s="625"/>
      <c r="P226" s="625"/>
      <c r="Q226" s="625"/>
      <c r="R226" s="625"/>
      <c r="S226" s="625"/>
      <c r="T226" s="625"/>
      <c r="U226" s="625"/>
      <c r="V226" s="625"/>
      <c r="W226" s="625"/>
      <c r="X226" s="625"/>
      <c r="Y226" s="625"/>
    </row>
    <row r="227" spans="1:25" ht="21.95" customHeight="1">
      <c r="A227" s="112"/>
      <c r="B227" s="643" t="s">
        <v>713</v>
      </c>
      <c r="C227" s="622" t="str">
        <f>+C13</f>
        <v>ENI Nº 62 ENRIQUE MOSCONI</v>
      </c>
      <c r="D227" s="69"/>
      <c r="E227" s="69"/>
      <c r="F227" s="69"/>
      <c r="G227" s="69"/>
      <c r="H227" s="816"/>
      <c r="I227" s="816"/>
      <c r="J227" s="816"/>
      <c r="K227" s="817"/>
      <c r="L227" s="52"/>
      <c r="M227" s="817"/>
      <c r="N227" s="817"/>
      <c r="O227" s="817"/>
      <c r="P227" s="818" t="str">
        <f>+P13</f>
        <v>RIVADAVIA - SAN JUAN</v>
      </c>
      <c r="Q227" s="817"/>
      <c r="R227" s="625"/>
      <c r="S227" s="625"/>
      <c r="T227" s="625"/>
      <c r="U227" s="625"/>
      <c r="V227" s="625"/>
      <c r="W227" s="625"/>
      <c r="X227" s="625"/>
      <c r="Y227" s="625"/>
    </row>
    <row r="228" spans="1:25" ht="21.95" customHeight="1">
      <c r="A228" s="69"/>
      <c r="B228" s="70"/>
      <c r="C228" s="70"/>
      <c r="D228" s="70"/>
      <c r="E228" s="70"/>
      <c r="F228" s="70"/>
      <c r="G228" s="70"/>
      <c r="H228" s="72"/>
      <c r="I228" s="72"/>
      <c r="J228" s="72"/>
      <c r="K228" s="625"/>
      <c r="L228" s="625"/>
      <c r="M228" s="625"/>
      <c r="N228" s="625"/>
      <c r="O228" s="625"/>
      <c r="P228" s="625"/>
      <c r="Q228" s="625"/>
      <c r="R228" s="625"/>
      <c r="S228" s="625"/>
      <c r="T228" s="625"/>
      <c r="U228" s="625"/>
      <c r="V228" s="625"/>
      <c r="W228" s="625"/>
      <c r="X228" s="625"/>
      <c r="Y228" s="625"/>
    </row>
    <row r="229" spans="1:25" ht="21.95" customHeight="1">
      <c r="A229" s="69"/>
      <c r="B229" s="70"/>
      <c r="C229" s="70"/>
      <c r="D229" s="70"/>
      <c r="E229" s="70"/>
      <c r="F229" s="70"/>
      <c r="G229" s="70"/>
      <c r="H229" s="72"/>
      <c r="I229" s="72"/>
      <c r="J229" s="72"/>
      <c r="K229" s="625"/>
      <c r="L229" s="625"/>
      <c r="M229" s="625"/>
      <c r="N229" s="625"/>
      <c r="O229" s="625"/>
      <c r="P229" s="625"/>
      <c r="Q229" s="625"/>
      <c r="R229" s="625"/>
      <c r="S229" s="625"/>
      <c r="T229" s="625"/>
      <c r="U229" s="625"/>
      <c r="V229" s="625"/>
      <c r="W229" s="625"/>
      <c r="X229" s="625"/>
      <c r="Y229" s="625"/>
    </row>
    <row r="230" spans="1:25" ht="21.95" customHeight="1">
      <c r="A230" s="69"/>
      <c r="B230" s="70"/>
      <c r="C230" s="70"/>
      <c r="D230" s="70"/>
      <c r="E230" s="70"/>
      <c r="F230" s="70"/>
      <c r="G230" s="70"/>
      <c r="H230" s="72"/>
      <c r="I230" s="72"/>
      <c r="J230" s="72"/>
      <c r="K230" s="625"/>
      <c r="L230" s="625"/>
      <c r="M230" s="625"/>
      <c r="N230" s="625"/>
      <c r="O230" s="625"/>
      <c r="P230" s="625"/>
      <c r="Q230" s="625"/>
      <c r="R230" s="625"/>
      <c r="S230" s="625"/>
      <c r="T230" s="625"/>
      <c r="U230" s="625"/>
      <c r="V230" s="625"/>
      <c r="W230" s="625"/>
      <c r="X230" s="625"/>
      <c r="Y230" s="625"/>
    </row>
    <row r="231" spans="1:25" ht="21.95" customHeight="1">
      <c r="A231" s="69"/>
      <c r="B231" s="70"/>
      <c r="C231" s="70"/>
      <c r="D231" s="70"/>
      <c r="E231" s="70"/>
      <c r="F231" s="70"/>
      <c r="G231" s="70"/>
      <c r="H231" s="72"/>
      <c r="I231" s="72"/>
      <c r="J231" s="72"/>
      <c r="K231" s="625"/>
      <c r="L231" s="625"/>
      <c r="M231" s="625"/>
      <c r="N231" s="625"/>
      <c r="O231" s="625"/>
      <c r="P231" s="625"/>
      <c r="Q231" s="625"/>
      <c r="R231" s="625"/>
      <c r="S231" s="625"/>
      <c r="T231" s="625"/>
      <c r="U231" s="625"/>
      <c r="V231" s="625"/>
      <c r="W231" s="625"/>
      <c r="X231" s="625"/>
      <c r="Y231" s="625"/>
    </row>
    <row r="232" spans="1:25" ht="21.95" customHeight="1">
      <c r="A232" s="69"/>
      <c r="B232" s="70"/>
      <c r="C232" s="70"/>
      <c r="D232" s="70"/>
      <c r="E232" s="70"/>
      <c r="F232" s="70"/>
      <c r="G232" s="70"/>
      <c r="H232" s="72"/>
      <c r="I232" s="72"/>
      <c r="J232" s="72"/>
      <c r="K232" s="625"/>
      <c r="L232" s="625"/>
      <c r="M232" s="625"/>
      <c r="N232" s="625"/>
      <c r="O232" s="625"/>
      <c r="P232" s="625"/>
      <c r="Q232" s="625"/>
      <c r="R232" s="625"/>
      <c r="S232" s="625"/>
      <c r="T232" s="625"/>
      <c r="U232" s="625"/>
      <c r="V232" s="625"/>
      <c r="W232" s="625"/>
      <c r="X232" s="625"/>
      <c r="Y232" s="625"/>
    </row>
    <row r="233" spans="1:25" ht="21.95" customHeight="1">
      <c r="A233" s="69"/>
      <c r="B233" s="70"/>
      <c r="C233" s="70"/>
      <c r="D233" s="70"/>
      <c r="E233" s="70"/>
      <c r="F233" s="70"/>
      <c r="G233" s="70"/>
      <c r="H233" s="72"/>
      <c r="I233" s="72"/>
      <c r="J233" s="72"/>
      <c r="K233" s="625"/>
      <c r="L233" s="625"/>
      <c r="M233" s="625"/>
      <c r="N233" s="625"/>
      <c r="O233" s="625"/>
      <c r="P233" s="625"/>
      <c r="Q233" s="625"/>
      <c r="R233" s="625"/>
      <c r="S233" s="625"/>
      <c r="T233" s="625"/>
      <c r="U233" s="625"/>
      <c r="V233" s="625"/>
      <c r="W233" s="625"/>
      <c r="X233" s="625"/>
      <c r="Y233" s="625"/>
    </row>
    <row r="234" spans="1:25" ht="21.95" customHeight="1">
      <c r="A234" s="69"/>
      <c r="B234" s="70"/>
      <c r="C234" s="70"/>
      <c r="D234" s="70"/>
      <c r="E234" s="70"/>
      <c r="F234" s="70"/>
      <c r="G234" s="70"/>
      <c r="H234" s="72"/>
      <c r="I234" s="72"/>
      <c r="J234" s="72"/>
      <c r="K234" s="625"/>
      <c r="L234" s="625"/>
      <c r="M234" s="625"/>
      <c r="N234" s="625"/>
      <c r="O234" s="625"/>
      <c r="P234" s="625"/>
      <c r="Q234" s="625"/>
      <c r="R234" s="625"/>
      <c r="S234" s="625"/>
      <c r="T234" s="625"/>
      <c r="U234" s="625"/>
      <c r="V234" s="625"/>
      <c r="W234" s="625"/>
      <c r="X234" s="625"/>
      <c r="Y234" s="625"/>
    </row>
    <row r="235" spans="1:25" ht="21.95" customHeight="1">
      <c r="A235" s="69"/>
      <c r="B235" s="70"/>
      <c r="C235" s="70"/>
      <c r="D235" s="70"/>
      <c r="E235" s="70"/>
      <c r="F235" s="70"/>
      <c r="G235" s="70"/>
      <c r="H235" s="72"/>
      <c r="I235" s="72"/>
      <c r="J235" s="72"/>
      <c r="K235" s="625"/>
      <c r="L235" s="625"/>
      <c r="M235" s="625"/>
      <c r="N235" s="625"/>
      <c r="O235" s="625"/>
      <c r="P235" s="625"/>
      <c r="Q235" s="625"/>
      <c r="R235" s="625"/>
      <c r="S235" s="625"/>
      <c r="T235" s="625"/>
      <c r="U235" s="625"/>
      <c r="V235" s="625"/>
      <c r="W235" s="625"/>
      <c r="X235" s="625"/>
      <c r="Y235" s="625"/>
    </row>
    <row r="236" spans="1:25" ht="21.95" customHeight="1">
      <c r="A236" s="69"/>
      <c r="B236" s="70"/>
      <c r="C236" s="70"/>
      <c r="D236" s="70"/>
      <c r="E236" s="70"/>
      <c r="F236" s="70"/>
      <c r="G236" s="70"/>
      <c r="H236" s="72"/>
      <c r="I236" s="72"/>
      <c r="J236" s="72"/>
      <c r="K236" s="625"/>
      <c r="L236" s="625"/>
      <c r="M236" s="625"/>
      <c r="N236" s="625"/>
      <c r="O236" s="625"/>
      <c r="P236" s="625"/>
      <c r="Q236" s="625"/>
      <c r="R236" s="625"/>
      <c r="S236" s="625"/>
      <c r="T236" s="625"/>
      <c r="U236" s="625"/>
      <c r="V236" s="625"/>
      <c r="W236" s="625"/>
      <c r="X236" s="625"/>
      <c r="Y236" s="625"/>
    </row>
    <row r="237" spans="1:25" ht="21.95" customHeight="1">
      <c r="A237" s="69"/>
      <c r="B237" s="70"/>
      <c r="C237" s="70"/>
      <c r="D237" s="70"/>
      <c r="E237" s="70"/>
      <c r="F237" s="70"/>
      <c r="G237" s="70"/>
      <c r="H237" s="72"/>
      <c r="I237" s="72"/>
      <c r="J237" s="72"/>
      <c r="K237" s="625"/>
      <c r="L237" s="625"/>
      <c r="M237" s="625"/>
      <c r="N237" s="625"/>
      <c r="O237" s="625"/>
      <c r="P237" s="625"/>
      <c r="Q237" s="625"/>
      <c r="R237" s="625"/>
      <c r="S237" s="625"/>
      <c r="T237" s="625"/>
      <c r="U237" s="625"/>
      <c r="V237" s="625"/>
      <c r="W237" s="625"/>
      <c r="X237" s="625"/>
      <c r="Y237" s="625"/>
    </row>
    <row r="238" spans="1:25" ht="21.95" customHeight="1">
      <c r="A238" s="69"/>
      <c r="B238" s="70"/>
      <c r="C238" s="70"/>
      <c r="D238" s="70"/>
      <c r="E238" s="70"/>
      <c r="F238" s="70"/>
      <c r="G238" s="70"/>
      <c r="H238" s="72"/>
      <c r="I238" s="72"/>
      <c r="J238" s="72"/>
      <c r="K238" s="625"/>
      <c r="L238" s="625"/>
      <c r="M238" s="625"/>
      <c r="N238" s="625"/>
      <c r="O238" s="625"/>
      <c r="P238" s="625"/>
      <c r="Q238" s="625"/>
      <c r="R238" s="625"/>
      <c r="S238" s="625"/>
      <c r="T238" s="625"/>
      <c r="U238" s="625"/>
      <c r="V238" s="625"/>
      <c r="W238" s="625"/>
      <c r="X238" s="625"/>
      <c r="Y238" s="625"/>
    </row>
    <row r="239" spans="1:25" ht="21.95" customHeight="1">
      <c r="A239" s="69"/>
      <c r="B239" s="70"/>
      <c r="C239" s="70"/>
      <c r="D239" s="70"/>
      <c r="E239" s="70"/>
      <c r="F239" s="70"/>
      <c r="G239" s="70"/>
      <c r="H239" s="72"/>
      <c r="I239" s="72"/>
      <c r="J239" s="72"/>
      <c r="K239" s="625"/>
      <c r="L239" s="625"/>
      <c r="M239" s="625"/>
      <c r="N239" s="625"/>
      <c r="O239" s="625"/>
      <c r="P239" s="625"/>
      <c r="Q239" s="625"/>
      <c r="R239" s="625"/>
      <c r="S239" s="625"/>
      <c r="T239" s="625"/>
      <c r="U239" s="625"/>
      <c r="V239" s="625"/>
      <c r="W239" s="625"/>
      <c r="X239" s="625"/>
      <c r="Y239" s="625"/>
    </row>
    <row r="240" spans="1:25" ht="21.95" customHeight="1">
      <c r="A240" s="69"/>
      <c r="B240" s="70"/>
      <c r="C240" s="70"/>
      <c r="D240" s="70"/>
      <c r="E240" s="70"/>
      <c r="F240" s="70"/>
      <c r="G240" s="70"/>
      <c r="H240" s="72"/>
      <c r="I240" s="72"/>
      <c r="J240" s="72"/>
      <c r="K240" s="625"/>
      <c r="L240" s="625"/>
      <c r="M240" s="625"/>
      <c r="N240" s="625"/>
      <c r="O240" s="625"/>
      <c r="P240" s="625"/>
      <c r="Q240" s="625"/>
      <c r="R240" s="625"/>
      <c r="S240" s="625"/>
      <c r="T240" s="625"/>
      <c r="U240" s="625"/>
      <c r="V240" s="625"/>
      <c r="W240" s="625"/>
      <c r="X240" s="625"/>
      <c r="Y240" s="625"/>
    </row>
    <row r="241" spans="1:25" ht="21.95" customHeight="1">
      <c r="A241" s="69"/>
      <c r="B241" s="70"/>
      <c r="C241" s="70"/>
      <c r="D241" s="70"/>
      <c r="E241" s="70"/>
      <c r="F241" s="70"/>
      <c r="G241" s="70"/>
      <c r="H241" s="72"/>
      <c r="I241" s="72"/>
      <c r="J241" s="72"/>
      <c r="K241" s="625"/>
      <c r="L241" s="625"/>
      <c r="M241" s="625"/>
      <c r="N241" s="625"/>
      <c r="O241" s="625"/>
      <c r="P241" s="625"/>
      <c r="Q241" s="625"/>
      <c r="R241" s="625"/>
      <c r="S241" s="625"/>
      <c r="T241" s="625"/>
      <c r="U241" s="625"/>
      <c r="V241" s="625"/>
      <c r="W241" s="625"/>
      <c r="X241" s="625"/>
      <c r="Y241" s="625"/>
    </row>
    <row r="242" spans="1:25" ht="21.95" customHeight="1">
      <c r="A242" s="69"/>
      <c r="B242" s="70"/>
      <c r="C242" s="70"/>
      <c r="D242" s="70"/>
      <c r="E242" s="70"/>
      <c r="F242" s="70"/>
      <c r="G242" s="70"/>
      <c r="H242" s="72"/>
      <c r="I242" s="72"/>
      <c r="J242" s="72"/>
      <c r="K242" s="625"/>
      <c r="L242" s="625"/>
      <c r="M242" s="625"/>
      <c r="N242" s="625"/>
      <c r="O242" s="625"/>
      <c r="P242" s="625"/>
      <c r="Q242" s="625"/>
      <c r="R242" s="625"/>
      <c r="S242" s="625"/>
      <c r="T242" s="625"/>
      <c r="U242" s="625"/>
      <c r="V242" s="625"/>
      <c r="W242" s="625"/>
      <c r="X242" s="625"/>
      <c r="Y242" s="625"/>
    </row>
    <row r="243" spans="1:25" ht="21.95" customHeight="1">
      <c r="A243" s="69"/>
      <c r="B243" s="70"/>
      <c r="C243" s="70"/>
      <c r="D243" s="70"/>
      <c r="E243" s="70"/>
      <c r="F243" s="70"/>
      <c r="G243" s="70"/>
      <c r="H243" s="72"/>
      <c r="I243" s="72"/>
      <c r="J243" s="72"/>
      <c r="K243" s="625"/>
      <c r="L243" s="625"/>
      <c r="M243" s="625"/>
      <c r="N243" s="625"/>
      <c r="O243" s="625"/>
      <c r="P243" s="625"/>
      <c r="Q243" s="625"/>
      <c r="R243" s="625"/>
      <c r="S243" s="625"/>
      <c r="T243" s="625"/>
      <c r="U243" s="625"/>
      <c r="V243" s="625"/>
      <c r="W243" s="625"/>
      <c r="X243" s="625"/>
      <c r="Y243" s="625"/>
    </row>
    <row r="244" spans="1:25" ht="21.95" customHeight="1">
      <c r="A244" s="69"/>
      <c r="B244" s="70"/>
      <c r="C244" s="70"/>
      <c r="D244" s="70"/>
      <c r="E244" s="70"/>
      <c r="F244" s="70"/>
      <c r="G244" s="70"/>
      <c r="H244" s="72"/>
      <c r="I244" s="72"/>
      <c r="J244" s="72"/>
      <c r="K244" s="625"/>
      <c r="L244" s="625"/>
      <c r="M244" s="625"/>
      <c r="N244" s="625"/>
      <c r="O244" s="625"/>
      <c r="P244" s="625"/>
      <c r="Q244" s="625"/>
      <c r="R244" s="625"/>
      <c r="S244" s="625"/>
      <c r="T244" s="625"/>
      <c r="U244" s="625"/>
      <c r="V244" s="625"/>
      <c r="W244" s="625"/>
      <c r="X244" s="625"/>
      <c r="Y244" s="625"/>
    </row>
    <row r="245" spans="1:25" ht="21.95" customHeight="1">
      <c r="A245" s="69"/>
      <c r="B245" s="70"/>
      <c r="C245" s="70"/>
      <c r="D245" s="70"/>
      <c r="E245" s="70"/>
      <c r="F245" s="70"/>
      <c r="G245" s="70"/>
      <c r="H245" s="72"/>
      <c r="I245" s="72"/>
      <c r="J245" s="72"/>
      <c r="K245" s="625"/>
      <c r="L245" s="625"/>
      <c r="M245" s="625"/>
      <c r="N245" s="625"/>
      <c r="O245" s="625"/>
      <c r="P245" s="625"/>
      <c r="Q245" s="625"/>
      <c r="R245" s="625"/>
      <c r="S245" s="625"/>
      <c r="T245" s="625"/>
      <c r="U245" s="625"/>
      <c r="V245" s="625"/>
      <c r="W245" s="625"/>
      <c r="X245" s="625"/>
      <c r="Y245" s="625"/>
    </row>
    <row r="246" spans="1:25" ht="21.95" customHeight="1">
      <c r="A246" s="69"/>
      <c r="B246" s="70"/>
      <c r="C246" s="70"/>
      <c r="D246" s="70"/>
      <c r="E246" s="70"/>
      <c r="F246" s="70"/>
      <c r="G246" s="70"/>
      <c r="H246" s="72"/>
      <c r="I246" s="72"/>
      <c r="J246" s="72"/>
      <c r="K246" s="625"/>
      <c r="L246" s="625"/>
      <c r="M246" s="625"/>
      <c r="N246" s="625"/>
      <c r="O246" s="625"/>
      <c r="P246" s="625"/>
      <c r="Q246" s="625"/>
      <c r="R246" s="625"/>
      <c r="S246" s="625"/>
      <c r="T246" s="625"/>
      <c r="U246" s="625"/>
      <c r="V246" s="625"/>
      <c r="W246" s="625"/>
      <c r="X246" s="625"/>
      <c r="Y246" s="625"/>
    </row>
    <row r="247" spans="1:25" ht="21.95" customHeight="1">
      <c r="A247" s="69"/>
      <c r="B247" s="70"/>
      <c r="C247" s="70"/>
      <c r="D247" s="70"/>
      <c r="E247" s="70"/>
      <c r="F247" s="70"/>
      <c r="G247" s="70"/>
      <c r="H247" s="72"/>
      <c r="I247" s="72"/>
      <c r="J247" s="72"/>
      <c r="K247" s="625"/>
      <c r="L247" s="625"/>
      <c r="M247" s="625"/>
      <c r="N247" s="625"/>
      <c r="O247" s="625"/>
      <c r="P247" s="625"/>
      <c r="Q247" s="625"/>
      <c r="R247" s="625"/>
      <c r="S247" s="625"/>
      <c r="T247" s="625"/>
      <c r="U247" s="625"/>
      <c r="V247" s="625"/>
      <c r="W247" s="625"/>
      <c r="X247" s="625"/>
      <c r="Y247" s="625"/>
    </row>
    <row r="248" spans="1:25" ht="21.95" customHeight="1">
      <c r="A248" s="69"/>
      <c r="B248" s="70"/>
      <c r="C248" s="70"/>
      <c r="D248" s="70"/>
      <c r="E248" s="70"/>
      <c r="F248" s="70"/>
      <c r="G248" s="70"/>
      <c r="H248" s="72"/>
      <c r="I248" s="72"/>
      <c r="J248" s="72"/>
      <c r="K248" s="625"/>
      <c r="L248" s="625"/>
      <c r="M248" s="625"/>
      <c r="N248" s="625"/>
      <c r="O248" s="625"/>
      <c r="P248" s="625"/>
      <c r="Q248" s="625"/>
      <c r="R248" s="625"/>
      <c r="S248" s="625"/>
      <c r="T248" s="625"/>
      <c r="U248" s="625"/>
      <c r="V248" s="625"/>
      <c r="W248" s="625"/>
      <c r="X248" s="625"/>
      <c r="Y248" s="625"/>
    </row>
    <row r="249" spans="1:25" ht="21.95" customHeight="1">
      <c r="A249" s="69"/>
      <c r="B249" s="70"/>
      <c r="C249" s="70"/>
      <c r="D249" s="70"/>
      <c r="E249" s="70"/>
      <c r="F249" s="70"/>
      <c r="G249" s="70"/>
      <c r="H249" s="72"/>
      <c r="I249" s="72"/>
      <c r="J249" s="72"/>
      <c r="K249" s="625"/>
      <c r="L249" s="625"/>
      <c r="M249" s="625"/>
      <c r="N249" s="625"/>
      <c r="O249" s="625"/>
      <c r="P249" s="625"/>
      <c r="Q249" s="625"/>
      <c r="R249" s="625"/>
      <c r="S249" s="625"/>
      <c r="T249" s="625"/>
      <c r="U249" s="625"/>
      <c r="V249" s="625"/>
      <c r="W249" s="625"/>
      <c r="X249" s="625"/>
      <c r="Y249" s="625"/>
    </row>
    <row r="250" spans="1:25" ht="21.95" customHeight="1">
      <c r="A250" s="69"/>
      <c r="B250" s="70"/>
      <c r="C250" s="70"/>
      <c r="D250" s="70"/>
      <c r="E250" s="70"/>
      <c r="F250" s="70"/>
      <c r="G250" s="70"/>
      <c r="H250" s="72"/>
      <c r="I250" s="72"/>
      <c r="J250" s="72"/>
      <c r="K250" s="625"/>
      <c r="L250" s="625"/>
      <c r="M250" s="625"/>
      <c r="N250" s="625"/>
      <c r="O250" s="625"/>
      <c r="P250" s="625"/>
      <c r="Q250" s="625"/>
      <c r="R250" s="625"/>
      <c r="S250" s="625"/>
      <c r="T250" s="625"/>
      <c r="U250" s="625"/>
      <c r="V250" s="625"/>
      <c r="W250" s="625"/>
      <c r="X250" s="625"/>
      <c r="Y250" s="625"/>
    </row>
    <row r="251" spans="1:25" ht="21.95" customHeight="1">
      <c r="A251" s="69"/>
      <c r="B251" s="70"/>
      <c r="C251" s="70"/>
      <c r="D251" s="70"/>
      <c r="E251" s="70"/>
      <c r="F251" s="70"/>
      <c r="G251" s="70"/>
      <c r="H251" s="72"/>
      <c r="I251" s="72"/>
      <c r="J251" s="72"/>
      <c r="K251" s="625"/>
      <c r="L251" s="625"/>
      <c r="M251" s="625"/>
      <c r="N251" s="625"/>
      <c r="O251" s="625"/>
      <c r="P251" s="625"/>
      <c r="Q251" s="625"/>
      <c r="R251" s="625"/>
      <c r="S251" s="625"/>
      <c r="T251" s="625"/>
      <c r="U251" s="625"/>
      <c r="V251" s="625"/>
      <c r="W251" s="625"/>
      <c r="X251" s="625"/>
      <c r="Y251" s="625"/>
    </row>
    <row r="252" spans="1:25" ht="21.95" customHeight="1">
      <c r="A252" s="69"/>
      <c r="B252" s="70"/>
      <c r="C252" s="70"/>
      <c r="D252" s="70"/>
      <c r="E252" s="70"/>
      <c r="F252" s="70"/>
      <c r="G252" s="70"/>
      <c r="H252" s="72"/>
      <c r="I252" s="72"/>
      <c r="J252" s="72"/>
      <c r="K252" s="625"/>
      <c r="L252" s="625"/>
      <c r="M252" s="625"/>
      <c r="N252" s="625"/>
      <c r="O252" s="625"/>
      <c r="P252" s="625"/>
      <c r="Q252" s="625"/>
      <c r="R252" s="625"/>
      <c r="S252" s="625"/>
      <c r="T252" s="625"/>
      <c r="U252" s="625"/>
      <c r="V252" s="625"/>
      <c r="W252" s="625"/>
      <c r="X252" s="625"/>
      <c r="Y252" s="625"/>
    </row>
    <row r="253" spans="1:25" ht="21.95" customHeight="1">
      <c r="A253" s="69"/>
      <c r="B253" s="70"/>
      <c r="C253" s="70"/>
      <c r="D253" s="70"/>
      <c r="E253" s="70"/>
      <c r="F253" s="70"/>
      <c r="G253" s="70"/>
      <c r="H253" s="72"/>
      <c r="I253" s="72"/>
      <c r="J253" s="72"/>
      <c r="K253" s="625"/>
      <c r="L253" s="625"/>
      <c r="M253" s="625"/>
      <c r="N253" s="625"/>
      <c r="O253" s="625"/>
      <c r="P253" s="625"/>
      <c r="Q253" s="625"/>
      <c r="R253" s="625"/>
      <c r="S253" s="625"/>
      <c r="T253" s="625"/>
      <c r="U253" s="625"/>
      <c r="V253" s="625"/>
      <c r="W253" s="625"/>
      <c r="X253" s="625"/>
      <c r="Y253" s="625"/>
    </row>
    <row r="254" spans="1:25" ht="21.95" customHeight="1">
      <c r="A254" s="69"/>
      <c r="B254" s="70"/>
      <c r="C254" s="70"/>
      <c r="D254" s="70"/>
      <c r="E254" s="70"/>
      <c r="F254" s="70"/>
      <c r="G254" s="70"/>
      <c r="H254" s="72"/>
      <c r="I254" s="72"/>
      <c r="J254" s="72"/>
      <c r="K254" s="625"/>
      <c r="L254" s="625"/>
      <c r="M254" s="625"/>
      <c r="N254" s="625"/>
      <c r="O254" s="625"/>
      <c r="P254" s="625"/>
      <c r="Q254" s="625"/>
      <c r="R254" s="625"/>
      <c r="S254" s="625"/>
      <c r="T254" s="625"/>
      <c r="U254" s="625"/>
      <c r="V254" s="625"/>
      <c r="W254" s="625"/>
      <c r="X254" s="625"/>
      <c r="Y254" s="625"/>
    </row>
    <row r="255" spans="1:25" ht="21.95" customHeight="1">
      <c r="A255" s="69"/>
      <c r="B255" s="70"/>
      <c r="C255" s="70"/>
      <c r="D255" s="70"/>
      <c r="E255" s="70"/>
      <c r="F255" s="70"/>
      <c r="G255" s="70"/>
      <c r="H255" s="72"/>
      <c r="I255" s="72"/>
      <c r="J255" s="72"/>
      <c r="K255" s="625"/>
      <c r="L255" s="625"/>
      <c r="M255" s="625"/>
      <c r="N255" s="625"/>
      <c r="O255" s="625"/>
      <c r="P255" s="625"/>
      <c r="Q255" s="625"/>
      <c r="R255" s="625"/>
      <c r="S255" s="625"/>
      <c r="T255" s="625"/>
      <c r="U255" s="625"/>
      <c r="V255" s="625"/>
      <c r="W255" s="625"/>
      <c r="X255" s="625"/>
      <c r="Y255" s="625"/>
    </row>
    <row r="256" spans="1:25" ht="21.95" customHeight="1">
      <c r="A256" s="69"/>
      <c r="B256" s="70"/>
      <c r="C256" s="70"/>
      <c r="D256" s="70"/>
      <c r="E256" s="70"/>
      <c r="F256" s="70"/>
      <c r="G256" s="70"/>
      <c r="H256" s="72"/>
      <c r="I256" s="72"/>
      <c r="J256" s="72"/>
      <c r="K256" s="625"/>
      <c r="L256" s="625"/>
      <c r="M256" s="625"/>
      <c r="N256" s="625"/>
      <c r="O256" s="625"/>
      <c r="P256" s="625"/>
      <c r="Q256" s="625"/>
      <c r="R256" s="625"/>
      <c r="S256" s="625"/>
      <c r="T256" s="625"/>
      <c r="U256" s="625"/>
      <c r="V256" s="625"/>
      <c r="W256" s="625"/>
      <c r="X256" s="625"/>
      <c r="Y256" s="625"/>
    </row>
    <row r="257" spans="1:25" ht="21.95" customHeight="1">
      <c r="A257" s="69"/>
      <c r="B257" s="70"/>
      <c r="C257" s="70"/>
      <c r="D257" s="70"/>
      <c r="E257" s="70"/>
      <c r="F257" s="70"/>
      <c r="G257" s="70"/>
      <c r="H257" s="72"/>
      <c r="I257" s="72"/>
      <c r="J257" s="72"/>
      <c r="K257" s="625"/>
      <c r="L257" s="625"/>
      <c r="M257" s="625"/>
      <c r="N257" s="625"/>
      <c r="O257" s="625"/>
      <c r="P257" s="625"/>
      <c r="Q257" s="625"/>
      <c r="R257" s="625"/>
      <c r="S257" s="625"/>
      <c r="T257" s="625"/>
      <c r="U257" s="625"/>
      <c r="V257" s="625"/>
      <c r="W257" s="625"/>
      <c r="X257" s="625"/>
      <c r="Y257" s="625"/>
    </row>
    <row r="258" spans="1:25" ht="21.95" customHeight="1">
      <c r="A258" s="69"/>
      <c r="B258" s="70"/>
      <c r="C258" s="70"/>
      <c r="D258" s="70"/>
      <c r="E258" s="70"/>
      <c r="F258" s="70"/>
      <c r="G258" s="70"/>
      <c r="H258" s="72"/>
      <c r="I258" s="72"/>
      <c r="J258" s="72"/>
      <c r="K258" s="625"/>
      <c r="L258" s="625"/>
      <c r="M258" s="625"/>
      <c r="N258" s="625"/>
      <c r="O258" s="625"/>
      <c r="P258" s="625"/>
      <c r="Q258" s="625"/>
      <c r="R258" s="625"/>
      <c r="S258" s="625"/>
      <c r="T258" s="625"/>
      <c r="U258" s="625"/>
      <c r="V258" s="625"/>
      <c r="W258" s="625"/>
      <c r="X258" s="625"/>
      <c r="Y258" s="625"/>
    </row>
    <row r="259" spans="1:25" ht="21.95" customHeight="1">
      <c r="A259" s="69"/>
      <c r="B259" s="70"/>
      <c r="C259" s="70"/>
      <c r="D259" s="70"/>
      <c r="E259" s="70"/>
      <c r="F259" s="70"/>
      <c r="G259" s="70"/>
      <c r="H259" s="72"/>
      <c r="I259" s="72"/>
      <c r="J259" s="72"/>
      <c r="K259" s="625"/>
      <c r="L259" s="625"/>
      <c r="M259" s="625"/>
      <c r="N259" s="625"/>
      <c r="O259" s="625"/>
      <c r="P259" s="625"/>
      <c r="Q259" s="625"/>
      <c r="R259" s="625"/>
      <c r="S259" s="625"/>
      <c r="T259" s="625"/>
      <c r="U259" s="625"/>
      <c r="V259" s="625"/>
      <c r="W259" s="625"/>
      <c r="X259" s="625"/>
      <c r="Y259" s="625"/>
    </row>
    <row r="260" spans="1:25" ht="21.95" customHeight="1">
      <c r="A260" s="69"/>
      <c r="B260" s="70"/>
      <c r="C260" s="70"/>
      <c r="D260" s="70"/>
      <c r="E260" s="70"/>
      <c r="F260" s="70"/>
      <c r="G260" s="70"/>
      <c r="H260" s="72"/>
      <c r="I260" s="72"/>
      <c r="J260" s="72"/>
      <c r="K260" s="625"/>
      <c r="L260" s="625"/>
      <c r="M260" s="625"/>
      <c r="N260" s="625"/>
      <c r="O260" s="625"/>
      <c r="P260" s="625"/>
      <c r="Q260" s="625"/>
      <c r="R260" s="625"/>
      <c r="S260" s="625"/>
      <c r="T260" s="625"/>
      <c r="U260" s="625"/>
      <c r="V260" s="625"/>
      <c r="W260" s="625"/>
      <c r="X260" s="625"/>
      <c r="Y260" s="625"/>
    </row>
    <row r="261" spans="1:25" ht="21.95" customHeight="1">
      <c r="A261" s="69"/>
      <c r="B261" s="70"/>
      <c r="C261" s="70"/>
      <c r="D261" s="70"/>
      <c r="E261" s="70"/>
      <c r="F261" s="70"/>
      <c r="G261" s="70"/>
      <c r="H261" s="72"/>
      <c r="I261" s="72"/>
      <c r="J261" s="72"/>
      <c r="K261" s="625"/>
      <c r="L261" s="625"/>
      <c r="M261" s="625"/>
      <c r="N261" s="625"/>
      <c r="O261" s="625"/>
      <c r="P261" s="625"/>
      <c r="Q261" s="625"/>
      <c r="R261" s="625"/>
      <c r="S261" s="625"/>
      <c r="T261" s="625"/>
      <c r="U261" s="625"/>
      <c r="V261" s="625"/>
      <c r="W261" s="625"/>
      <c r="X261" s="625"/>
      <c r="Y261" s="625"/>
    </row>
    <row r="262" spans="1:25" ht="21.95" customHeight="1">
      <c r="A262" s="69"/>
      <c r="B262" s="70"/>
      <c r="C262" s="70"/>
      <c r="D262" s="70"/>
      <c r="E262" s="70"/>
      <c r="F262" s="70"/>
      <c r="G262" s="70"/>
      <c r="H262" s="72"/>
      <c r="I262" s="72"/>
      <c r="J262" s="72"/>
      <c r="K262" s="625"/>
      <c r="L262" s="625"/>
      <c r="M262" s="625"/>
      <c r="N262" s="625"/>
      <c r="O262" s="625"/>
      <c r="P262" s="625"/>
      <c r="Q262" s="625"/>
      <c r="R262" s="625"/>
      <c r="S262" s="625"/>
      <c r="T262" s="625"/>
      <c r="U262" s="625"/>
      <c r="V262" s="625"/>
      <c r="W262" s="625"/>
      <c r="X262" s="625"/>
      <c r="Y262" s="625"/>
    </row>
    <row r="263" spans="1:25" ht="21.95" customHeight="1">
      <c r="A263" s="69"/>
      <c r="B263" s="70"/>
      <c r="C263" s="70"/>
      <c r="D263" s="70"/>
      <c r="E263" s="70"/>
      <c r="F263" s="70"/>
      <c r="G263" s="70"/>
      <c r="H263" s="72"/>
      <c r="I263" s="72"/>
      <c r="J263" s="72"/>
      <c r="K263" s="625"/>
      <c r="L263" s="625"/>
      <c r="M263" s="625"/>
      <c r="N263" s="625"/>
      <c r="O263" s="625"/>
      <c r="P263" s="625"/>
      <c r="Q263" s="625"/>
      <c r="R263" s="625"/>
      <c r="S263" s="625"/>
      <c r="T263" s="625"/>
      <c r="U263" s="625"/>
      <c r="V263" s="625"/>
      <c r="W263" s="625"/>
      <c r="X263" s="625"/>
      <c r="Y263" s="625"/>
    </row>
    <row r="264" spans="1:25" ht="21.95" customHeight="1">
      <c r="A264" s="69"/>
      <c r="B264" s="70"/>
      <c r="C264" s="70"/>
      <c r="D264" s="70"/>
      <c r="E264" s="70"/>
      <c r="F264" s="70"/>
      <c r="G264" s="70"/>
      <c r="H264" s="72"/>
      <c r="I264" s="72"/>
      <c r="J264" s="72"/>
      <c r="K264" s="625"/>
      <c r="L264" s="625"/>
      <c r="M264" s="625"/>
      <c r="N264" s="625"/>
      <c r="O264" s="625"/>
      <c r="P264" s="625"/>
      <c r="Q264" s="625"/>
      <c r="R264" s="625"/>
      <c r="S264" s="625"/>
      <c r="T264" s="625"/>
      <c r="U264" s="625"/>
      <c r="V264" s="625"/>
      <c r="W264" s="625"/>
      <c r="X264" s="625"/>
      <c r="Y264" s="625"/>
    </row>
    <row r="265" spans="1:25" ht="21.95" customHeight="1">
      <c r="A265" s="69"/>
      <c r="B265" s="70"/>
      <c r="C265" s="70"/>
      <c r="D265" s="70"/>
      <c r="E265" s="70"/>
      <c r="F265" s="70"/>
      <c r="G265" s="70"/>
      <c r="H265" s="72"/>
      <c r="I265" s="72"/>
      <c r="J265" s="72"/>
      <c r="K265" s="625"/>
      <c r="L265" s="625"/>
      <c r="M265" s="625"/>
      <c r="N265" s="625"/>
      <c r="O265" s="625"/>
      <c r="P265" s="625"/>
      <c r="Q265" s="625"/>
      <c r="R265" s="625"/>
      <c r="S265" s="625"/>
      <c r="T265" s="625"/>
      <c r="U265" s="625"/>
      <c r="V265" s="625"/>
      <c r="W265" s="625"/>
      <c r="X265" s="625"/>
      <c r="Y265" s="625"/>
    </row>
    <row r="266" spans="1:25" ht="21.95" customHeight="1">
      <c r="A266" s="69"/>
      <c r="B266" s="70"/>
      <c r="C266" s="70"/>
      <c r="D266" s="70"/>
      <c r="E266" s="70"/>
      <c r="F266" s="70"/>
      <c r="G266" s="70"/>
      <c r="H266" s="72"/>
      <c r="I266" s="72"/>
      <c r="J266" s="72"/>
      <c r="K266" s="625"/>
      <c r="L266" s="625"/>
      <c r="M266" s="625"/>
      <c r="N266" s="625"/>
      <c r="O266" s="625"/>
      <c r="P266" s="625"/>
      <c r="Q266" s="625"/>
      <c r="R266" s="625"/>
      <c r="S266" s="625"/>
      <c r="T266" s="625"/>
      <c r="U266" s="625"/>
      <c r="V266" s="625"/>
      <c r="W266" s="625"/>
      <c r="X266" s="625"/>
      <c r="Y266" s="625"/>
    </row>
    <row r="267" spans="1:25" ht="21.95" customHeight="1">
      <c r="A267" s="69"/>
      <c r="B267" s="70"/>
      <c r="C267" s="70"/>
      <c r="D267" s="70"/>
      <c r="E267" s="70"/>
      <c r="F267" s="70"/>
      <c r="G267" s="70"/>
      <c r="H267" s="72"/>
      <c r="I267" s="72"/>
      <c r="J267" s="72"/>
      <c r="K267" s="625"/>
      <c r="L267" s="625"/>
      <c r="M267" s="625"/>
      <c r="N267" s="625"/>
      <c r="O267" s="625"/>
      <c r="P267" s="625"/>
      <c r="Q267" s="625"/>
      <c r="R267" s="625"/>
      <c r="S267" s="625"/>
      <c r="T267" s="625"/>
      <c r="U267" s="625"/>
      <c r="V267" s="625"/>
      <c r="W267" s="625"/>
      <c r="X267" s="625"/>
      <c r="Y267" s="625"/>
    </row>
    <row r="268" spans="1:25" ht="21.95" customHeight="1">
      <c r="A268" s="69"/>
      <c r="B268" s="70"/>
      <c r="C268" s="70"/>
      <c r="D268" s="70"/>
      <c r="E268" s="70"/>
      <c r="F268" s="70"/>
      <c r="G268" s="70"/>
      <c r="H268" s="72"/>
      <c r="I268" s="72"/>
      <c r="J268" s="72"/>
    </row>
    <row r="269" spans="1:25"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25"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25"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25"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3:12"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3:12"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3:12"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3:12"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3:12"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3:12"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3:12"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3:12"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3:12"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3:12"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3:12"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3:12"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3:12"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3:12"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3:12"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3:12"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3:12"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3:12"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3:12"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3:12"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3:12"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3:12"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3:12"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3:12"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3:12"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3:12"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3:12"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3:12"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3:12"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3:12"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3:12"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3:12"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3:12"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3:12"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3:12"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3:12"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3:12"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3:12"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3:12"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3:12"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3:12"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3:12"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3:12"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3:12"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3:12"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3:12"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3:12"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3:12"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3:12"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3:12"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3:12"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3:12"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3:12"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</sheetData>
  <mergeCells count="9">
    <mergeCell ref="K6:N6"/>
    <mergeCell ref="K223:N223"/>
    <mergeCell ref="J15:J16"/>
    <mergeCell ref="C15:C16"/>
    <mergeCell ref="B15:B16"/>
    <mergeCell ref="I15:I16"/>
    <mergeCell ref="L15:L16"/>
    <mergeCell ref="K15:K16"/>
    <mergeCell ref="N15:Y15"/>
  </mergeCells>
  <phoneticPr fontId="0" type="noConversion"/>
  <printOptions horizontalCentered="1"/>
  <pageMargins left="0.39370078740157483" right="0.15748031496062992" top="0.98425196850393704" bottom="0.59055118110236227" header="0.98425196850393704" footer="0"/>
  <pageSetup paperSize="8" scale="38" orientation="portrait" r:id="rId1"/>
  <headerFooter alignWithMargins="0"/>
  <rowBreaks count="1" manualBreakCount="1">
    <brk id="13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2:R165"/>
  <sheetViews>
    <sheetView zoomScale="85" workbookViewId="0">
      <selection activeCell="L35" sqref="L35"/>
    </sheetView>
  </sheetViews>
  <sheetFormatPr baseColWidth="10" defaultRowHeight="12.75"/>
  <cols>
    <col min="1" max="1" width="4.85546875" customWidth="1"/>
    <col min="3" max="3" width="7.85546875" customWidth="1"/>
    <col min="4" max="4" width="37.42578125" customWidth="1"/>
    <col min="5" max="5" width="6.7109375" style="5" bestFit="1" customWidth="1"/>
    <col min="6" max="6" width="24" bestFit="1" customWidth="1"/>
    <col min="7" max="7" width="8.140625" bestFit="1" customWidth="1"/>
    <col min="8" max="8" width="10.28515625" bestFit="1" customWidth="1"/>
    <col min="9" max="9" width="7.42578125" customWidth="1"/>
    <col min="10" max="10" width="9.42578125" customWidth="1"/>
    <col min="11" max="12" width="11.28515625" customWidth="1"/>
    <col min="13" max="13" width="12" customWidth="1"/>
    <col min="14" max="14" width="15.28515625" customWidth="1"/>
    <col min="15" max="15" width="11.28515625" customWidth="1"/>
  </cols>
  <sheetData>
    <row r="2" spans="2:18" ht="19.5" customHeight="1">
      <c r="B2" s="553" t="str">
        <f>Datos!B2</f>
        <v>ENI Nº 62 ENRIQUE MOSCONI</v>
      </c>
      <c r="C2" s="554"/>
      <c r="D2" s="8"/>
      <c r="E2" s="28"/>
      <c r="F2" s="8"/>
      <c r="G2" s="8"/>
      <c r="H2" s="8"/>
      <c r="I2" s="8"/>
      <c r="J2" s="8"/>
      <c r="K2" s="8"/>
      <c r="L2" s="8"/>
      <c r="M2" s="8"/>
    </row>
    <row r="3" spans="2:18" ht="26.25" customHeight="1">
      <c r="B3" s="8"/>
      <c r="C3" s="8"/>
      <c r="D3" s="294" t="s">
        <v>127</v>
      </c>
      <c r="E3" s="295"/>
      <c r="F3" s="295"/>
      <c r="G3" s="295"/>
      <c r="H3" s="295"/>
      <c r="I3" s="295"/>
      <c r="J3" s="295"/>
      <c r="K3" s="295"/>
      <c r="L3" s="295"/>
      <c r="M3" s="295"/>
    </row>
    <row r="4" spans="2:18">
      <c r="B4" s="11"/>
      <c r="C4" s="11"/>
      <c r="D4" s="11"/>
      <c r="E4" s="29"/>
      <c r="F4" s="11"/>
      <c r="G4" s="11"/>
      <c r="H4" s="11"/>
      <c r="I4" s="11"/>
      <c r="J4" s="11"/>
      <c r="K4" s="11"/>
      <c r="L4" s="11"/>
      <c r="M4" s="11"/>
    </row>
    <row r="5" spans="2:18" ht="13.5" thickBot="1">
      <c r="B5" s="11"/>
      <c r="C5" s="11"/>
      <c r="D5" s="11"/>
      <c r="E5" s="29"/>
      <c r="F5" s="11"/>
      <c r="G5" s="11"/>
      <c r="H5" s="11"/>
      <c r="I5" s="11"/>
      <c r="J5" s="11"/>
      <c r="K5" s="11"/>
      <c r="L5" s="11"/>
      <c r="M5" s="11"/>
    </row>
    <row r="6" spans="2:18" ht="25.9" customHeight="1" thickTop="1" thickBot="1">
      <c r="B6" s="39" t="s">
        <v>49</v>
      </c>
      <c r="C6" s="41" t="s">
        <v>135</v>
      </c>
      <c r="D6" s="40" t="s">
        <v>126</v>
      </c>
      <c r="E6" s="106" t="s">
        <v>128</v>
      </c>
      <c r="F6" s="40" t="s">
        <v>1</v>
      </c>
      <c r="G6" s="40" t="s">
        <v>50</v>
      </c>
      <c r="H6" s="40" t="s">
        <v>55</v>
      </c>
      <c r="I6" s="40" t="s">
        <v>60</v>
      </c>
      <c r="J6" s="113" t="s">
        <v>147</v>
      </c>
      <c r="K6" s="113" t="s">
        <v>148</v>
      </c>
      <c r="L6" s="113" t="s">
        <v>149</v>
      </c>
      <c r="M6" s="154" t="s">
        <v>150</v>
      </c>
      <c r="N6" s="13" t="s">
        <v>207</v>
      </c>
      <c r="O6" s="347" t="s">
        <v>208</v>
      </c>
      <c r="P6" s="678" t="s">
        <v>210</v>
      </c>
      <c r="Q6" s="679" t="s">
        <v>575</v>
      </c>
      <c r="R6" s="158" t="s">
        <v>576</v>
      </c>
    </row>
    <row r="7" spans="2:18" ht="13.5" customHeight="1">
      <c r="B7" s="1476" t="s">
        <v>275</v>
      </c>
      <c r="C7" s="573">
        <v>1</v>
      </c>
      <c r="D7" s="680" t="s">
        <v>123</v>
      </c>
      <c r="E7" s="687">
        <v>1</v>
      </c>
      <c r="F7" s="684">
        <v>1</v>
      </c>
      <c r="G7" s="16">
        <v>12</v>
      </c>
      <c r="H7" s="16">
        <v>6.25</v>
      </c>
      <c r="I7" s="16"/>
      <c r="J7" s="16">
        <f t="shared" ref="J7:J16" si="0">+G7*H7</f>
        <v>75</v>
      </c>
      <c r="K7" s="122">
        <f>G7*2+H7*2</f>
        <v>36.5</v>
      </c>
      <c r="L7" s="671">
        <f t="shared" ref="L7:L21" si="1">F7*J7</f>
        <v>75</v>
      </c>
      <c r="M7" s="672">
        <f t="shared" ref="M7:M21" si="2">F7*K7</f>
        <v>36.5</v>
      </c>
      <c r="N7" s="160">
        <f t="shared" ref="N7:N13" si="3">L7*E7</f>
        <v>75</v>
      </c>
      <c r="O7" s="160"/>
      <c r="P7" s="160">
        <f>M7</f>
        <v>36.5</v>
      </c>
      <c r="Q7" s="690"/>
      <c r="R7" s="691"/>
    </row>
    <row r="8" spans="2:18">
      <c r="B8" s="1477"/>
      <c r="C8" s="575">
        <v>2</v>
      </c>
      <c r="D8" s="680" t="s">
        <v>484</v>
      </c>
      <c r="E8" s="688">
        <v>1</v>
      </c>
      <c r="F8" s="313">
        <v>1.2</v>
      </c>
      <c r="G8" s="22">
        <v>10</v>
      </c>
      <c r="H8" s="22">
        <v>5.8310000000000004</v>
      </c>
      <c r="I8" s="22"/>
      <c r="J8" s="22">
        <f t="shared" si="0"/>
        <v>58.31</v>
      </c>
      <c r="K8" s="18">
        <f>J8/2</f>
        <v>29.155000000000001</v>
      </c>
      <c r="L8" s="675">
        <f t="shared" si="1"/>
        <v>69.971999999999994</v>
      </c>
      <c r="M8" s="676">
        <f t="shared" si="2"/>
        <v>34.985999999999997</v>
      </c>
      <c r="N8" s="160">
        <f>L8*E8*0.7</f>
        <v>48.980399999999996</v>
      </c>
      <c r="O8" s="160"/>
      <c r="P8" s="160">
        <f>M8</f>
        <v>34.985999999999997</v>
      </c>
      <c r="Q8" s="690"/>
      <c r="R8" s="692"/>
    </row>
    <row r="9" spans="2:18">
      <c r="B9" s="1477"/>
      <c r="C9" s="577">
        <v>3</v>
      </c>
      <c r="D9" s="680" t="s">
        <v>570</v>
      </c>
      <c r="E9" s="688">
        <v>1</v>
      </c>
      <c r="F9" s="313">
        <v>1</v>
      </c>
      <c r="G9" s="18">
        <v>10</v>
      </c>
      <c r="H9" s="18">
        <v>7.05</v>
      </c>
      <c r="I9" s="18"/>
      <c r="J9" s="22">
        <f t="shared" si="0"/>
        <v>70.5</v>
      </c>
      <c r="K9" s="18">
        <f>G9*2+H9*2</f>
        <v>34.1</v>
      </c>
      <c r="L9" s="675">
        <f t="shared" si="1"/>
        <v>70.5</v>
      </c>
      <c r="M9" s="676">
        <f t="shared" si="2"/>
        <v>34.1</v>
      </c>
      <c r="N9" s="160">
        <f>L9*E9</f>
        <v>70.5</v>
      </c>
      <c r="O9" s="156"/>
      <c r="P9" s="160">
        <f>M9</f>
        <v>34.1</v>
      </c>
      <c r="Q9" s="690"/>
      <c r="R9" s="692"/>
    </row>
    <row r="10" spans="2:18">
      <c r="B10" s="1477"/>
      <c r="C10" s="576">
        <v>4</v>
      </c>
      <c r="D10" s="681" t="s">
        <v>276</v>
      </c>
      <c r="E10" s="688">
        <v>1</v>
      </c>
      <c r="F10" s="313">
        <v>1</v>
      </c>
      <c r="G10" s="18">
        <v>7</v>
      </c>
      <c r="H10" s="18">
        <v>19.02</v>
      </c>
      <c r="I10" s="18"/>
      <c r="J10" s="22">
        <f t="shared" si="0"/>
        <v>133.13999999999999</v>
      </c>
      <c r="K10" s="18">
        <f t="shared" ref="K10:K17" si="4">G10*2+H10*2</f>
        <v>52.04</v>
      </c>
      <c r="L10" s="675">
        <f t="shared" si="1"/>
        <v>133.13999999999999</v>
      </c>
      <c r="M10" s="676">
        <f t="shared" si="2"/>
        <v>52.04</v>
      </c>
      <c r="N10" s="160">
        <f t="shared" si="3"/>
        <v>133.13999999999999</v>
      </c>
      <c r="O10" s="156"/>
      <c r="P10" s="160">
        <f t="shared" ref="P10:P15" si="5">M10</f>
        <v>52.04</v>
      </c>
      <c r="Q10" s="690"/>
      <c r="R10" s="692"/>
    </row>
    <row r="11" spans="2:18">
      <c r="B11" s="1477"/>
      <c r="C11" s="576">
        <v>5</v>
      </c>
      <c r="D11" s="680" t="s">
        <v>322</v>
      </c>
      <c r="E11" s="688">
        <v>1</v>
      </c>
      <c r="F11" s="313">
        <v>1</v>
      </c>
      <c r="G11" s="18">
        <v>2.5499999999999998</v>
      </c>
      <c r="H11" s="18">
        <v>8.7249999999999996</v>
      </c>
      <c r="I11" s="18"/>
      <c r="J11" s="22">
        <f t="shared" si="0"/>
        <v>22.248749999999998</v>
      </c>
      <c r="K11" s="18">
        <f t="shared" si="4"/>
        <v>22.549999999999997</v>
      </c>
      <c r="L11" s="675">
        <f t="shared" si="1"/>
        <v>22.248749999999998</v>
      </c>
      <c r="M11" s="676">
        <f t="shared" si="2"/>
        <v>22.549999999999997</v>
      </c>
      <c r="N11" s="160">
        <f t="shared" si="3"/>
        <v>22.248749999999998</v>
      </c>
      <c r="O11" s="156"/>
      <c r="P11" s="160"/>
      <c r="Q11" s="690"/>
      <c r="R11" s="156">
        <f>M11</f>
        <v>22.549999999999997</v>
      </c>
    </row>
    <row r="12" spans="2:18">
      <c r="B12" s="1477"/>
      <c r="C12" s="576">
        <v>6</v>
      </c>
      <c r="D12" s="682" t="s">
        <v>320</v>
      </c>
      <c r="E12" s="688">
        <v>1</v>
      </c>
      <c r="F12" s="313">
        <v>1</v>
      </c>
      <c r="G12" s="18">
        <v>4</v>
      </c>
      <c r="H12" s="18">
        <v>3.5379999999999998</v>
      </c>
      <c r="I12" s="18"/>
      <c r="J12" s="22">
        <f t="shared" si="0"/>
        <v>14.151999999999999</v>
      </c>
      <c r="K12" s="18">
        <f t="shared" si="4"/>
        <v>15.076000000000001</v>
      </c>
      <c r="L12" s="675">
        <f t="shared" si="1"/>
        <v>14.151999999999999</v>
      </c>
      <c r="M12" s="676">
        <f t="shared" si="2"/>
        <v>15.076000000000001</v>
      </c>
      <c r="N12" s="160">
        <f t="shared" si="3"/>
        <v>14.151999999999999</v>
      </c>
      <c r="O12" s="156"/>
      <c r="P12" s="160">
        <f t="shared" si="5"/>
        <v>15.076000000000001</v>
      </c>
      <c r="Q12" s="690"/>
      <c r="R12" s="692"/>
    </row>
    <row r="13" spans="2:18">
      <c r="B13" s="1477"/>
      <c r="C13" s="576">
        <v>7</v>
      </c>
      <c r="D13" s="680" t="s">
        <v>277</v>
      </c>
      <c r="E13" s="688">
        <v>1</v>
      </c>
      <c r="F13" s="685">
        <v>1</v>
      </c>
      <c r="G13" s="89">
        <v>2.4</v>
      </c>
      <c r="H13" s="89">
        <v>5.6040000000000001</v>
      </c>
      <c r="I13" s="89"/>
      <c r="J13" s="22">
        <f t="shared" si="0"/>
        <v>13.4496</v>
      </c>
      <c r="K13" s="18">
        <f t="shared" si="4"/>
        <v>16.007999999999999</v>
      </c>
      <c r="L13" s="675">
        <f t="shared" si="1"/>
        <v>13.4496</v>
      </c>
      <c r="M13" s="676">
        <f t="shared" si="2"/>
        <v>16.007999999999999</v>
      </c>
      <c r="N13" s="160">
        <f t="shared" si="3"/>
        <v>13.4496</v>
      </c>
      <c r="O13" s="156"/>
      <c r="P13" s="160">
        <f t="shared" si="5"/>
        <v>16.007999999999999</v>
      </c>
      <c r="Q13" s="690"/>
      <c r="R13" s="692"/>
    </row>
    <row r="14" spans="2:18" ht="14.25" customHeight="1">
      <c r="B14" s="1477"/>
      <c r="C14" s="576">
        <v>8</v>
      </c>
      <c r="D14" s="680" t="s">
        <v>574</v>
      </c>
      <c r="E14" s="688">
        <v>1</v>
      </c>
      <c r="F14" s="313">
        <v>1</v>
      </c>
      <c r="G14" s="18">
        <v>7.45</v>
      </c>
      <c r="H14" s="18">
        <v>8.1</v>
      </c>
      <c r="I14" s="18"/>
      <c r="J14" s="22">
        <f t="shared" si="0"/>
        <v>60.344999999999999</v>
      </c>
      <c r="K14" s="18">
        <f>G14*2+H14*2</f>
        <v>31.1</v>
      </c>
      <c r="L14" s="675">
        <f t="shared" si="1"/>
        <v>60.344999999999999</v>
      </c>
      <c r="M14" s="676">
        <f t="shared" si="2"/>
        <v>31.1</v>
      </c>
      <c r="N14" s="160">
        <f>L14*E14</f>
        <v>60.344999999999999</v>
      </c>
      <c r="O14" s="156"/>
      <c r="P14" s="160"/>
      <c r="Q14" s="695">
        <f>M14</f>
        <v>31.1</v>
      </c>
      <c r="R14" s="692"/>
    </row>
    <row r="15" spans="2:18">
      <c r="B15" s="1477"/>
      <c r="C15" s="576">
        <v>9</v>
      </c>
      <c r="D15" s="682" t="s">
        <v>569</v>
      </c>
      <c r="E15" s="688">
        <v>1</v>
      </c>
      <c r="F15" s="313">
        <v>1</v>
      </c>
      <c r="G15" s="18">
        <v>6.75</v>
      </c>
      <c r="H15" s="18">
        <v>10.82</v>
      </c>
      <c r="I15" s="18"/>
      <c r="J15" s="22">
        <f t="shared" si="0"/>
        <v>73.034999999999997</v>
      </c>
      <c r="K15" s="18">
        <f>G15*2+H15*2</f>
        <v>35.14</v>
      </c>
      <c r="L15" s="675">
        <f t="shared" si="1"/>
        <v>73.034999999999997</v>
      </c>
      <c r="M15" s="676">
        <f t="shared" si="2"/>
        <v>35.14</v>
      </c>
      <c r="N15" s="160">
        <f>L15*E15</f>
        <v>73.034999999999997</v>
      </c>
      <c r="O15" s="156"/>
      <c r="P15" s="160">
        <f t="shared" si="5"/>
        <v>35.14</v>
      </c>
      <c r="Q15" s="690"/>
      <c r="R15" s="692"/>
    </row>
    <row r="16" spans="2:18">
      <c r="B16" s="1477"/>
      <c r="C16" s="576">
        <v>10</v>
      </c>
      <c r="D16" s="683" t="s">
        <v>324</v>
      </c>
      <c r="E16" s="688">
        <v>1</v>
      </c>
      <c r="F16" s="685">
        <v>1</v>
      </c>
      <c r="G16" s="89">
        <v>2.8</v>
      </c>
      <c r="H16" s="89">
        <v>8</v>
      </c>
      <c r="I16" s="89"/>
      <c r="J16" s="22">
        <f t="shared" si="0"/>
        <v>22.4</v>
      </c>
      <c r="K16" s="18">
        <f>G16*2+H16*2</f>
        <v>21.6</v>
      </c>
      <c r="L16" s="675">
        <f t="shared" si="1"/>
        <v>22.4</v>
      </c>
      <c r="M16" s="676">
        <f t="shared" si="2"/>
        <v>21.6</v>
      </c>
      <c r="N16" s="160">
        <f>L16*E16</f>
        <v>22.4</v>
      </c>
      <c r="O16" s="156"/>
      <c r="P16" s="160"/>
      <c r="Q16" s="690"/>
      <c r="R16" s="156">
        <f>M16</f>
        <v>21.6</v>
      </c>
    </row>
    <row r="17" spans="2:18">
      <c r="B17" s="1477"/>
      <c r="C17" s="577">
        <v>11</v>
      </c>
      <c r="D17" s="680" t="s">
        <v>323</v>
      </c>
      <c r="E17" s="688">
        <v>1</v>
      </c>
      <c r="F17" s="313">
        <v>1</v>
      </c>
      <c r="G17" s="18"/>
      <c r="H17" s="18"/>
      <c r="I17" s="18"/>
      <c r="J17" s="18">
        <f>42.3+2.7+42.2+16+39.2+9.16</f>
        <v>151.56</v>
      </c>
      <c r="K17" s="18">
        <f t="shared" si="4"/>
        <v>0</v>
      </c>
      <c r="L17" s="675">
        <f t="shared" si="1"/>
        <v>151.56</v>
      </c>
      <c r="M17" s="676">
        <f t="shared" si="2"/>
        <v>0</v>
      </c>
      <c r="N17" s="160">
        <v>0</v>
      </c>
      <c r="O17" s="156"/>
      <c r="P17" s="160"/>
      <c r="Q17" s="690"/>
      <c r="R17" s="692"/>
    </row>
    <row r="18" spans="2:18">
      <c r="B18" s="1477"/>
      <c r="C18" s="576">
        <v>12</v>
      </c>
      <c r="D18" s="683" t="s">
        <v>573</v>
      </c>
      <c r="E18" s="688">
        <v>1</v>
      </c>
      <c r="F18" s="686">
        <v>1</v>
      </c>
      <c r="G18" s="89">
        <v>1.45</v>
      </c>
      <c r="H18" s="89">
        <v>6</v>
      </c>
      <c r="I18" s="89"/>
      <c r="J18" s="18">
        <v>8.6999999999999993</v>
      </c>
      <c r="K18" s="18">
        <f>G18*2+H18*2</f>
        <v>14.9</v>
      </c>
      <c r="L18" s="675">
        <f t="shared" si="1"/>
        <v>8.6999999999999993</v>
      </c>
      <c r="M18" s="676">
        <f>F18*K18</f>
        <v>14.9</v>
      </c>
      <c r="N18" s="160">
        <v>0</v>
      </c>
      <c r="O18" s="156"/>
      <c r="P18" s="160"/>
      <c r="Q18" s="690"/>
      <c r="R18" s="692"/>
    </row>
    <row r="19" spans="2:18" ht="14.25" customHeight="1">
      <c r="B19" s="1477"/>
      <c r="C19" s="576">
        <v>13</v>
      </c>
      <c r="D19" s="680" t="s">
        <v>321</v>
      </c>
      <c r="E19" s="688">
        <v>1</v>
      </c>
      <c r="F19" s="313">
        <v>1</v>
      </c>
      <c r="G19" s="18">
        <v>7.45</v>
      </c>
      <c r="H19" s="18">
        <v>11.01</v>
      </c>
      <c r="I19" s="18"/>
      <c r="J19" s="18">
        <f>+G19*H19</f>
        <v>82.024500000000003</v>
      </c>
      <c r="K19" s="18">
        <f>G19*2+H19*2</f>
        <v>36.92</v>
      </c>
      <c r="L19" s="675">
        <f t="shared" si="1"/>
        <v>82.024500000000003</v>
      </c>
      <c r="M19" s="676">
        <f>F19*K19</f>
        <v>36.92</v>
      </c>
      <c r="N19" s="160">
        <v>0</v>
      </c>
      <c r="O19" s="156"/>
      <c r="P19" s="160"/>
      <c r="Q19" s="690"/>
      <c r="R19" s="692"/>
    </row>
    <row r="20" spans="2:18">
      <c r="B20" s="1477"/>
      <c r="C20" s="576">
        <v>14</v>
      </c>
      <c r="D20" s="680" t="s">
        <v>572</v>
      </c>
      <c r="E20" s="688">
        <v>1</v>
      </c>
      <c r="F20" s="313">
        <v>1</v>
      </c>
      <c r="G20" s="18">
        <v>3</v>
      </c>
      <c r="H20" s="18">
        <v>4.5</v>
      </c>
      <c r="I20" s="18"/>
      <c r="J20" s="18">
        <f>+G20*H20</f>
        <v>13.5</v>
      </c>
      <c r="K20" s="18">
        <f>G20*2+H20*2</f>
        <v>15</v>
      </c>
      <c r="L20" s="675">
        <f t="shared" si="1"/>
        <v>13.5</v>
      </c>
      <c r="M20" s="676">
        <f t="shared" si="2"/>
        <v>15</v>
      </c>
      <c r="N20" s="160">
        <f>L20*E20</f>
        <v>13.5</v>
      </c>
      <c r="O20" s="156"/>
      <c r="P20" s="160">
        <f>M20</f>
        <v>15</v>
      </c>
      <c r="Q20" s="690"/>
      <c r="R20" s="692"/>
    </row>
    <row r="21" spans="2:18" ht="14.25" customHeight="1" thickBot="1">
      <c r="B21" s="1477"/>
      <c r="C21" s="576">
        <v>15</v>
      </c>
      <c r="D21" s="680" t="s">
        <v>571</v>
      </c>
      <c r="E21" s="689">
        <v>1</v>
      </c>
      <c r="F21" s="313">
        <v>1</v>
      </c>
      <c r="G21" s="18">
        <v>4</v>
      </c>
      <c r="H21" s="18">
        <v>7.05</v>
      </c>
      <c r="I21" s="18"/>
      <c r="J21" s="18">
        <f>+G21*H21</f>
        <v>28.2</v>
      </c>
      <c r="K21" s="22">
        <f>G21*2+H21*2</f>
        <v>22.1</v>
      </c>
      <c r="L21" s="673">
        <f t="shared" si="1"/>
        <v>28.2</v>
      </c>
      <c r="M21" s="674">
        <f t="shared" si="2"/>
        <v>22.1</v>
      </c>
      <c r="N21" s="677">
        <f>L21*E21*0.578</f>
        <v>16.299599999999998</v>
      </c>
      <c r="O21" s="156"/>
      <c r="P21" s="160"/>
      <c r="Q21" s="690">
        <f>M21</f>
        <v>22.1</v>
      </c>
      <c r="R21" s="693"/>
    </row>
    <row r="22" spans="2:18" ht="13.5" thickBot="1">
      <c r="B22" s="468"/>
      <c r="C22" s="469" t="s">
        <v>279</v>
      </c>
      <c r="D22" s="470"/>
      <c r="E22" s="282"/>
      <c r="F22" s="283"/>
      <c r="G22" s="283"/>
      <c r="H22" s="283"/>
      <c r="I22" s="283"/>
      <c r="J22" s="283"/>
      <c r="K22" s="283"/>
      <c r="L22" s="284">
        <f>SUM(L7:L21)*1.1</f>
        <v>922.04953500000011</v>
      </c>
      <c r="M22" s="284">
        <f>SUM(M7:M21)</f>
        <v>388.02000000000004</v>
      </c>
      <c r="N22" s="284">
        <f>SUM(N7:N21)*1.7</f>
        <v>957.18559499999992</v>
      </c>
      <c r="O22" s="284">
        <f>N22*0.15</f>
        <v>143.57783924999998</v>
      </c>
      <c r="P22" s="284">
        <f>SUM(P7:P21)</f>
        <v>238.84999999999997</v>
      </c>
      <c r="Q22" s="694">
        <f>SUM(Q7:Q21)</f>
        <v>53.2</v>
      </c>
      <c r="R22" s="696">
        <f>SUM(R7:R21)</f>
        <v>44.15</v>
      </c>
    </row>
    <row r="23" spans="2:18" ht="29.25" customHeight="1" thickBot="1">
      <c r="B23" s="549"/>
      <c r="C23" s="552"/>
      <c r="D23" s="551"/>
      <c r="E23" s="103"/>
      <c r="F23" s="16"/>
      <c r="G23" s="16"/>
      <c r="H23" s="16"/>
      <c r="I23" s="16"/>
      <c r="J23" s="16"/>
      <c r="K23" s="16"/>
      <c r="L23" s="114"/>
      <c r="M23" s="155"/>
      <c r="N23" s="159"/>
      <c r="O23" s="161"/>
      <c r="P23" s="160"/>
      <c r="Q23" s="162"/>
    </row>
    <row r="24" spans="2:18" ht="13.5" thickBot="1">
      <c r="B24" s="471"/>
      <c r="C24" s="469" t="s">
        <v>279</v>
      </c>
      <c r="D24" s="472"/>
      <c r="E24" s="285"/>
      <c r="F24" s="286"/>
      <c r="G24" s="286"/>
      <c r="H24" s="286"/>
      <c r="I24" s="286"/>
      <c r="J24" s="286"/>
      <c r="K24" s="286"/>
      <c r="L24" s="287">
        <f>SUM(L23:L23)*1.1</f>
        <v>0</v>
      </c>
      <c r="M24" s="287">
        <f>SUM(M23:M23)</f>
        <v>0</v>
      </c>
      <c r="N24" s="287">
        <f>SUM(N23:N23)*1.1</f>
        <v>0</v>
      </c>
      <c r="O24" s="284">
        <f>N24*0.15</f>
        <v>0</v>
      </c>
      <c r="P24" s="287">
        <f>SUM(P23:P23)</f>
        <v>0</v>
      </c>
      <c r="Q24" s="287">
        <f>SUM(Q23:Q23)</f>
        <v>0</v>
      </c>
      <c r="R24" s="696">
        <f>SUM(R23:R23)</f>
        <v>0</v>
      </c>
    </row>
    <row r="25" spans="2:18" ht="19.5" customHeight="1" thickTop="1" thickBot="1">
      <c r="C25" s="5"/>
      <c r="D25" s="474"/>
      <c r="L25" s="473">
        <f>L22+L24</f>
        <v>922.04953500000011</v>
      </c>
      <c r="M25" s="473">
        <f>M22+M24</f>
        <v>388.02000000000004</v>
      </c>
      <c r="N25" s="697">
        <f>+N22*1</f>
        <v>957.18559499999992</v>
      </c>
      <c r="O25" s="697">
        <f>O22</f>
        <v>143.57783924999998</v>
      </c>
      <c r="P25" s="697">
        <f>+P22</f>
        <v>238.84999999999997</v>
      </c>
      <c r="Q25" s="697">
        <f>+Q22</f>
        <v>53.2</v>
      </c>
      <c r="R25" s="698">
        <f>+R22</f>
        <v>44.15</v>
      </c>
    </row>
    <row r="26" spans="2:18" ht="27" thickTop="1" thickBot="1">
      <c r="C26" s="5"/>
      <c r="D26" s="474"/>
      <c r="K26" s="165"/>
      <c r="N26" s="661" t="s">
        <v>207</v>
      </c>
      <c r="O26" s="661" t="s">
        <v>208</v>
      </c>
      <c r="P26" s="661" t="s">
        <v>210</v>
      </c>
      <c r="Q26" s="699" t="s">
        <v>575</v>
      </c>
      <c r="R26" s="661" t="s">
        <v>576</v>
      </c>
    </row>
    <row r="27" spans="2:18" ht="13.5" thickBot="1">
      <c r="C27" s="5"/>
      <c r="D27" s="474"/>
    </row>
    <row r="28" spans="2:18" ht="15">
      <c r="C28" s="5"/>
      <c r="D28" s="706" t="s">
        <v>577</v>
      </c>
      <c r="E28" s="707"/>
      <c r="F28" s="708"/>
      <c r="G28" s="708"/>
      <c r="H28" s="709"/>
      <c r="I28" s="709"/>
      <c r="J28" s="709"/>
      <c r="K28" s="709"/>
      <c r="L28" s="710">
        <f>SUM(N7:N16,N20:N21)*2.2</f>
        <v>1238.7107700000001</v>
      </c>
      <c r="N28" s="165">
        <f>+K10</f>
        <v>52.04</v>
      </c>
    </row>
    <row r="29" spans="2:18" ht="15">
      <c r="C29" s="5"/>
      <c r="D29" s="711" t="s">
        <v>578</v>
      </c>
      <c r="E29" s="701"/>
      <c r="F29" s="702"/>
      <c r="G29" s="702"/>
      <c r="H29" s="289"/>
      <c r="I29" s="289"/>
      <c r="J29" s="289"/>
      <c r="K29" s="289"/>
      <c r="L29" s="712">
        <f>+L17</f>
        <v>151.56</v>
      </c>
      <c r="N29" s="165">
        <f>+K12</f>
        <v>15.076000000000001</v>
      </c>
      <c r="O29" s="165">
        <f>+K12</f>
        <v>15.076000000000001</v>
      </c>
    </row>
    <row r="30" spans="2:18" ht="15">
      <c r="C30" s="5"/>
      <c r="D30" s="711" t="s">
        <v>582</v>
      </c>
      <c r="E30" s="701"/>
      <c r="F30" s="702"/>
      <c r="G30" s="702"/>
      <c r="H30" s="289"/>
      <c r="I30" s="289"/>
      <c r="J30" s="289"/>
      <c r="K30" s="289"/>
      <c r="L30" s="712">
        <f>+L11</f>
        <v>22.248749999999998</v>
      </c>
      <c r="N30" s="761">
        <f>+K13</f>
        <v>16.007999999999999</v>
      </c>
      <c r="O30" s="165">
        <f>+K16</f>
        <v>21.6</v>
      </c>
    </row>
    <row r="31" spans="2:18" ht="15.75" thickBot="1">
      <c r="C31" s="5"/>
      <c r="D31" s="711" t="s">
        <v>581</v>
      </c>
      <c r="E31" s="701"/>
      <c r="F31" s="702"/>
      <c r="G31" s="702"/>
      <c r="H31" s="289"/>
      <c r="I31" s="289"/>
      <c r="J31" s="289"/>
      <c r="K31" s="289"/>
      <c r="L31" s="712">
        <f>+L16</f>
        <v>22.4</v>
      </c>
      <c r="N31" s="165">
        <f>+K20</f>
        <v>15</v>
      </c>
      <c r="O31" s="761">
        <f>+K18</f>
        <v>14.9</v>
      </c>
    </row>
    <row r="32" spans="2:18" ht="15.75" thickBot="1">
      <c r="C32" s="5"/>
      <c r="D32" s="711" t="s">
        <v>579</v>
      </c>
      <c r="E32" s="701"/>
      <c r="F32" s="702"/>
      <c r="G32" s="702"/>
      <c r="H32" s="289"/>
      <c r="I32" s="289"/>
      <c r="J32" s="289"/>
      <c r="K32" s="289"/>
      <c r="L32" s="712">
        <f>+L21</f>
        <v>28.2</v>
      </c>
      <c r="N32" s="759">
        <f>SUM(N28:N31)</f>
        <v>98.123999999999995</v>
      </c>
      <c r="O32" s="760">
        <f>SUM(O29:O31)</f>
        <v>51.576000000000001</v>
      </c>
    </row>
    <row r="33" spans="3:16" ht="15">
      <c r="C33" s="5"/>
      <c r="D33" s="711" t="s">
        <v>580</v>
      </c>
      <c r="E33" s="701"/>
      <c r="F33" s="702"/>
      <c r="G33" s="702"/>
      <c r="H33" s="289"/>
      <c r="I33" s="289"/>
      <c r="J33" s="289"/>
      <c r="K33" s="289"/>
      <c r="L33" s="712">
        <f>+N14</f>
        <v>60.344999999999999</v>
      </c>
      <c r="N33" s="757">
        <f>+N32*3.15</f>
        <v>309.09059999999999</v>
      </c>
      <c r="O33" s="758">
        <f>+O32*3.15</f>
        <v>162.46439999999998</v>
      </c>
    </row>
    <row r="34" spans="3:16" ht="15">
      <c r="C34" s="5"/>
      <c r="D34" s="713" t="s">
        <v>26</v>
      </c>
      <c r="E34" s="701"/>
      <c r="F34" s="702"/>
      <c r="G34" s="702"/>
      <c r="H34" s="289"/>
      <c r="I34" s="289"/>
      <c r="J34" s="289"/>
      <c r="K34" s="289"/>
      <c r="L34" s="712">
        <f>+(N7+N8+N15+N9)*4.2</f>
        <v>1123.56468</v>
      </c>
      <c r="N34" s="763" t="s">
        <v>594</v>
      </c>
      <c r="O34" t="s">
        <v>595</v>
      </c>
    </row>
    <row r="35" spans="3:16" ht="15.75" thickBot="1">
      <c r="C35" s="5"/>
      <c r="D35" s="714" t="s">
        <v>27</v>
      </c>
      <c r="E35" s="715"/>
      <c r="F35" s="716"/>
      <c r="G35" s="716"/>
      <c r="H35" s="304"/>
      <c r="I35" s="304"/>
      <c r="J35" s="304"/>
      <c r="K35" s="304"/>
      <c r="L35" s="717">
        <f>(+N10+N12+N13+N20)*0.8</f>
        <v>139.39327999999998</v>
      </c>
    </row>
    <row r="36" spans="3:16">
      <c r="C36" s="5"/>
      <c r="D36" s="703"/>
      <c r="E36" s="701"/>
      <c r="F36" s="702"/>
      <c r="G36" s="109"/>
      <c r="L36" s="165"/>
    </row>
    <row r="37" spans="3:16">
      <c r="C37" s="5"/>
      <c r="D37" s="705"/>
      <c r="E37" s="704"/>
      <c r="F37" s="109"/>
      <c r="G37" s="109"/>
      <c r="L37" s="165"/>
      <c r="N37" s="165">
        <f>+J7</f>
        <v>75</v>
      </c>
      <c r="O37" s="165">
        <f>+J10</f>
        <v>133.13999999999999</v>
      </c>
    </row>
    <row r="38" spans="3:16">
      <c r="C38" s="5"/>
      <c r="D38" s="474"/>
      <c r="N38" s="165">
        <f>+J8</f>
        <v>58.31</v>
      </c>
      <c r="O38" s="165">
        <f>+J11</f>
        <v>22.248749999999998</v>
      </c>
    </row>
    <row r="39" spans="3:16">
      <c r="C39" s="5"/>
      <c r="D39" s="474"/>
      <c r="N39" s="165">
        <f>+J9</f>
        <v>70.5</v>
      </c>
      <c r="O39" s="165">
        <f>+J12</f>
        <v>14.151999999999999</v>
      </c>
    </row>
    <row r="40" spans="3:16" ht="20.25">
      <c r="D40" s="718" t="s">
        <v>486</v>
      </c>
      <c r="E40" s="719"/>
      <c r="F40" s="720">
        <f>F41*F42</f>
        <v>4542799.9999999991</v>
      </c>
      <c r="N40" s="165">
        <f>+J14</f>
        <v>60.344999999999999</v>
      </c>
      <c r="O40" s="165">
        <f>+J13</f>
        <v>13.4496</v>
      </c>
    </row>
    <row r="41" spans="3:16" ht="20.25">
      <c r="D41" s="718" t="s">
        <v>149</v>
      </c>
      <c r="E41" s="719"/>
      <c r="F41" s="721">
        <v>1167</v>
      </c>
      <c r="N41" s="165">
        <f>+J15</f>
        <v>73.034999999999997</v>
      </c>
      <c r="O41" s="165">
        <f>+J16</f>
        <v>22.4</v>
      </c>
    </row>
    <row r="42" spans="3:16" ht="26.85" customHeight="1" thickBot="1">
      <c r="D42" s="718" t="s">
        <v>512</v>
      </c>
      <c r="E42" s="719"/>
      <c r="F42" s="722">
        <v>3892.716366752356</v>
      </c>
      <c r="N42" s="755">
        <f>+J21</f>
        <v>28.2</v>
      </c>
      <c r="O42" s="755">
        <f>+J20</f>
        <v>13.5</v>
      </c>
    </row>
    <row r="43" spans="3:16" ht="17.25" customHeight="1">
      <c r="D43" s="723"/>
      <c r="E43" s="724"/>
      <c r="F43" s="724"/>
      <c r="N43" s="756">
        <f>SUM(N37:N42)</f>
        <v>365.38999999999993</v>
      </c>
      <c r="O43" s="700">
        <f>SUM(O37:O42)</f>
        <v>218.89034999999998</v>
      </c>
      <c r="P43" s="764"/>
    </row>
    <row r="44" spans="3:16" ht="14.25" customHeight="1">
      <c r="D44" s="725" t="s">
        <v>528</v>
      </c>
      <c r="E44" s="726"/>
      <c r="F44" s="727" t="s">
        <v>583</v>
      </c>
      <c r="N44" s="763" t="s">
        <v>596</v>
      </c>
      <c r="O44" t="s">
        <v>597</v>
      </c>
    </row>
    <row r="45" spans="3:16">
      <c r="D45" s="474"/>
    </row>
    <row r="46" spans="3:16">
      <c r="D46" s="474"/>
    </row>
    <row r="47" spans="3:16">
      <c r="D47" s="101"/>
    </row>
    <row r="48" spans="3:16">
      <c r="D48" s="101"/>
      <c r="H48" s="807"/>
    </row>
    <row r="49" spans="4:4">
      <c r="D49" s="101"/>
    </row>
    <row r="50" spans="4:4">
      <c r="D50" s="101"/>
    </row>
    <row r="51" spans="4:4">
      <c r="D51" s="101"/>
    </row>
    <row r="52" spans="4:4">
      <c r="D52" s="101"/>
    </row>
    <row r="53" spans="4:4">
      <c r="D53" s="101"/>
    </row>
    <row r="54" spans="4:4">
      <c r="D54" s="101"/>
    </row>
    <row r="55" spans="4:4">
      <c r="D55" s="101"/>
    </row>
    <row r="56" spans="4:4">
      <c r="D56" s="101"/>
    </row>
    <row r="57" spans="4:4">
      <c r="D57" s="101"/>
    </row>
    <row r="58" spans="4:4">
      <c r="D58" s="101"/>
    </row>
    <row r="59" spans="4:4">
      <c r="D59" s="101"/>
    </row>
    <row r="60" spans="4:4">
      <c r="D60" s="101"/>
    </row>
    <row r="61" spans="4:4">
      <c r="D61" s="101"/>
    </row>
    <row r="62" spans="4:4">
      <c r="D62" s="101"/>
    </row>
    <row r="63" spans="4:4">
      <c r="D63" s="101"/>
    </row>
    <row r="64" spans="4:4">
      <c r="D64" s="101"/>
    </row>
    <row r="65" spans="4:4">
      <c r="D65" s="101"/>
    </row>
    <row r="66" spans="4:4">
      <c r="D66" s="101"/>
    </row>
    <row r="67" spans="4:4">
      <c r="D67" s="101"/>
    </row>
    <row r="68" spans="4:4">
      <c r="D68" s="101"/>
    </row>
    <row r="69" spans="4:4">
      <c r="D69" s="101"/>
    </row>
    <row r="70" spans="4:4">
      <c r="D70" s="101"/>
    </row>
    <row r="71" spans="4:4">
      <c r="D71" s="101"/>
    </row>
    <row r="72" spans="4:4">
      <c r="D72" s="101"/>
    </row>
    <row r="73" spans="4:4">
      <c r="D73" s="101"/>
    </row>
    <row r="74" spans="4:4">
      <c r="D74" s="101"/>
    </row>
    <row r="75" spans="4:4">
      <c r="D75" s="101"/>
    </row>
    <row r="76" spans="4:4">
      <c r="D76" s="101"/>
    </row>
    <row r="77" spans="4:4">
      <c r="D77" s="101"/>
    </row>
    <row r="78" spans="4:4">
      <c r="D78" s="101"/>
    </row>
    <row r="79" spans="4:4">
      <c r="D79" s="101"/>
    </row>
    <row r="80" spans="4:4">
      <c r="D80" s="101"/>
    </row>
    <row r="81" spans="4:4">
      <c r="D81" s="101"/>
    </row>
    <row r="82" spans="4:4">
      <c r="D82" s="101"/>
    </row>
    <row r="83" spans="4:4">
      <c r="D83" s="101"/>
    </row>
    <row r="84" spans="4:4">
      <c r="D84" s="101"/>
    </row>
    <row r="85" spans="4:4">
      <c r="D85" s="101"/>
    </row>
    <row r="86" spans="4:4">
      <c r="D86" s="101"/>
    </row>
    <row r="87" spans="4:4">
      <c r="D87" s="101"/>
    </row>
    <row r="88" spans="4:4">
      <c r="D88" s="101"/>
    </row>
    <row r="89" spans="4:4">
      <c r="D89" s="101"/>
    </row>
    <row r="90" spans="4:4">
      <c r="D90" s="101"/>
    </row>
    <row r="91" spans="4:4">
      <c r="D91" s="101"/>
    </row>
    <row r="92" spans="4:4">
      <c r="D92" s="101"/>
    </row>
    <row r="93" spans="4:4">
      <c r="D93" s="101"/>
    </row>
    <row r="94" spans="4:4">
      <c r="D94" s="101"/>
    </row>
    <row r="95" spans="4:4">
      <c r="D95" s="101"/>
    </row>
    <row r="96" spans="4:4">
      <c r="D96" s="101"/>
    </row>
    <row r="97" spans="4:4">
      <c r="D97" s="101"/>
    </row>
    <row r="98" spans="4:4">
      <c r="D98" s="101"/>
    </row>
    <row r="99" spans="4:4">
      <c r="D99" s="101"/>
    </row>
    <row r="100" spans="4:4">
      <c r="D100" s="101"/>
    </row>
    <row r="101" spans="4:4">
      <c r="D101" s="101"/>
    </row>
    <row r="102" spans="4:4">
      <c r="D102" s="101"/>
    </row>
    <row r="103" spans="4:4">
      <c r="D103" s="101"/>
    </row>
    <row r="104" spans="4:4">
      <c r="D104" s="101"/>
    </row>
    <row r="105" spans="4:4">
      <c r="D105" s="101"/>
    </row>
    <row r="106" spans="4:4">
      <c r="D106" s="101"/>
    </row>
    <row r="107" spans="4:4">
      <c r="D107" s="101"/>
    </row>
    <row r="108" spans="4:4">
      <c r="D108" s="101"/>
    </row>
    <row r="109" spans="4:4">
      <c r="D109" s="101"/>
    </row>
    <row r="110" spans="4:4">
      <c r="D110" s="101"/>
    </row>
    <row r="111" spans="4:4">
      <c r="D111" s="101"/>
    </row>
    <row r="112" spans="4:4">
      <c r="D112" s="101"/>
    </row>
    <row r="113" spans="4:4">
      <c r="D113" s="101"/>
    </row>
    <row r="114" spans="4:4">
      <c r="D114" s="101"/>
    </row>
    <row r="115" spans="4:4">
      <c r="D115" s="101"/>
    </row>
    <row r="116" spans="4:4">
      <c r="D116" s="101"/>
    </row>
    <row r="117" spans="4:4">
      <c r="D117" s="101"/>
    </row>
    <row r="118" spans="4:4">
      <c r="D118" s="101"/>
    </row>
    <row r="119" spans="4:4">
      <c r="D119" s="101"/>
    </row>
    <row r="120" spans="4:4">
      <c r="D120" s="101"/>
    </row>
    <row r="121" spans="4:4">
      <c r="D121" s="101"/>
    </row>
    <row r="122" spans="4:4">
      <c r="D122" s="101"/>
    </row>
    <row r="123" spans="4:4">
      <c r="D123" s="101"/>
    </row>
    <row r="124" spans="4:4">
      <c r="D124" s="101"/>
    </row>
    <row r="125" spans="4:4">
      <c r="D125" s="101"/>
    </row>
    <row r="126" spans="4:4">
      <c r="D126" s="101"/>
    </row>
    <row r="127" spans="4:4">
      <c r="D127" s="101"/>
    </row>
    <row r="128" spans="4:4">
      <c r="D128" s="101"/>
    </row>
    <row r="129" spans="4:4">
      <c r="D129" s="101"/>
    </row>
    <row r="130" spans="4:4">
      <c r="D130" s="101"/>
    </row>
    <row r="131" spans="4:4">
      <c r="D131" s="101"/>
    </row>
    <row r="132" spans="4:4">
      <c r="D132" s="101"/>
    </row>
    <row r="133" spans="4:4">
      <c r="D133" s="101"/>
    </row>
    <row r="134" spans="4:4">
      <c r="D134" s="101"/>
    </row>
    <row r="135" spans="4:4">
      <c r="D135" s="101"/>
    </row>
    <row r="136" spans="4:4">
      <c r="D136" s="101"/>
    </row>
    <row r="137" spans="4:4">
      <c r="D137" s="101"/>
    </row>
    <row r="138" spans="4:4">
      <c r="D138" s="101"/>
    </row>
    <row r="139" spans="4:4">
      <c r="D139" s="101"/>
    </row>
    <row r="140" spans="4:4">
      <c r="D140" s="101"/>
    </row>
    <row r="141" spans="4:4">
      <c r="D141" s="101"/>
    </row>
    <row r="142" spans="4:4">
      <c r="D142" s="101"/>
    </row>
    <row r="143" spans="4:4">
      <c r="D143" s="101"/>
    </row>
    <row r="144" spans="4:4">
      <c r="D144" s="101"/>
    </row>
    <row r="145" spans="4:4">
      <c r="D145" s="101"/>
    </row>
    <row r="146" spans="4:4">
      <c r="D146" s="101"/>
    </row>
    <row r="147" spans="4:4">
      <c r="D147" s="101"/>
    </row>
    <row r="148" spans="4:4">
      <c r="D148" s="101"/>
    </row>
    <row r="149" spans="4:4">
      <c r="D149" s="101"/>
    </row>
    <row r="150" spans="4:4">
      <c r="D150" s="101"/>
    </row>
    <row r="151" spans="4:4">
      <c r="D151" s="101"/>
    </row>
    <row r="152" spans="4:4">
      <c r="D152" s="101"/>
    </row>
    <row r="153" spans="4:4">
      <c r="D153" s="101"/>
    </row>
    <row r="154" spans="4:4">
      <c r="D154" s="101"/>
    </row>
    <row r="155" spans="4:4">
      <c r="D155" s="101"/>
    </row>
    <row r="156" spans="4:4">
      <c r="D156" s="101"/>
    </row>
    <row r="157" spans="4:4">
      <c r="D157" s="101"/>
    </row>
    <row r="158" spans="4:4">
      <c r="D158" s="101"/>
    </row>
    <row r="159" spans="4:4">
      <c r="D159" s="101"/>
    </row>
    <row r="160" spans="4:4">
      <c r="D160" s="101"/>
    </row>
    <row r="161" spans="4:4">
      <c r="D161" s="101"/>
    </row>
    <row r="162" spans="4:4">
      <c r="D162" s="101"/>
    </row>
    <row r="163" spans="4:4">
      <c r="D163" s="101"/>
    </row>
    <row r="164" spans="4:4">
      <c r="D164" s="101"/>
    </row>
    <row r="165" spans="4:4">
      <c r="D165" s="101"/>
    </row>
  </sheetData>
  <mergeCells count="1">
    <mergeCell ref="B7:B21"/>
  </mergeCells>
  <phoneticPr fontId="0" type="noConversion"/>
  <pageMargins left="0.75" right="0.75" top="1" bottom="1" header="0.511811024" footer="0.511811024"/>
  <pageSetup paperSize="9" scale="39" orientation="portrait" horizontalDpi="4294967293" verticalDpi="1200" r:id="rId1"/>
  <headerFooter alignWithMargins="0"/>
  <ignoredErrors>
    <ignoredError sqref="L10 M23:M24 K22:K24 L23:L24 K8:K16 M8:M16 L8 K17 M17 N8 O22 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2:S160"/>
  <sheetViews>
    <sheetView zoomScale="85" workbookViewId="0">
      <selection activeCell="L35" sqref="L35"/>
    </sheetView>
  </sheetViews>
  <sheetFormatPr baseColWidth="10" defaultRowHeight="12.75"/>
  <cols>
    <col min="1" max="1" width="4.85546875" customWidth="1"/>
    <col min="3" max="3" width="9.42578125" customWidth="1"/>
    <col min="4" max="4" width="37.28515625" customWidth="1"/>
    <col min="5" max="6" width="17.5703125" customWidth="1"/>
    <col min="7" max="7" width="22.5703125" customWidth="1"/>
    <col min="8" max="8" width="6.7109375" style="5" hidden="1" customWidth="1"/>
    <col min="9" max="9" width="9.140625" hidden="1" customWidth="1"/>
    <col min="10" max="11" width="6.7109375" hidden="1" customWidth="1"/>
    <col min="12" max="12" width="7.42578125" hidden="1" customWidth="1"/>
    <col min="13" max="13" width="9.42578125" hidden="1" customWidth="1"/>
    <col min="14" max="14" width="11.28515625" hidden="1" customWidth="1"/>
    <col min="15" max="15" width="17" customWidth="1"/>
    <col min="16" max="16" width="2.5703125" customWidth="1"/>
    <col min="17" max="17" width="2.85546875" customWidth="1"/>
  </cols>
  <sheetData>
    <row r="2" spans="2:19">
      <c r="B2" s="8"/>
      <c r="C2" s="8"/>
      <c r="D2" s="8"/>
      <c r="E2" s="8"/>
      <c r="F2" s="8"/>
      <c r="G2" s="8"/>
      <c r="H2" s="28"/>
      <c r="I2" s="8"/>
      <c r="J2" s="8"/>
      <c r="K2" s="8"/>
      <c r="L2" s="8"/>
      <c r="M2" s="8"/>
      <c r="N2" s="8"/>
      <c r="O2" s="8"/>
    </row>
    <row r="3" spans="2:19" ht="26.25" customHeight="1">
      <c r="B3" s="28"/>
      <c r="C3" s="28"/>
      <c r="D3" s="294" t="s">
        <v>182</v>
      </c>
      <c r="E3" s="294"/>
      <c r="F3" s="294"/>
      <c r="G3" s="294"/>
      <c r="H3" s="295"/>
      <c r="I3" s="295"/>
      <c r="J3" s="295"/>
      <c r="K3" s="295"/>
      <c r="L3" s="295"/>
      <c r="M3" s="295"/>
      <c r="N3" s="295"/>
      <c r="O3" s="295"/>
      <c r="P3" s="5"/>
      <c r="Q3" s="5"/>
      <c r="R3" s="5"/>
      <c r="S3" s="5"/>
    </row>
    <row r="4" spans="2:19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"/>
      <c r="Q4" s="5"/>
      <c r="R4" s="5"/>
      <c r="S4" s="5"/>
    </row>
    <row r="5" spans="2:19" ht="13.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5"/>
      <c r="Q5" s="5"/>
      <c r="R5" s="5"/>
      <c r="S5" s="5"/>
    </row>
    <row r="6" spans="2:19" ht="75.75" customHeight="1" thickBot="1">
      <c r="B6" s="555" t="s">
        <v>49</v>
      </c>
      <c r="C6" s="556" t="s">
        <v>135</v>
      </c>
      <c r="D6" s="106" t="s">
        <v>126</v>
      </c>
      <c r="E6" s="106" t="s">
        <v>280</v>
      </c>
      <c r="F6" s="106" t="s">
        <v>183</v>
      </c>
      <c r="G6" s="106" t="s">
        <v>185</v>
      </c>
      <c r="H6" s="106" t="s">
        <v>128</v>
      </c>
      <c r="I6" s="106" t="s">
        <v>1</v>
      </c>
      <c r="J6" s="106" t="s">
        <v>50</v>
      </c>
      <c r="K6" s="106" t="s">
        <v>55</v>
      </c>
      <c r="L6" s="106" t="s">
        <v>60</v>
      </c>
      <c r="M6" s="557" t="s">
        <v>147</v>
      </c>
      <c r="N6" s="557" t="s">
        <v>148</v>
      </c>
      <c r="O6" s="558" t="s">
        <v>184</v>
      </c>
      <c r="P6" s="5"/>
      <c r="Q6" s="5"/>
      <c r="R6" s="296" t="s">
        <v>281</v>
      </c>
      <c r="S6" s="296" t="s">
        <v>282</v>
      </c>
    </row>
    <row r="7" spans="2:19" ht="12.75" customHeight="1">
      <c r="B7" s="1478" t="s">
        <v>275</v>
      </c>
      <c r="C7" s="783">
        <f>'CONT.PISO.LOSA.ZOCALO'!C7</f>
        <v>1</v>
      </c>
      <c r="D7" s="773" t="str">
        <f>'CONT.PISO.LOSA.ZOCALO'!D7</f>
        <v>Aulas</v>
      </c>
      <c r="E7" s="774">
        <f>'CONT.PISO.LOSA.ZOCALO'!N7</f>
        <v>75</v>
      </c>
      <c r="F7" s="775">
        <f t="shared" ref="F7:F18" si="0">E7</f>
        <v>75</v>
      </c>
      <c r="G7" s="561"/>
      <c r="H7" s="103"/>
      <c r="I7" s="103"/>
      <c r="J7" s="103"/>
      <c r="K7" s="103"/>
      <c r="L7" s="103"/>
      <c r="M7" s="103"/>
      <c r="N7" s="562"/>
      <c r="O7" s="776"/>
      <c r="P7" s="5"/>
      <c r="Q7" s="5"/>
      <c r="R7" s="5"/>
      <c r="S7" s="5"/>
    </row>
    <row r="8" spans="2:19">
      <c r="B8" s="1479"/>
      <c r="C8" s="784">
        <f>'CONT.PISO.LOSA.ZOCALO'!C8</f>
        <v>2</v>
      </c>
      <c r="D8" s="574" t="str">
        <f>'CONT.PISO.LOSA.ZOCALO'!D8</f>
        <v>galeria</v>
      </c>
      <c r="E8" s="559">
        <f>'CONT.PISO.LOSA.ZOCALO'!N8</f>
        <v>48.980399999999996</v>
      </c>
      <c r="F8" s="560">
        <f t="shared" si="0"/>
        <v>48.980399999999996</v>
      </c>
      <c r="G8" s="290"/>
      <c r="H8" s="104"/>
      <c r="I8" s="104"/>
      <c r="J8" s="104"/>
      <c r="K8" s="104"/>
      <c r="L8" s="104"/>
      <c r="M8" s="104"/>
      <c r="N8" s="291"/>
      <c r="O8" s="777"/>
      <c r="P8" s="5"/>
      <c r="Q8" s="5"/>
      <c r="R8" s="5"/>
      <c r="S8" s="5"/>
    </row>
    <row r="9" spans="2:19">
      <c r="B9" s="1479"/>
      <c r="C9" s="784">
        <f>'CONT.PISO.LOSA.ZOCALO'!C9</f>
        <v>3</v>
      </c>
      <c r="D9" s="574" t="str">
        <f>'CONT.PISO.LOSA.ZOCALO'!D9</f>
        <v>gobierno - Preceptoria</v>
      </c>
      <c r="E9" s="559">
        <f>'CONT.PISO.LOSA.ZOCALO'!N9</f>
        <v>70.5</v>
      </c>
      <c r="F9" s="560">
        <f t="shared" si="0"/>
        <v>70.5</v>
      </c>
      <c r="G9" s="290"/>
      <c r="H9" s="104"/>
      <c r="I9" s="104"/>
      <c r="J9" s="104"/>
      <c r="K9" s="104"/>
      <c r="L9" s="104"/>
      <c r="M9" s="104"/>
      <c r="N9" s="291"/>
      <c r="O9" s="777"/>
      <c r="P9" s="5"/>
      <c r="Q9" s="5"/>
      <c r="R9" s="5"/>
      <c r="S9" s="5"/>
    </row>
    <row r="10" spans="2:19">
      <c r="B10" s="1479"/>
      <c r="C10" s="784">
        <f>'CONT.PISO.LOSA.ZOCALO'!C10</f>
        <v>4</v>
      </c>
      <c r="D10" s="574" t="str">
        <f>'CONT.PISO.LOSA.ZOCALO'!D10</f>
        <v>sanitarios comunes</v>
      </c>
      <c r="E10" s="559">
        <f>'CONT.PISO.LOSA.ZOCALO'!N10</f>
        <v>133.13999999999999</v>
      </c>
      <c r="F10" s="560">
        <f t="shared" si="0"/>
        <v>133.13999999999999</v>
      </c>
      <c r="G10" s="290"/>
      <c r="H10" s="105"/>
      <c r="I10" s="104"/>
      <c r="J10" s="104"/>
      <c r="K10" s="104"/>
      <c r="L10" s="104"/>
      <c r="M10" s="104"/>
      <c r="N10" s="291"/>
      <c r="O10" s="777"/>
      <c r="P10" s="5"/>
      <c r="Q10" s="5"/>
      <c r="R10" s="5">
        <f>E10*0.5</f>
        <v>66.569999999999993</v>
      </c>
      <c r="S10" s="5"/>
    </row>
    <row r="11" spans="2:19">
      <c r="B11" s="1479"/>
      <c r="C11" s="784">
        <f>'CONT.PISO.LOSA.ZOCALO'!C11</f>
        <v>5</v>
      </c>
      <c r="D11" s="574" t="str">
        <f>'CONT.PISO.LOSA.ZOCALO'!D11</f>
        <v>pleno sanitario</v>
      </c>
      <c r="E11" s="559">
        <f>'CONT.PISO.LOSA.ZOCALO'!N11</f>
        <v>22.248749999999998</v>
      </c>
      <c r="F11" s="560">
        <f t="shared" si="0"/>
        <v>22.248749999999998</v>
      </c>
      <c r="G11" s="290"/>
      <c r="H11" s="104"/>
      <c r="I11" s="104">
        <v>2</v>
      </c>
      <c r="J11" s="104"/>
      <c r="K11" s="104"/>
      <c r="L11" s="104"/>
      <c r="M11" s="104">
        <v>12.5</v>
      </c>
      <c r="N11" s="291">
        <v>14.17</v>
      </c>
      <c r="O11" s="777"/>
      <c r="P11" s="5"/>
      <c r="Q11" s="5"/>
      <c r="R11" s="5"/>
      <c r="S11" s="5"/>
    </row>
    <row r="12" spans="2:19">
      <c r="B12" s="1480"/>
      <c r="C12" s="784">
        <f>'CONT.PISO.LOSA.ZOCALO'!C12</f>
        <v>6</v>
      </c>
      <c r="D12" s="574" t="str">
        <f>'CONT.PISO.LOSA.ZOCALO'!D12</f>
        <v>sanitarios discapacitados</v>
      </c>
      <c r="E12" s="559">
        <f>'CONT.PISO.LOSA.ZOCALO'!N12</f>
        <v>14.151999999999999</v>
      </c>
      <c r="F12" s="560">
        <f t="shared" si="0"/>
        <v>14.151999999999999</v>
      </c>
      <c r="G12" s="290"/>
      <c r="H12" s="104"/>
      <c r="I12" s="104"/>
      <c r="J12" s="104"/>
      <c r="K12" s="104"/>
      <c r="L12" s="104"/>
      <c r="M12" s="104"/>
      <c r="N12" s="291"/>
      <c r="O12" s="777"/>
      <c r="P12" s="5"/>
      <c r="Q12" s="5"/>
      <c r="R12" s="5"/>
      <c r="S12" s="5"/>
    </row>
    <row r="13" spans="2:19">
      <c r="B13" s="1480"/>
      <c r="C13" s="784">
        <f>'CONT.PISO.LOSA.ZOCALO'!C13</f>
        <v>7</v>
      </c>
      <c r="D13" s="574" t="str">
        <f>'CONT.PISO.LOSA.ZOCALO'!D13</f>
        <v>sanitarios docentes</v>
      </c>
      <c r="E13" s="559">
        <f>'CONT.PISO.LOSA.ZOCALO'!N13</f>
        <v>13.4496</v>
      </c>
      <c r="F13" s="560">
        <f t="shared" si="0"/>
        <v>13.4496</v>
      </c>
      <c r="G13" s="290"/>
      <c r="H13" s="104"/>
      <c r="I13" s="104">
        <v>6</v>
      </c>
      <c r="J13" s="104"/>
      <c r="K13" s="104"/>
      <c r="L13" s="104"/>
      <c r="M13" s="104">
        <v>58.71</v>
      </c>
      <c r="N13" s="291">
        <v>30.65</v>
      </c>
      <c r="O13" s="777"/>
      <c r="P13" s="5"/>
      <c r="Q13" s="5"/>
      <c r="R13" s="5"/>
      <c r="S13" s="5"/>
    </row>
    <row r="14" spans="2:19">
      <c r="B14" s="1480"/>
      <c r="C14" s="784">
        <f>'CONT.PISO.LOSA.ZOCALO'!C14</f>
        <v>8</v>
      </c>
      <c r="D14" s="574" t="str">
        <f>'CONT.PISO.LOSA.ZOCALO'!D14</f>
        <v xml:space="preserve">hall </v>
      </c>
      <c r="E14" s="559">
        <f>'CONT.PISO.LOSA.ZOCALO'!N14</f>
        <v>60.344999999999999</v>
      </c>
      <c r="F14" s="560">
        <f t="shared" si="0"/>
        <v>60.344999999999999</v>
      </c>
      <c r="G14" s="290"/>
      <c r="H14" s="104"/>
      <c r="I14" s="104"/>
      <c r="J14" s="104"/>
      <c r="K14" s="104"/>
      <c r="L14" s="104"/>
      <c r="M14" s="104"/>
      <c r="N14" s="291"/>
      <c r="O14" s="777"/>
      <c r="P14" s="5"/>
      <c r="Q14" s="5"/>
      <c r="R14" s="5"/>
      <c r="S14" s="5"/>
    </row>
    <row r="15" spans="2:19">
      <c r="B15" s="1480"/>
      <c r="C15" s="784">
        <f>'CONT.PISO.LOSA.ZOCALO'!C15</f>
        <v>9</v>
      </c>
      <c r="D15" s="574" t="str">
        <f>'CONT.PISO.LOSA.ZOCALO'!D15</f>
        <v xml:space="preserve">sala de informática </v>
      </c>
      <c r="E15" s="559">
        <f>'CONT.PISO.LOSA.ZOCALO'!N15</f>
        <v>73.034999999999997</v>
      </c>
      <c r="F15" s="560">
        <f t="shared" si="0"/>
        <v>73.034999999999997</v>
      </c>
      <c r="G15" s="290"/>
      <c r="H15" s="104"/>
      <c r="I15" s="104"/>
      <c r="J15" s="104"/>
      <c r="K15" s="104"/>
      <c r="L15" s="104"/>
      <c r="M15" s="104"/>
      <c r="N15" s="291"/>
      <c r="O15" s="777"/>
      <c r="P15" s="5"/>
      <c r="Q15" s="5"/>
      <c r="R15" s="5"/>
      <c r="S15" s="5"/>
    </row>
    <row r="16" spans="2:19">
      <c r="B16" s="1480"/>
      <c r="C16" s="784">
        <f>'CONT.PISO.LOSA.ZOCALO'!C16</f>
        <v>10</v>
      </c>
      <c r="D16" s="574" t="str">
        <f>'CONT.PISO.LOSA.ZOCALO'!D16</f>
        <v>sala de bombas</v>
      </c>
      <c r="E16" s="559">
        <f>'CONT.PISO.LOSA.ZOCALO'!N16</f>
        <v>22.4</v>
      </c>
      <c r="F16" s="560">
        <f t="shared" si="0"/>
        <v>22.4</v>
      </c>
      <c r="G16" s="290"/>
      <c r="H16" s="105"/>
      <c r="I16" s="104"/>
      <c r="J16" s="104"/>
      <c r="K16" s="104"/>
      <c r="L16" s="104"/>
      <c r="M16" s="104"/>
      <c r="N16" s="291"/>
      <c r="O16" s="777"/>
      <c r="P16" s="5"/>
      <c r="Q16" s="5"/>
      <c r="R16" s="5"/>
      <c r="S16" s="5"/>
    </row>
    <row r="17" spans="2:19">
      <c r="B17" s="1480"/>
      <c r="C17" s="784">
        <f>'CONT.PISO.LOSA.ZOCALO'!C17</f>
        <v>11</v>
      </c>
      <c r="D17" s="574" t="str">
        <f>'CONT.PISO.LOSA.ZOCALO'!D17</f>
        <v>veredas interiores</v>
      </c>
      <c r="E17" s="559">
        <f>'CONT.PISO.LOSA.ZOCALO'!N17</f>
        <v>0</v>
      </c>
      <c r="F17" s="560">
        <f t="shared" si="0"/>
        <v>0</v>
      </c>
      <c r="G17" s="290"/>
      <c r="H17" s="104"/>
      <c r="I17" s="104"/>
      <c r="J17" s="104"/>
      <c r="K17" s="104"/>
      <c r="L17" s="104"/>
      <c r="M17" s="104"/>
      <c r="N17" s="291"/>
      <c r="O17" s="777"/>
      <c r="P17" s="5"/>
      <c r="Q17" s="5"/>
      <c r="R17" s="5"/>
      <c r="S17" s="5"/>
    </row>
    <row r="18" spans="2:19">
      <c r="B18" s="1480"/>
      <c r="C18" s="784">
        <f>'CONT.PISO.LOSA.ZOCALO'!C18</f>
        <v>12</v>
      </c>
      <c r="D18" s="574" t="str">
        <f>'CONT.PISO.LOSA.ZOCALO'!D18</f>
        <v>Tanque de reserva</v>
      </c>
      <c r="E18" s="559">
        <f>'CONT.PISO.LOSA.ZOCALO'!N18</f>
        <v>0</v>
      </c>
      <c r="F18" s="560">
        <f t="shared" si="0"/>
        <v>0</v>
      </c>
      <c r="G18" s="290"/>
      <c r="H18" s="104"/>
      <c r="I18" s="104"/>
      <c r="J18" s="104"/>
      <c r="K18" s="104"/>
      <c r="L18" s="104"/>
      <c r="M18" s="104"/>
      <c r="N18" s="291"/>
      <c r="O18" s="777"/>
      <c r="P18" s="5"/>
      <c r="Q18" s="5"/>
      <c r="R18" s="5"/>
      <c r="S18" s="5"/>
    </row>
    <row r="19" spans="2:19">
      <c r="B19" s="1480"/>
      <c r="C19" s="784">
        <f>'CONT.PISO.LOSA.ZOCALO'!C19</f>
        <v>13</v>
      </c>
      <c r="D19" s="574" t="str">
        <f>'CONT.PISO.LOSA.ZOCALO'!D19</f>
        <v>hall acceso</v>
      </c>
      <c r="E19" s="559">
        <f>'CONT.PISO.LOSA.ZOCALO'!N19</f>
        <v>0</v>
      </c>
      <c r="F19" s="560">
        <f>E19</f>
        <v>0</v>
      </c>
      <c r="G19" s="290"/>
      <c r="H19" s="104"/>
      <c r="I19" s="104"/>
      <c r="J19" s="104"/>
      <c r="K19" s="104"/>
      <c r="L19" s="104"/>
      <c r="M19" s="104"/>
      <c r="N19" s="291"/>
      <c r="O19" s="777"/>
      <c r="P19" s="5"/>
      <c r="Q19" s="5"/>
      <c r="R19" s="5"/>
      <c r="S19" s="5"/>
    </row>
    <row r="20" spans="2:19">
      <c r="B20" s="1480"/>
      <c r="C20" s="784">
        <f>'CONT.PISO.LOSA.ZOCALO'!C20</f>
        <v>14</v>
      </c>
      <c r="D20" s="574" t="str">
        <f>'CONT.PISO.LOSA.ZOCALO'!D20</f>
        <v>office - maestranza</v>
      </c>
      <c r="E20" s="559">
        <f>'CONT.PISO.LOSA.ZOCALO'!N20</f>
        <v>13.5</v>
      </c>
      <c r="F20" s="560">
        <f>E20</f>
        <v>13.5</v>
      </c>
      <c r="G20" s="290"/>
      <c r="H20" s="104"/>
      <c r="I20" s="104"/>
      <c r="J20" s="104"/>
      <c r="K20" s="104"/>
      <c r="L20" s="104"/>
      <c r="M20" s="104"/>
      <c r="N20" s="291"/>
      <c r="O20" s="777"/>
      <c r="P20" s="5"/>
      <c r="Q20" s="5"/>
      <c r="R20" s="5"/>
      <c r="S20" s="5"/>
    </row>
    <row r="21" spans="2:19">
      <c r="B21" s="1480"/>
      <c r="C21" s="784">
        <f>'CONT.PISO.LOSA.ZOCALO'!C21</f>
        <v>15</v>
      </c>
      <c r="D21" s="574" t="str">
        <f>'CONT.PISO.LOSA.ZOCALO'!D21</f>
        <v>hall de espera</v>
      </c>
      <c r="E21" s="559">
        <f>'CONT.PISO.LOSA.ZOCALO'!N21</f>
        <v>16.299599999999998</v>
      </c>
      <c r="F21" s="560">
        <f>E21</f>
        <v>16.299599999999998</v>
      </c>
      <c r="G21" s="290"/>
      <c r="H21" s="104"/>
      <c r="I21" s="104"/>
      <c r="J21" s="104"/>
      <c r="K21" s="104"/>
      <c r="L21" s="104"/>
      <c r="M21" s="104"/>
      <c r="N21" s="291"/>
      <c r="O21" s="777"/>
      <c r="P21" s="5"/>
      <c r="Q21" s="5"/>
      <c r="R21" s="5"/>
      <c r="S21" s="5"/>
    </row>
    <row r="22" spans="2:19" ht="13.5" thickBot="1">
      <c r="B22" s="1480"/>
      <c r="C22" s="575" t="str">
        <f>'CONT.PISO.LOSA.ZOCALO'!C22</f>
        <v>SUBTOTAL</v>
      </c>
      <c r="D22" s="574"/>
      <c r="E22" s="770">
        <f>+'CONT.PISO.LOSA.ZOCALO'!N22</f>
        <v>957.18559499999992</v>
      </c>
      <c r="F22" s="735"/>
      <c r="G22" s="500"/>
      <c r="H22" s="735"/>
      <c r="I22" s="735"/>
      <c r="J22" s="735"/>
      <c r="K22" s="735"/>
      <c r="L22" s="735"/>
      <c r="M22" s="735"/>
      <c r="N22" s="735"/>
      <c r="O22" s="778"/>
      <c r="P22" s="5"/>
      <c r="Q22" s="5"/>
      <c r="R22" s="5"/>
      <c r="S22" s="5"/>
    </row>
    <row r="23" spans="2:19" ht="12.75" customHeight="1">
      <c r="B23" s="1481" t="s">
        <v>278</v>
      </c>
      <c r="C23" s="552"/>
      <c r="D23" s="769"/>
      <c r="E23" s="770"/>
      <c r="F23" s="770"/>
      <c r="G23" s="500"/>
      <c r="H23" s="735"/>
      <c r="I23" s="735"/>
      <c r="J23" s="735"/>
      <c r="K23" s="735"/>
      <c r="L23" s="735"/>
      <c r="M23" s="735"/>
      <c r="N23" s="735"/>
      <c r="O23" s="778"/>
      <c r="P23" s="5"/>
      <c r="Q23" s="5"/>
      <c r="R23" s="5"/>
      <c r="S23" s="5"/>
    </row>
    <row r="24" spans="2:19" ht="13.5" thickBot="1">
      <c r="B24" s="1482"/>
      <c r="C24" s="779"/>
      <c r="D24" s="779" t="s">
        <v>285</v>
      </c>
      <c r="E24" s="780">
        <f>SUM(E23:E23)*1.1</f>
        <v>0</v>
      </c>
      <c r="F24" s="780">
        <f>SUM(F23:F23)</f>
        <v>0</v>
      </c>
      <c r="G24" s="781"/>
      <c r="H24" s="440"/>
      <c r="I24" s="440"/>
      <c r="J24" s="440"/>
      <c r="K24" s="440"/>
      <c r="L24" s="440"/>
      <c r="M24" s="440"/>
      <c r="N24" s="440"/>
      <c r="O24" s="782"/>
      <c r="P24" s="5"/>
      <c r="Q24" s="5"/>
      <c r="R24" s="5"/>
      <c r="S24" s="5"/>
    </row>
    <row r="25" spans="2:19" s="292" customFormat="1" ht="30" customHeight="1" thickBot="1">
      <c r="B25" s="550"/>
      <c r="C25" s="771"/>
      <c r="D25" s="772" t="s">
        <v>487</v>
      </c>
      <c r="E25" s="767">
        <f>(E22+E24)*1</f>
        <v>957.18559499999992</v>
      </c>
      <c r="F25" s="768">
        <f>E25*1.1</f>
        <v>1052.9041545</v>
      </c>
      <c r="G25" s="581">
        <f>249.84*1.1</f>
        <v>274.82400000000001</v>
      </c>
      <c r="H25" s="582"/>
      <c r="I25" s="582"/>
      <c r="J25" s="582"/>
      <c r="K25" s="582"/>
      <c r="L25" s="582"/>
      <c r="M25" s="582"/>
      <c r="N25" s="582"/>
      <c r="O25" s="583">
        <f>E25+G25</f>
        <v>1232.009595</v>
      </c>
      <c r="P25" s="293"/>
      <c r="Q25" s="293"/>
      <c r="R25" s="563">
        <f>SUM(R7:R24)</f>
        <v>66.569999999999993</v>
      </c>
      <c r="S25" s="564"/>
    </row>
    <row r="26" spans="2:19" s="292" customFormat="1" ht="48" customHeight="1" thickTop="1" thickBot="1">
      <c r="B26" s="578"/>
      <c r="C26" s="579"/>
      <c r="D26" s="580"/>
      <c r="E26" s="337" t="s">
        <v>488</v>
      </c>
      <c r="F26" s="337" t="s">
        <v>183</v>
      </c>
      <c r="G26" s="337" t="s">
        <v>185</v>
      </c>
      <c r="H26" s="337" t="s">
        <v>128</v>
      </c>
      <c r="I26" s="337" t="s">
        <v>1</v>
      </c>
      <c r="J26" s="337" t="s">
        <v>50</v>
      </c>
      <c r="K26" s="337" t="s">
        <v>55</v>
      </c>
      <c r="L26" s="337" t="s">
        <v>60</v>
      </c>
      <c r="M26" s="584" t="s">
        <v>147</v>
      </c>
      <c r="N26" s="584" t="s">
        <v>148</v>
      </c>
      <c r="O26" s="585" t="s">
        <v>184</v>
      </c>
      <c r="P26" s="293"/>
      <c r="Q26" s="293"/>
      <c r="R26" s="563"/>
      <c r="S26" s="564"/>
    </row>
    <row r="27" spans="2:19" ht="25.9" customHeight="1">
      <c r="B27" s="5"/>
      <c r="C27" s="5"/>
      <c r="D27" s="474"/>
      <c r="E27" s="565">
        <f>E25-R25</f>
        <v>890.61559499999998</v>
      </c>
      <c r="F27" s="474"/>
      <c r="G27" s="565">
        <f>G25/1.112</f>
        <v>247.14388489208633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64">
        <f>E27+G27</f>
        <v>1137.7594798920863</v>
      </c>
    </row>
    <row r="28" spans="2:19">
      <c r="D28" s="101"/>
      <c r="E28" s="101"/>
      <c r="F28" s="101"/>
      <c r="G28" s="101"/>
    </row>
    <row r="29" spans="2:19">
      <c r="D29" s="101"/>
      <c r="E29" s="101"/>
      <c r="F29" s="101"/>
      <c r="G29" s="101"/>
    </row>
    <row r="30" spans="2:19">
      <c r="D30" s="101"/>
      <c r="E30" s="101"/>
      <c r="F30" s="101"/>
      <c r="G30" s="101"/>
    </row>
    <row r="31" spans="2:19">
      <c r="D31" s="101"/>
      <c r="E31" s="101"/>
      <c r="F31" s="101"/>
      <c r="G31" s="101"/>
    </row>
    <row r="32" spans="2:19">
      <c r="D32" s="101"/>
      <c r="E32" s="101"/>
      <c r="F32" s="101"/>
      <c r="G32" s="101"/>
    </row>
    <row r="33" spans="4:7">
      <c r="D33" s="101"/>
      <c r="E33" s="101"/>
      <c r="F33" s="101"/>
      <c r="G33" s="101"/>
    </row>
    <row r="34" spans="4:7">
      <c r="D34" s="101"/>
      <c r="E34" s="101"/>
      <c r="F34" s="101"/>
      <c r="G34" s="101"/>
    </row>
    <row r="35" spans="4:7">
      <c r="D35" s="101"/>
      <c r="E35" s="101"/>
      <c r="F35" s="101"/>
      <c r="G35" s="101"/>
    </row>
    <row r="36" spans="4:7">
      <c r="D36" s="101"/>
      <c r="E36" s="101"/>
      <c r="F36" s="101"/>
      <c r="G36" s="101"/>
    </row>
    <row r="37" spans="4:7">
      <c r="D37" s="101"/>
      <c r="E37" s="101"/>
      <c r="F37" s="101"/>
      <c r="G37" s="101"/>
    </row>
    <row r="38" spans="4:7">
      <c r="D38" s="101"/>
      <c r="E38" s="101"/>
      <c r="F38" s="101"/>
      <c r="G38" s="101"/>
    </row>
    <row r="39" spans="4:7">
      <c r="D39" s="101"/>
      <c r="E39" s="101"/>
      <c r="F39" s="101"/>
      <c r="G39" s="101"/>
    </row>
    <row r="40" spans="4:7">
      <c r="D40" s="101"/>
      <c r="E40" s="101"/>
      <c r="F40" s="101"/>
      <c r="G40" s="101"/>
    </row>
    <row r="41" spans="4:7">
      <c r="D41" s="101"/>
      <c r="E41" s="101"/>
      <c r="F41" s="101"/>
      <c r="G41" s="101"/>
    </row>
    <row r="42" spans="4:7">
      <c r="D42" s="101"/>
      <c r="E42" s="101"/>
      <c r="F42" s="101"/>
      <c r="G42" s="101"/>
    </row>
    <row r="43" spans="4:7">
      <c r="D43" s="101"/>
      <c r="E43" s="101"/>
      <c r="F43" s="101"/>
      <c r="G43" s="101"/>
    </row>
    <row r="44" spans="4:7">
      <c r="D44" s="101"/>
      <c r="E44" s="101"/>
      <c r="F44" s="101"/>
      <c r="G44" s="101"/>
    </row>
    <row r="45" spans="4:7">
      <c r="D45" s="101"/>
      <c r="E45" s="101"/>
      <c r="F45" s="101"/>
      <c r="G45" s="101"/>
    </row>
    <row r="46" spans="4:7">
      <c r="D46" s="101"/>
      <c r="E46" s="101"/>
      <c r="F46" s="101"/>
      <c r="G46" s="101"/>
    </row>
    <row r="47" spans="4:7">
      <c r="D47" s="101"/>
      <c r="E47" s="101"/>
      <c r="F47" s="101"/>
      <c r="G47" s="101"/>
    </row>
    <row r="48" spans="4:7">
      <c r="D48" s="101"/>
      <c r="E48" s="101"/>
      <c r="F48" s="101"/>
      <c r="G48" s="101"/>
    </row>
    <row r="49" spans="4:7">
      <c r="D49" s="101"/>
      <c r="E49" s="101"/>
      <c r="F49" s="101"/>
      <c r="G49" s="101"/>
    </row>
    <row r="50" spans="4:7">
      <c r="D50" s="101"/>
      <c r="E50" s="101"/>
      <c r="F50" s="101"/>
      <c r="G50" s="101"/>
    </row>
    <row r="51" spans="4:7">
      <c r="D51" s="101"/>
      <c r="E51" s="101"/>
      <c r="F51" s="101"/>
      <c r="G51" s="101"/>
    </row>
    <row r="52" spans="4:7">
      <c r="D52" s="101"/>
      <c r="E52" s="101"/>
      <c r="F52" s="101"/>
      <c r="G52" s="101"/>
    </row>
    <row r="53" spans="4:7">
      <c r="D53" s="101"/>
      <c r="E53" s="101"/>
      <c r="F53" s="101"/>
      <c r="G53" s="101"/>
    </row>
    <row r="54" spans="4:7">
      <c r="D54" s="101"/>
      <c r="E54" s="101"/>
      <c r="F54" s="101"/>
      <c r="G54" s="101"/>
    </row>
    <row r="55" spans="4:7">
      <c r="D55" s="101"/>
      <c r="E55" s="101"/>
      <c r="F55" s="101"/>
      <c r="G55" s="101"/>
    </row>
    <row r="56" spans="4:7">
      <c r="D56" s="101"/>
      <c r="E56" s="101"/>
      <c r="F56" s="101"/>
      <c r="G56" s="101"/>
    </row>
    <row r="57" spans="4:7">
      <c r="D57" s="101"/>
      <c r="E57" s="101"/>
      <c r="F57" s="101"/>
      <c r="G57" s="101"/>
    </row>
    <row r="58" spans="4:7">
      <c r="D58" s="101"/>
      <c r="E58" s="101"/>
      <c r="F58" s="101"/>
      <c r="G58" s="101"/>
    </row>
    <row r="59" spans="4:7">
      <c r="D59" s="101"/>
      <c r="E59" s="101"/>
      <c r="F59" s="101"/>
      <c r="G59" s="101"/>
    </row>
    <row r="60" spans="4:7">
      <c r="D60" s="101"/>
      <c r="E60" s="101"/>
      <c r="F60" s="101"/>
      <c r="G60" s="101"/>
    </row>
    <row r="61" spans="4:7">
      <c r="D61" s="101"/>
      <c r="E61" s="101"/>
      <c r="F61" s="101"/>
      <c r="G61" s="101"/>
    </row>
    <row r="62" spans="4:7">
      <c r="D62" s="101"/>
      <c r="E62" s="101"/>
      <c r="F62" s="101"/>
      <c r="G62" s="101"/>
    </row>
    <row r="63" spans="4:7">
      <c r="D63" s="101"/>
      <c r="E63" s="101"/>
      <c r="F63" s="101"/>
      <c r="G63" s="101"/>
    </row>
    <row r="64" spans="4:7">
      <c r="D64" s="101"/>
      <c r="E64" s="101"/>
      <c r="F64" s="101"/>
      <c r="G64" s="101"/>
    </row>
    <row r="65" spans="4:7">
      <c r="D65" s="101"/>
      <c r="E65" s="101"/>
      <c r="F65" s="101"/>
      <c r="G65" s="101"/>
    </row>
    <row r="66" spans="4:7">
      <c r="D66" s="101"/>
      <c r="E66" s="101"/>
      <c r="F66" s="101"/>
      <c r="G66" s="101"/>
    </row>
    <row r="67" spans="4:7">
      <c r="D67" s="101"/>
      <c r="E67" s="101"/>
      <c r="F67" s="101"/>
      <c r="G67" s="101"/>
    </row>
    <row r="68" spans="4:7">
      <c r="D68" s="101"/>
      <c r="E68" s="101"/>
      <c r="F68" s="101"/>
      <c r="G68" s="101"/>
    </row>
    <row r="69" spans="4:7">
      <c r="D69" s="101"/>
      <c r="E69" s="101"/>
      <c r="F69" s="101"/>
      <c r="G69" s="101"/>
    </row>
    <row r="70" spans="4:7">
      <c r="D70" s="101"/>
      <c r="E70" s="101"/>
      <c r="F70" s="101"/>
      <c r="G70" s="101"/>
    </row>
    <row r="71" spans="4:7">
      <c r="D71" s="101"/>
      <c r="E71" s="101"/>
      <c r="F71" s="101"/>
      <c r="G71" s="101"/>
    </row>
    <row r="72" spans="4:7">
      <c r="D72" s="101"/>
      <c r="E72" s="101"/>
      <c r="F72" s="101"/>
      <c r="G72" s="101"/>
    </row>
    <row r="73" spans="4:7">
      <c r="D73" s="101"/>
      <c r="E73" s="101"/>
      <c r="F73" s="101"/>
      <c r="G73" s="101"/>
    </row>
    <row r="74" spans="4:7">
      <c r="D74" s="101"/>
      <c r="E74" s="101"/>
      <c r="F74" s="101"/>
      <c r="G74" s="101"/>
    </row>
    <row r="75" spans="4:7">
      <c r="D75" s="101"/>
      <c r="E75" s="101"/>
      <c r="F75" s="101"/>
      <c r="G75" s="101"/>
    </row>
    <row r="76" spans="4:7">
      <c r="D76" s="101"/>
      <c r="E76" s="101"/>
      <c r="F76" s="101"/>
      <c r="G76" s="101"/>
    </row>
    <row r="77" spans="4:7">
      <c r="D77" s="101"/>
      <c r="E77" s="101"/>
      <c r="F77" s="101"/>
      <c r="G77" s="101"/>
    </row>
    <row r="78" spans="4:7">
      <c r="D78" s="101"/>
      <c r="E78" s="101"/>
      <c r="F78" s="101"/>
      <c r="G78" s="101"/>
    </row>
    <row r="79" spans="4:7">
      <c r="D79" s="101"/>
      <c r="E79" s="101"/>
      <c r="F79" s="101"/>
      <c r="G79" s="101"/>
    </row>
    <row r="80" spans="4:7">
      <c r="D80" s="101"/>
      <c r="E80" s="101"/>
      <c r="F80" s="101"/>
      <c r="G80" s="101"/>
    </row>
    <row r="81" spans="4:7">
      <c r="D81" s="101"/>
      <c r="E81" s="101"/>
      <c r="F81" s="101"/>
      <c r="G81" s="101"/>
    </row>
    <row r="82" spans="4:7">
      <c r="D82" s="101"/>
      <c r="E82" s="101"/>
      <c r="F82" s="101"/>
      <c r="G82" s="101"/>
    </row>
    <row r="83" spans="4:7">
      <c r="D83" s="101"/>
      <c r="E83" s="101"/>
      <c r="F83" s="101"/>
      <c r="G83" s="101"/>
    </row>
    <row r="84" spans="4:7">
      <c r="D84" s="101"/>
      <c r="E84" s="101"/>
      <c r="F84" s="101"/>
      <c r="G84" s="101"/>
    </row>
    <row r="85" spans="4:7">
      <c r="D85" s="101"/>
      <c r="E85" s="101"/>
      <c r="F85" s="101"/>
      <c r="G85" s="101"/>
    </row>
    <row r="86" spans="4:7">
      <c r="D86" s="101"/>
      <c r="E86" s="101"/>
      <c r="F86" s="101"/>
      <c r="G86" s="101"/>
    </row>
    <row r="87" spans="4:7">
      <c r="D87" s="101"/>
      <c r="E87" s="101"/>
      <c r="F87" s="101"/>
      <c r="G87" s="101"/>
    </row>
    <row r="88" spans="4:7">
      <c r="D88" s="101"/>
      <c r="E88" s="101"/>
      <c r="F88" s="101"/>
      <c r="G88" s="101"/>
    </row>
    <row r="89" spans="4:7">
      <c r="D89" s="101"/>
      <c r="E89" s="101"/>
      <c r="F89" s="101"/>
      <c r="G89" s="101"/>
    </row>
    <row r="90" spans="4:7">
      <c r="D90" s="101"/>
      <c r="E90" s="101"/>
      <c r="F90" s="101"/>
      <c r="G90" s="101"/>
    </row>
    <row r="91" spans="4:7">
      <c r="D91" s="101"/>
      <c r="E91" s="101"/>
      <c r="F91" s="101"/>
      <c r="G91" s="101"/>
    </row>
    <row r="92" spans="4:7">
      <c r="D92" s="101"/>
      <c r="E92" s="101"/>
      <c r="F92" s="101"/>
      <c r="G92" s="101"/>
    </row>
    <row r="93" spans="4:7">
      <c r="D93" s="101"/>
      <c r="E93" s="101"/>
      <c r="F93" s="101"/>
      <c r="G93" s="101"/>
    </row>
    <row r="94" spans="4:7">
      <c r="D94" s="101"/>
      <c r="E94" s="101"/>
      <c r="F94" s="101"/>
      <c r="G94" s="101"/>
    </row>
    <row r="95" spans="4:7">
      <c r="D95" s="101"/>
      <c r="E95" s="101"/>
      <c r="F95" s="101"/>
      <c r="G95" s="101"/>
    </row>
    <row r="96" spans="4:7">
      <c r="D96" s="101"/>
      <c r="E96" s="101"/>
      <c r="F96" s="101"/>
      <c r="G96" s="101"/>
    </row>
    <row r="97" spans="4:7">
      <c r="D97" s="101"/>
      <c r="E97" s="101"/>
      <c r="F97" s="101"/>
      <c r="G97" s="101"/>
    </row>
    <row r="98" spans="4:7">
      <c r="D98" s="101"/>
      <c r="E98" s="101"/>
      <c r="F98" s="101"/>
      <c r="G98" s="101"/>
    </row>
    <row r="99" spans="4:7">
      <c r="D99" s="101"/>
      <c r="E99" s="101"/>
      <c r="F99" s="101"/>
      <c r="G99" s="101"/>
    </row>
    <row r="100" spans="4:7">
      <c r="D100" s="101"/>
      <c r="E100" s="101"/>
      <c r="F100" s="101"/>
      <c r="G100" s="101"/>
    </row>
    <row r="101" spans="4:7">
      <c r="D101" s="101"/>
      <c r="E101" s="101"/>
      <c r="F101" s="101"/>
      <c r="G101" s="101"/>
    </row>
    <row r="102" spans="4:7">
      <c r="D102" s="101"/>
      <c r="E102" s="101"/>
      <c r="F102" s="101"/>
      <c r="G102" s="101"/>
    </row>
    <row r="103" spans="4:7">
      <c r="D103" s="101"/>
      <c r="E103" s="101"/>
      <c r="F103" s="101"/>
      <c r="G103" s="101"/>
    </row>
    <row r="104" spans="4:7">
      <c r="D104" s="101"/>
      <c r="E104" s="101"/>
      <c r="F104" s="101"/>
      <c r="G104" s="101"/>
    </row>
    <row r="105" spans="4:7">
      <c r="D105" s="101"/>
      <c r="E105" s="101"/>
      <c r="F105" s="101"/>
      <c r="G105" s="101"/>
    </row>
    <row r="106" spans="4:7">
      <c r="D106" s="101"/>
      <c r="E106" s="101"/>
      <c r="F106" s="101"/>
      <c r="G106" s="101"/>
    </row>
    <row r="107" spans="4:7">
      <c r="D107" s="101"/>
      <c r="E107" s="101"/>
      <c r="F107" s="101"/>
      <c r="G107" s="101"/>
    </row>
    <row r="108" spans="4:7">
      <c r="D108" s="101"/>
      <c r="E108" s="101"/>
      <c r="F108" s="101"/>
      <c r="G108" s="101"/>
    </row>
    <row r="109" spans="4:7">
      <c r="D109" s="101"/>
      <c r="E109" s="101"/>
      <c r="F109" s="101"/>
      <c r="G109" s="101"/>
    </row>
    <row r="110" spans="4:7">
      <c r="D110" s="101"/>
      <c r="E110" s="101"/>
      <c r="F110" s="101"/>
      <c r="G110" s="101"/>
    </row>
    <row r="111" spans="4:7">
      <c r="D111" s="101"/>
      <c r="E111" s="101"/>
      <c r="F111" s="101"/>
      <c r="G111" s="101"/>
    </row>
    <row r="112" spans="4:7">
      <c r="D112" s="101"/>
      <c r="E112" s="101"/>
      <c r="F112" s="101"/>
      <c r="G112" s="101"/>
    </row>
    <row r="113" spans="4:7">
      <c r="D113" s="101"/>
      <c r="E113" s="101"/>
      <c r="F113" s="101"/>
      <c r="G113" s="101"/>
    </row>
    <row r="114" spans="4:7">
      <c r="D114" s="101"/>
      <c r="E114" s="101"/>
      <c r="F114" s="101"/>
      <c r="G114" s="101"/>
    </row>
    <row r="115" spans="4:7">
      <c r="D115" s="101"/>
      <c r="E115" s="101"/>
      <c r="F115" s="101"/>
      <c r="G115" s="101"/>
    </row>
    <row r="116" spans="4:7">
      <c r="D116" s="101"/>
      <c r="E116" s="101"/>
      <c r="F116" s="101"/>
      <c r="G116" s="101"/>
    </row>
    <row r="117" spans="4:7">
      <c r="D117" s="101"/>
      <c r="E117" s="101"/>
      <c r="F117" s="101"/>
      <c r="G117" s="101"/>
    </row>
    <row r="118" spans="4:7">
      <c r="D118" s="101"/>
      <c r="E118" s="101"/>
      <c r="F118" s="101"/>
      <c r="G118" s="101"/>
    </row>
    <row r="119" spans="4:7">
      <c r="D119" s="101"/>
      <c r="E119" s="101"/>
      <c r="F119" s="101"/>
      <c r="G119" s="101"/>
    </row>
    <row r="120" spans="4:7">
      <c r="D120" s="101"/>
      <c r="E120" s="101"/>
      <c r="F120" s="101"/>
      <c r="G120" s="101"/>
    </row>
    <row r="121" spans="4:7">
      <c r="D121" s="101"/>
      <c r="E121" s="101"/>
      <c r="F121" s="101"/>
      <c r="G121" s="101"/>
    </row>
    <row r="122" spans="4:7">
      <c r="D122" s="101"/>
      <c r="E122" s="101"/>
      <c r="F122" s="101"/>
      <c r="G122" s="101"/>
    </row>
    <row r="123" spans="4:7">
      <c r="D123" s="101"/>
      <c r="E123" s="101"/>
      <c r="F123" s="101"/>
      <c r="G123" s="101"/>
    </row>
    <row r="124" spans="4:7">
      <c r="D124" s="101"/>
      <c r="E124" s="101"/>
      <c r="F124" s="101"/>
      <c r="G124" s="101"/>
    </row>
    <row r="125" spans="4:7">
      <c r="D125" s="101"/>
      <c r="E125" s="101"/>
      <c r="F125" s="101"/>
      <c r="G125" s="101"/>
    </row>
    <row r="126" spans="4:7">
      <c r="D126" s="101"/>
      <c r="E126" s="101"/>
      <c r="F126" s="101"/>
      <c r="G126" s="101"/>
    </row>
    <row r="127" spans="4:7">
      <c r="D127" s="101"/>
      <c r="E127" s="101"/>
      <c r="F127" s="101"/>
      <c r="G127" s="101"/>
    </row>
    <row r="128" spans="4:7">
      <c r="D128" s="101"/>
      <c r="E128" s="101"/>
      <c r="F128" s="101"/>
      <c r="G128" s="101"/>
    </row>
    <row r="129" spans="4:7">
      <c r="D129" s="101"/>
      <c r="E129" s="101"/>
      <c r="F129" s="101"/>
      <c r="G129" s="101"/>
    </row>
    <row r="130" spans="4:7">
      <c r="D130" s="101"/>
      <c r="E130" s="101"/>
      <c r="F130" s="101"/>
      <c r="G130" s="101"/>
    </row>
    <row r="131" spans="4:7">
      <c r="D131" s="101"/>
      <c r="E131" s="101"/>
      <c r="F131" s="101"/>
      <c r="G131" s="101"/>
    </row>
    <row r="132" spans="4:7">
      <c r="D132" s="101"/>
      <c r="E132" s="101"/>
      <c r="F132" s="101"/>
      <c r="G132" s="101"/>
    </row>
    <row r="133" spans="4:7">
      <c r="D133" s="101"/>
      <c r="E133" s="101"/>
      <c r="F133" s="101"/>
      <c r="G133" s="101"/>
    </row>
    <row r="134" spans="4:7">
      <c r="D134" s="101"/>
      <c r="E134" s="101"/>
      <c r="F134" s="101"/>
      <c r="G134" s="101"/>
    </row>
    <row r="135" spans="4:7">
      <c r="D135" s="101"/>
      <c r="E135" s="101"/>
      <c r="F135" s="101"/>
      <c r="G135" s="101"/>
    </row>
    <row r="136" spans="4:7">
      <c r="D136" s="101"/>
      <c r="E136" s="101"/>
      <c r="F136" s="101"/>
      <c r="G136" s="101"/>
    </row>
    <row r="137" spans="4:7">
      <c r="D137" s="101"/>
      <c r="E137" s="101"/>
      <c r="F137" s="101"/>
      <c r="G137" s="101"/>
    </row>
    <row r="138" spans="4:7">
      <c r="D138" s="101"/>
      <c r="E138" s="101"/>
      <c r="F138" s="101"/>
      <c r="G138" s="101"/>
    </row>
    <row r="139" spans="4:7">
      <c r="D139" s="101"/>
      <c r="E139" s="101"/>
      <c r="F139" s="101"/>
      <c r="G139" s="101"/>
    </row>
    <row r="140" spans="4:7">
      <c r="D140" s="101"/>
      <c r="E140" s="101"/>
      <c r="F140" s="101"/>
      <c r="G140" s="101"/>
    </row>
    <row r="141" spans="4:7">
      <c r="D141" s="101"/>
      <c r="E141" s="101"/>
      <c r="F141" s="101"/>
      <c r="G141" s="101"/>
    </row>
    <row r="142" spans="4:7">
      <c r="D142" s="101"/>
      <c r="E142" s="101"/>
      <c r="F142" s="101"/>
      <c r="G142" s="101"/>
    </row>
    <row r="143" spans="4:7">
      <c r="D143" s="101"/>
      <c r="E143" s="101"/>
      <c r="F143" s="101"/>
      <c r="G143" s="101"/>
    </row>
    <row r="144" spans="4:7">
      <c r="D144" s="101"/>
      <c r="E144" s="101"/>
      <c r="F144" s="101"/>
      <c r="G144" s="101"/>
    </row>
    <row r="145" spans="4:7">
      <c r="D145" s="101"/>
      <c r="E145" s="101"/>
      <c r="F145" s="101"/>
      <c r="G145" s="101"/>
    </row>
    <row r="146" spans="4:7">
      <c r="D146" s="101"/>
      <c r="E146" s="101"/>
      <c r="F146" s="101"/>
      <c r="G146" s="101"/>
    </row>
    <row r="147" spans="4:7">
      <c r="D147" s="101"/>
      <c r="E147" s="101"/>
      <c r="F147" s="101"/>
      <c r="G147" s="101"/>
    </row>
    <row r="148" spans="4:7">
      <c r="D148" s="101"/>
      <c r="E148" s="101"/>
      <c r="F148" s="101"/>
      <c r="G148" s="101"/>
    </row>
    <row r="149" spans="4:7">
      <c r="D149" s="101"/>
      <c r="E149" s="101"/>
      <c r="F149" s="101"/>
      <c r="G149" s="101"/>
    </row>
    <row r="150" spans="4:7">
      <c r="D150" s="101"/>
      <c r="E150" s="101"/>
      <c r="F150" s="101"/>
      <c r="G150" s="101"/>
    </row>
    <row r="151" spans="4:7">
      <c r="D151" s="101"/>
      <c r="E151" s="101"/>
      <c r="F151" s="101"/>
      <c r="G151" s="101"/>
    </row>
    <row r="152" spans="4:7">
      <c r="D152" s="101"/>
      <c r="E152" s="101"/>
      <c r="F152" s="101"/>
      <c r="G152" s="101"/>
    </row>
    <row r="153" spans="4:7">
      <c r="D153" s="101"/>
      <c r="E153" s="101"/>
      <c r="F153" s="101"/>
      <c r="G153" s="101"/>
    </row>
    <row r="154" spans="4:7">
      <c r="D154" s="101"/>
      <c r="E154" s="101"/>
      <c r="F154" s="101"/>
      <c r="G154" s="101"/>
    </row>
    <row r="155" spans="4:7">
      <c r="D155" s="101"/>
      <c r="E155" s="101"/>
      <c r="F155" s="101"/>
      <c r="G155" s="101"/>
    </row>
    <row r="156" spans="4:7">
      <c r="D156" s="101"/>
      <c r="E156" s="101"/>
      <c r="F156" s="101"/>
      <c r="G156" s="101"/>
    </row>
    <row r="157" spans="4:7">
      <c r="D157" s="101"/>
      <c r="E157" s="101"/>
      <c r="F157" s="101"/>
      <c r="G157" s="101"/>
    </row>
    <row r="158" spans="4:7">
      <c r="D158" s="101"/>
      <c r="E158" s="101"/>
      <c r="F158" s="101"/>
      <c r="G158" s="101"/>
    </row>
    <row r="159" spans="4:7">
      <c r="D159" s="101"/>
      <c r="E159" s="101"/>
      <c r="F159" s="101"/>
      <c r="G159" s="101"/>
    </row>
    <row r="160" spans="4:7">
      <c r="D160" s="101"/>
      <c r="E160" s="101"/>
      <c r="F160" s="101"/>
      <c r="G160" s="101"/>
    </row>
  </sheetData>
  <mergeCells count="2">
    <mergeCell ref="B7:B22"/>
    <mergeCell ref="B23:B24"/>
  </mergeCells>
  <phoneticPr fontId="0" type="noConversion"/>
  <pageMargins left="0.75" right="0.75" top="1" bottom="1" header="0.511811024" footer="0.511811024"/>
  <pageSetup paperSize="564" scale="54" orientation="portrait" horizontalDpi="4294967295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BA274"/>
  <sheetViews>
    <sheetView topLeftCell="A97" zoomScale="70" workbookViewId="0">
      <selection activeCell="L35" sqref="L35"/>
    </sheetView>
  </sheetViews>
  <sheetFormatPr baseColWidth="10" defaultRowHeight="12.75"/>
  <cols>
    <col min="2" max="2" width="9" customWidth="1"/>
    <col min="3" max="3" width="22.140625" customWidth="1"/>
    <col min="4" max="5" width="10.5703125" style="14" customWidth="1"/>
    <col min="6" max="6" width="11" bestFit="1" customWidth="1"/>
    <col min="7" max="7" width="15.140625" customWidth="1"/>
    <col min="8" max="8" width="13.7109375" customWidth="1"/>
    <col min="9" max="9" width="11" customWidth="1"/>
    <col min="10" max="10" width="8.5703125" customWidth="1"/>
    <col min="11" max="11" width="9.140625" customWidth="1"/>
    <col min="12" max="12" width="14.28515625" customWidth="1"/>
    <col min="13" max="13" width="14" customWidth="1"/>
    <col min="14" max="18" width="14" hidden="1" customWidth="1"/>
    <col min="19" max="19" width="2.5703125" customWidth="1"/>
    <col min="20" max="20" width="5.28515625" customWidth="1"/>
    <col min="21" max="21" width="11.85546875" customWidth="1"/>
    <col min="22" max="22" width="13.85546875" style="14" customWidth="1"/>
    <col min="23" max="23" width="12.42578125" style="14" customWidth="1"/>
    <col min="24" max="25" width="14" style="14" customWidth="1"/>
    <col min="26" max="27" width="11.42578125" style="14"/>
    <col min="28" max="28" width="15.42578125" style="14" customWidth="1"/>
    <col min="29" max="29" width="14.140625" style="14" customWidth="1"/>
    <col min="30" max="30" width="13.42578125" style="14" customWidth="1"/>
    <col min="31" max="31" width="12.42578125" style="14" customWidth="1"/>
    <col min="32" max="32" width="18.42578125" style="14" customWidth="1"/>
    <col min="33" max="33" width="17" style="14" customWidth="1"/>
    <col min="34" max="34" width="12.7109375" style="14" customWidth="1"/>
    <col min="35" max="35" width="15.140625" style="14" customWidth="1"/>
    <col min="36" max="36" width="5.42578125" style="14" customWidth="1"/>
    <col min="37" max="37" width="4.85546875" style="14" customWidth="1"/>
    <col min="38" max="53" width="11.42578125" style="14"/>
  </cols>
  <sheetData>
    <row r="2" spans="2:53"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</row>
    <row r="3" spans="2:53" ht="26.25" customHeight="1">
      <c r="B3" s="124" t="s">
        <v>192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153" t="s">
        <v>209</v>
      </c>
    </row>
    <row r="4" spans="2:53" ht="13.5" thickBot="1">
      <c r="B4" s="11"/>
      <c r="C4" s="11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53" ht="0.6" customHeight="1" thickBot="1">
      <c r="B5" s="11"/>
      <c r="C5" s="11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53" ht="34.15" customHeight="1" thickBot="1">
      <c r="B6" s="11"/>
      <c r="C6" s="11"/>
      <c r="D6" s="10"/>
      <c r="E6" s="10"/>
      <c r="F6" s="11"/>
      <c r="G6" s="11"/>
      <c r="H6" s="11"/>
      <c r="I6" s="11"/>
      <c r="J6" s="11"/>
      <c r="K6" s="11"/>
      <c r="L6" s="11"/>
      <c r="M6" s="11"/>
      <c r="N6" s="1497" t="s">
        <v>283</v>
      </c>
      <c r="O6" s="1498"/>
      <c r="P6" s="1498"/>
      <c r="Q6" s="1499"/>
      <c r="R6" s="11"/>
      <c r="S6" s="11"/>
      <c r="T6" s="11"/>
    </row>
    <row r="7" spans="2:53" s="14" customFormat="1" ht="57.75" customHeight="1" thickTop="1" thickBot="1">
      <c r="B7" s="302" t="s">
        <v>49</v>
      </c>
      <c r="C7" s="40" t="s">
        <v>126</v>
      </c>
      <c r="D7" s="40" t="s">
        <v>133</v>
      </c>
      <c r="E7" s="40" t="s">
        <v>284</v>
      </c>
      <c r="F7" s="40" t="s">
        <v>1</v>
      </c>
      <c r="G7" s="40" t="s">
        <v>77</v>
      </c>
      <c r="H7" s="40" t="s">
        <v>50</v>
      </c>
      <c r="I7" s="107" t="s">
        <v>186</v>
      </c>
      <c r="J7" s="40" t="s">
        <v>187</v>
      </c>
      <c r="K7" s="107" t="s">
        <v>131</v>
      </c>
      <c r="L7" s="40" t="s">
        <v>184</v>
      </c>
      <c r="M7" s="650" t="s">
        <v>191</v>
      </c>
      <c r="N7" s="41" t="s">
        <v>1</v>
      </c>
      <c r="O7" s="40" t="s">
        <v>77</v>
      </c>
      <c r="P7" s="40" t="s">
        <v>50</v>
      </c>
      <c r="Q7" s="107" t="s">
        <v>186</v>
      </c>
      <c r="R7" s="30"/>
      <c r="S7" s="135"/>
      <c r="T7" s="30"/>
      <c r="U7" s="149" t="s">
        <v>49</v>
      </c>
      <c r="V7" s="150" t="s">
        <v>202</v>
      </c>
      <c r="W7" s="150" t="s">
        <v>203</v>
      </c>
      <c r="X7" s="150" t="s">
        <v>204</v>
      </c>
      <c r="Y7" s="150"/>
      <c r="Z7" s="150" t="s">
        <v>201</v>
      </c>
      <c r="AA7" s="150" t="s">
        <v>205</v>
      </c>
      <c r="AB7" s="150" t="s">
        <v>476</v>
      </c>
      <c r="AC7" s="150" t="s">
        <v>206</v>
      </c>
      <c r="AD7" s="150" t="s">
        <v>303</v>
      </c>
      <c r="AE7" s="151" t="s">
        <v>304</v>
      </c>
      <c r="AF7" s="358" t="s">
        <v>485</v>
      </c>
    </row>
    <row r="8" spans="2:53" s="289" customFormat="1" ht="15" customHeight="1" thickTop="1" thickBot="1">
      <c r="B8" s="1483" t="s">
        <v>275</v>
      </c>
      <c r="C8" s="1502" t="s">
        <v>188</v>
      </c>
      <c r="D8" s="1494">
        <v>0.15</v>
      </c>
      <c r="E8" s="309">
        <v>1</v>
      </c>
      <c r="F8" s="16">
        <v>0</v>
      </c>
      <c r="G8" s="16">
        <v>3.15</v>
      </c>
      <c r="H8" s="16">
        <v>7.85</v>
      </c>
      <c r="I8" s="16">
        <f>+F8*G8*H8</f>
        <v>0</v>
      </c>
      <c r="J8" s="16"/>
      <c r="K8" s="16">
        <f>I8-J8</f>
        <v>0</v>
      </c>
      <c r="L8" s="16"/>
      <c r="M8" s="17"/>
      <c r="N8" s="123"/>
      <c r="O8" s="123"/>
      <c r="P8" s="123"/>
      <c r="Q8" s="123"/>
      <c r="R8" s="123"/>
      <c r="S8" s="130"/>
      <c r="T8" s="123"/>
      <c r="U8" s="1511" t="s">
        <v>275</v>
      </c>
      <c r="V8" s="152">
        <f>K8</f>
        <v>0</v>
      </c>
      <c r="W8" s="152">
        <f>(70+36+14+115+18)*3</f>
        <v>759</v>
      </c>
      <c r="X8" s="152"/>
      <c r="Y8" s="638"/>
      <c r="Z8" s="16">
        <f>K8</f>
        <v>0</v>
      </c>
      <c r="AA8" s="152">
        <f t="shared" ref="AA8:AA15" si="0">W8</f>
        <v>759</v>
      </c>
      <c r="AB8" s="152">
        <v>0</v>
      </c>
      <c r="AC8" s="152">
        <f t="shared" ref="AC8:AC15" si="1">X8</f>
        <v>0</v>
      </c>
      <c r="AD8" s="152"/>
      <c r="AE8" s="139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</row>
    <row r="9" spans="2:53" s="289" customFormat="1" ht="15" customHeight="1" thickTop="1">
      <c r="B9" s="1484"/>
      <c r="C9" s="1501"/>
      <c r="D9" s="1495"/>
      <c r="E9" s="310"/>
      <c r="F9" s="102"/>
      <c r="G9" s="102"/>
      <c r="H9" s="102"/>
      <c r="I9" s="102"/>
      <c r="J9" s="102"/>
      <c r="K9" s="102"/>
      <c r="L9" s="102"/>
      <c r="M9" s="320"/>
      <c r="N9" s="123"/>
      <c r="O9" s="123"/>
      <c r="P9" s="123"/>
      <c r="Q9" s="123"/>
      <c r="R9" s="123"/>
      <c r="S9" s="130"/>
      <c r="T9" s="123"/>
      <c r="U9" s="1509"/>
      <c r="V9" s="141"/>
      <c r="W9" s="141">
        <f>(16+24)*2*4.8</f>
        <v>384</v>
      </c>
      <c r="X9" s="141"/>
      <c r="Y9" s="639"/>
      <c r="Z9" s="102">
        <f>K9</f>
        <v>0</v>
      </c>
      <c r="AA9" s="152">
        <f t="shared" si="0"/>
        <v>384</v>
      </c>
      <c r="AB9" s="141"/>
      <c r="AC9" s="141">
        <f t="shared" si="1"/>
        <v>0</v>
      </c>
      <c r="AD9" s="141"/>
      <c r="AE9" s="140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</row>
    <row r="10" spans="2:53" s="289" customFormat="1" ht="15" customHeight="1">
      <c r="B10" s="1484"/>
      <c r="C10" s="1501"/>
      <c r="D10" s="1495"/>
      <c r="E10" s="311">
        <v>1</v>
      </c>
      <c r="F10" s="89">
        <v>0</v>
      </c>
      <c r="G10" s="89">
        <v>3.25</v>
      </c>
      <c r="H10" s="89">
        <v>0.7</v>
      </c>
      <c r="I10" s="89">
        <f t="shared" ref="I10:I15" si="2">F10*G10*H10</f>
        <v>0</v>
      </c>
      <c r="J10" s="89"/>
      <c r="K10" s="89">
        <f>I10-J10</f>
        <v>0</v>
      </c>
      <c r="L10" s="102"/>
      <c r="M10" s="320"/>
      <c r="N10" s="123"/>
      <c r="O10" s="123"/>
      <c r="P10" s="123"/>
      <c r="Q10" s="123"/>
      <c r="R10" s="123"/>
      <c r="S10" s="130"/>
      <c r="T10" s="123"/>
      <c r="U10" s="1509"/>
      <c r="V10" s="141">
        <f t="shared" ref="V10:V15" si="3">K10</f>
        <v>0</v>
      </c>
      <c r="W10" s="141"/>
      <c r="X10" s="141"/>
      <c r="Y10" s="639"/>
      <c r="Z10" s="102">
        <f t="shared" ref="Z10:Z73" si="4">K10</f>
        <v>0</v>
      </c>
      <c r="AA10" s="141">
        <f t="shared" si="0"/>
        <v>0</v>
      </c>
      <c r="AB10" s="141"/>
      <c r="AC10" s="141">
        <f t="shared" si="1"/>
        <v>0</v>
      </c>
      <c r="AD10" s="141"/>
      <c r="AE10" s="140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</row>
    <row r="11" spans="2:53" s="289" customFormat="1" ht="15" customHeight="1">
      <c r="B11" s="1484"/>
      <c r="C11" s="1501"/>
      <c r="D11" s="1495"/>
      <c r="E11" s="310"/>
      <c r="F11" s="102">
        <v>0</v>
      </c>
      <c r="G11" s="102">
        <v>3.25</v>
      </c>
      <c r="H11" s="102">
        <f>5.3</f>
        <v>5.3</v>
      </c>
      <c r="I11" s="89">
        <f t="shared" si="2"/>
        <v>0</v>
      </c>
      <c r="J11" s="102"/>
      <c r="K11" s="102">
        <f>I11-J11</f>
        <v>0</v>
      </c>
      <c r="L11" s="102"/>
      <c r="M11" s="320"/>
      <c r="N11" s="123"/>
      <c r="O11" s="123"/>
      <c r="P11" s="123"/>
      <c r="Q11" s="123"/>
      <c r="R11" s="123"/>
      <c r="S11" s="130"/>
      <c r="T11" s="123"/>
      <c r="U11" s="1509"/>
      <c r="V11" s="141">
        <f t="shared" si="3"/>
        <v>0</v>
      </c>
      <c r="W11" s="141"/>
      <c r="X11" s="141"/>
      <c r="Y11" s="639"/>
      <c r="Z11" s="102">
        <f t="shared" si="4"/>
        <v>0</v>
      </c>
      <c r="AA11" s="141">
        <f t="shared" si="0"/>
        <v>0</v>
      </c>
      <c r="AB11" s="141"/>
      <c r="AC11" s="141">
        <f t="shared" si="1"/>
        <v>0</v>
      </c>
      <c r="AD11" s="141"/>
      <c r="AE11" s="140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</row>
    <row r="12" spans="2:53" s="289" customFormat="1" ht="15" customHeight="1">
      <c r="B12" s="1484"/>
      <c r="C12" s="1501"/>
      <c r="D12" s="1495"/>
      <c r="E12" s="310"/>
      <c r="F12" s="102"/>
      <c r="G12" s="102"/>
      <c r="H12" s="102"/>
      <c r="I12" s="89"/>
      <c r="J12" s="102"/>
      <c r="K12" s="102"/>
      <c r="L12" s="102"/>
      <c r="M12" s="320"/>
      <c r="N12" s="123"/>
      <c r="O12" s="123"/>
      <c r="P12" s="123"/>
      <c r="Q12" s="123"/>
      <c r="R12" s="123"/>
      <c r="S12" s="130"/>
      <c r="T12" s="123"/>
      <c r="U12" s="1509"/>
      <c r="V12" s="141"/>
      <c r="W12" s="141"/>
      <c r="X12" s="141"/>
      <c r="Y12" s="639"/>
      <c r="Z12" s="102">
        <f t="shared" si="4"/>
        <v>0</v>
      </c>
      <c r="AA12" s="141">
        <f t="shared" si="0"/>
        <v>0</v>
      </c>
      <c r="AB12" s="141"/>
      <c r="AC12" s="141">
        <f t="shared" si="1"/>
        <v>0</v>
      </c>
      <c r="AD12" s="141"/>
      <c r="AE12" s="140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</row>
    <row r="13" spans="2:53" s="289" customFormat="1" ht="15" customHeight="1">
      <c r="B13" s="1484"/>
      <c r="C13" s="1501"/>
      <c r="D13" s="1495"/>
      <c r="E13" s="310"/>
      <c r="F13" s="102"/>
      <c r="G13" s="102"/>
      <c r="H13" s="102"/>
      <c r="I13" s="89"/>
      <c r="J13" s="102"/>
      <c r="K13" s="102"/>
      <c r="L13" s="102"/>
      <c r="M13" s="320"/>
      <c r="N13" s="123"/>
      <c r="O13" s="123"/>
      <c r="P13" s="123"/>
      <c r="Q13" s="123"/>
      <c r="R13" s="123"/>
      <c r="S13" s="130"/>
      <c r="T13" s="123"/>
      <c r="U13" s="1509"/>
      <c r="V13" s="141"/>
      <c r="W13" s="141"/>
      <c r="X13" s="141"/>
      <c r="Y13" s="639"/>
      <c r="Z13" s="102">
        <f t="shared" si="4"/>
        <v>0</v>
      </c>
      <c r="AA13" s="141">
        <f t="shared" si="0"/>
        <v>0</v>
      </c>
      <c r="AB13" s="141"/>
      <c r="AC13" s="141">
        <f t="shared" si="1"/>
        <v>0</v>
      </c>
      <c r="AD13" s="141"/>
      <c r="AE13" s="140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</row>
    <row r="14" spans="2:53" s="289" customFormat="1" ht="15" customHeight="1">
      <c r="B14" s="1484"/>
      <c r="C14" s="1501"/>
      <c r="D14" s="1495"/>
      <c r="E14" s="310"/>
      <c r="F14" s="102"/>
      <c r="G14" s="102"/>
      <c r="H14" s="102"/>
      <c r="I14" s="89"/>
      <c r="J14" s="102"/>
      <c r="K14" s="102"/>
      <c r="L14" s="102"/>
      <c r="M14" s="320"/>
      <c r="N14" s="123"/>
      <c r="O14" s="123"/>
      <c r="P14" s="123"/>
      <c r="Q14" s="123"/>
      <c r="R14" s="123"/>
      <c r="S14" s="130"/>
      <c r="T14" s="123"/>
      <c r="U14" s="1509"/>
      <c r="V14" s="141"/>
      <c r="W14" s="141"/>
      <c r="X14" s="141"/>
      <c r="Y14" s="639"/>
      <c r="Z14" s="102">
        <f t="shared" si="4"/>
        <v>0</v>
      </c>
      <c r="AA14" s="141">
        <f t="shared" si="0"/>
        <v>0</v>
      </c>
      <c r="AB14" s="141"/>
      <c r="AC14" s="141">
        <f t="shared" si="1"/>
        <v>0</v>
      </c>
      <c r="AD14" s="141"/>
      <c r="AE14" s="140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</row>
    <row r="15" spans="2:53" s="289" customFormat="1" ht="15" customHeight="1" thickBot="1">
      <c r="B15" s="1484"/>
      <c r="C15" s="1503"/>
      <c r="D15" s="1496"/>
      <c r="E15" s="312"/>
      <c r="F15" s="20"/>
      <c r="G15" s="20"/>
      <c r="H15" s="651">
        <f>SUM(H8:H14)</f>
        <v>13.849999999999998</v>
      </c>
      <c r="I15" s="20">
        <f t="shared" si="2"/>
        <v>0</v>
      </c>
      <c r="J15" s="20"/>
      <c r="K15" s="102">
        <f t="shared" ref="K15:K35" si="5">I15-J15</f>
        <v>0</v>
      </c>
      <c r="L15" s="644">
        <f>SUM(K8:K15)</f>
        <v>0</v>
      </c>
      <c r="M15" s="21">
        <f>D8*L15</f>
        <v>0</v>
      </c>
      <c r="N15" s="123"/>
      <c r="O15" s="123"/>
      <c r="P15" s="123"/>
      <c r="Q15" s="123"/>
      <c r="R15" s="123"/>
      <c r="S15" s="130"/>
      <c r="T15" s="123"/>
      <c r="U15" s="1509"/>
      <c r="V15" s="730">
        <f t="shared" si="3"/>
        <v>0</v>
      </c>
      <c r="W15" s="730"/>
      <c r="X15" s="730"/>
      <c r="Y15" s="639"/>
      <c r="Z15" s="102">
        <f t="shared" si="4"/>
        <v>0</v>
      </c>
      <c r="AA15" s="141">
        <f t="shared" si="0"/>
        <v>0</v>
      </c>
      <c r="AB15" s="141"/>
      <c r="AC15" s="141">
        <f t="shared" si="1"/>
        <v>0</v>
      </c>
      <c r="AD15" s="141"/>
      <c r="AE15" s="140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</row>
    <row r="16" spans="2:53" s="289" customFormat="1" ht="15" customHeight="1">
      <c r="B16" s="1484"/>
      <c r="C16" s="1501"/>
      <c r="D16" s="1494">
        <v>0.3</v>
      </c>
      <c r="E16" s="310"/>
      <c r="F16" s="102">
        <v>1</v>
      </c>
      <c r="G16" s="102">
        <v>3.13</v>
      </c>
      <c r="H16" s="102">
        <f>0.7+8.7*2+8.9+6.4*2+10.8*2</f>
        <v>61.4</v>
      </c>
      <c r="I16" s="102">
        <f t="shared" ref="I16:I27" si="6">F16*G16*H16</f>
        <v>192.18199999999999</v>
      </c>
      <c r="J16" s="102"/>
      <c r="K16" s="89">
        <f t="shared" si="5"/>
        <v>192.18199999999999</v>
      </c>
      <c r="L16" s="102"/>
      <c r="M16" s="320"/>
      <c r="N16" s="123"/>
      <c r="O16" s="123"/>
      <c r="P16" s="123"/>
      <c r="Q16" s="123"/>
      <c r="R16" s="123"/>
      <c r="S16" s="123"/>
      <c r="T16" s="123"/>
      <c r="U16" s="1509"/>
      <c r="V16" s="146">
        <f>K16</f>
        <v>192.18199999999999</v>
      </c>
      <c r="W16" s="146"/>
      <c r="X16" s="146"/>
      <c r="Y16" s="639"/>
      <c r="Z16" s="102">
        <f t="shared" si="4"/>
        <v>192.18199999999999</v>
      </c>
      <c r="AA16" s="141"/>
      <c r="AB16" s="141"/>
      <c r="AC16" s="141"/>
      <c r="AD16" s="141"/>
      <c r="AE16" s="140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</row>
    <row r="17" spans="2:53" s="289" customFormat="1" ht="15" customHeight="1">
      <c r="B17" s="1484"/>
      <c r="C17" s="1501"/>
      <c r="D17" s="1495"/>
      <c r="E17" s="310"/>
      <c r="F17" s="102"/>
      <c r="G17" s="102"/>
      <c r="H17" s="102"/>
      <c r="I17" s="102">
        <f t="shared" si="6"/>
        <v>0</v>
      </c>
      <c r="J17" s="102"/>
      <c r="K17" s="89">
        <f t="shared" si="5"/>
        <v>0</v>
      </c>
      <c r="L17" s="102"/>
      <c r="M17" s="320"/>
      <c r="N17" s="123"/>
      <c r="O17" s="123"/>
      <c r="P17" s="123"/>
      <c r="Q17" s="123"/>
      <c r="R17" s="123"/>
      <c r="S17" s="123"/>
      <c r="T17" s="123"/>
      <c r="U17" s="1509"/>
      <c r="V17" s="141"/>
      <c r="W17" s="141"/>
      <c r="X17" s="141"/>
      <c r="Y17" s="639"/>
      <c r="Z17" s="102">
        <f t="shared" si="4"/>
        <v>0</v>
      </c>
      <c r="AA17" s="141"/>
      <c r="AB17" s="141"/>
      <c r="AC17" s="141"/>
      <c r="AD17" s="141"/>
      <c r="AE17" s="140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</row>
    <row r="18" spans="2:53" s="289" customFormat="1" ht="15" customHeight="1">
      <c r="B18" s="1484"/>
      <c r="C18" s="1501"/>
      <c r="D18" s="1495"/>
      <c r="E18" s="310"/>
      <c r="F18" s="102"/>
      <c r="G18" s="102"/>
      <c r="H18" s="102"/>
      <c r="I18" s="102">
        <f t="shared" si="6"/>
        <v>0</v>
      </c>
      <c r="J18" s="102"/>
      <c r="K18" s="89">
        <f t="shared" si="5"/>
        <v>0</v>
      </c>
      <c r="L18" s="102"/>
      <c r="M18" s="320"/>
      <c r="N18" s="123"/>
      <c r="O18" s="123"/>
      <c r="P18" s="123"/>
      <c r="Q18" s="123"/>
      <c r="R18" s="123"/>
      <c r="S18" s="123"/>
      <c r="T18" s="123"/>
      <c r="U18" s="1509"/>
      <c r="V18" s="141"/>
      <c r="W18" s="141"/>
      <c r="X18" s="141"/>
      <c r="Y18" s="639"/>
      <c r="Z18" s="102">
        <f t="shared" si="4"/>
        <v>0</v>
      </c>
      <c r="AA18" s="141"/>
      <c r="AB18" s="141"/>
      <c r="AC18" s="141"/>
      <c r="AD18" s="141"/>
      <c r="AE18" s="140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</row>
    <row r="19" spans="2:53" s="289" customFormat="1" ht="15" customHeight="1">
      <c r="B19" s="1484"/>
      <c r="C19" s="1501"/>
      <c r="D19" s="1495"/>
      <c r="E19" s="310"/>
      <c r="F19" s="102"/>
      <c r="G19" s="102"/>
      <c r="H19" s="102"/>
      <c r="I19" s="102">
        <f t="shared" si="6"/>
        <v>0</v>
      </c>
      <c r="J19" s="102"/>
      <c r="K19" s="89">
        <f t="shared" si="5"/>
        <v>0</v>
      </c>
      <c r="L19" s="102"/>
      <c r="M19" s="320"/>
      <c r="N19" s="123"/>
      <c r="O19" s="123"/>
      <c r="P19" s="123"/>
      <c r="Q19" s="123"/>
      <c r="R19" s="123"/>
      <c r="S19" s="123"/>
      <c r="T19" s="123"/>
      <c r="U19" s="1509"/>
      <c r="V19" s="141"/>
      <c r="W19" s="141"/>
      <c r="X19" s="141"/>
      <c r="Y19" s="639"/>
      <c r="Z19" s="102">
        <f t="shared" si="4"/>
        <v>0</v>
      </c>
      <c r="AA19" s="141"/>
      <c r="AB19" s="141"/>
      <c r="AC19" s="141"/>
      <c r="AD19" s="141"/>
      <c r="AE19" s="140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</row>
    <row r="20" spans="2:53" s="289" customFormat="1" ht="15" customHeight="1">
      <c r="B20" s="1484"/>
      <c r="C20" s="1501"/>
      <c r="D20" s="1495"/>
      <c r="E20" s="310"/>
      <c r="F20" s="102"/>
      <c r="G20" s="102"/>
      <c r="H20" s="102"/>
      <c r="I20" s="102">
        <f t="shared" si="6"/>
        <v>0</v>
      </c>
      <c r="J20" s="102"/>
      <c r="K20" s="89">
        <f t="shared" si="5"/>
        <v>0</v>
      </c>
      <c r="L20" s="102"/>
      <c r="M20" s="320"/>
      <c r="N20" s="123"/>
      <c r="O20" s="123"/>
      <c r="P20" s="123"/>
      <c r="Q20" s="123"/>
      <c r="R20" s="123"/>
      <c r="S20" s="123"/>
      <c r="T20" s="123"/>
      <c r="U20" s="1509"/>
      <c r="V20" s="141"/>
      <c r="W20" s="141"/>
      <c r="X20" s="141"/>
      <c r="Y20" s="639"/>
      <c r="Z20" s="102">
        <f t="shared" si="4"/>
        <v>0</v>
      </c>
      <c r="AA20" s="141"/>
      <c r="AB20" s="141"/>
      <c r="AC20" s="141"/>
      <c r="AD20" s="141"/>
      <c r="AE20" s="140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</row>
    <row r="21" spans="2:53" s="289" customFormat="1" ht="15" customHeight="1">
      <c r="B21" s="1484"/>
      <c r="C21" s="1501"/>
      <c r="D21" s="1495"/>
      <c r="E21" s="310"/>
      <c r="F21" s="102"/>
      <c r="G21" s="102"/>
      <c r="H21" s="102"/>
      <c r="I21" s="102">
        <f t="shared" si="6"/>
        <v>0</v>
      </c>
      <c r="J21" s="102"/>
      <c r="K21" s="89">
        <f t="shared" si="5"/>
        <v>0</v>
      </c>
      <c r="L21" s="102"/>
      <c r="M21" s="320"/>
      <c r="N21" s="123"/>
      <c r="O21" s="123"/>
      <c r="P21" s="123"/>
      <c r="Q21" s="123"/>
      <c r="R21" s="123"/>
      <c r="S21" s="123"/>
      <c r="T21" s="123"/>
      <c r="U21" s="1509"/>
      <c r="V21" s="141"/>
      <c r="W21" s="141"/>
      <c r="X21" s="141"/>
      <c r="Y21" s="639"/>
      <c r="Z21" s="102">
        <f t="shared" si="4"/>
        <v>0</v>
      </c>
      <c r="AA21" s="141"/>
      <c r="AB21" s="141"/>
      <c r="AC21" s="141"/>
      <c r="AD21" s="141"/>
      <c r="AE21" s="140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</row>
    <row r="22" spans="2:53" s="289" customFormat="1" ht="15" customHeight="1">
      <c r="B22" s="1484"/>
      <c r="C22" s="1501"/>
      <c r="D22" s="1495"/>
      <c r="E22" s="310"/>
      <c r="F22" s="102"/>
      <c r="G22" s="102"/>
      <c r="H22" s="102"/>
      <c r="I22" s="102">
        <f t="shared" si="6"/>
        <v>0</v>
      </c>
      <c r="J22" s="102"/>
      <c r="K22" s="89">
        <f t="shared" si="5"/>
        <v>0</v>
      </c>
      <c r="L22" s="102"/>
      <c r="M22" s="320"/>
      <c r="N22" s="123"/>
      <c r="O22" s="123"/>
      <c r="P22" s="123"/>
      <c r="Q22" s="123"/>
      <c r="R22" s="123"/>
      <c r="S22" s="123"/>
      <c r="T22" s="123"/>
      <c r="U22" s="1509"/>
      <c r="V22" s="141"/>
      <c r="W22" s="141"/>
      <c r="X22" s="141"/>
      <c r="Y22" s="639"/>
      <c r="Z22" s="102">
        <f t="shared" si="4"/>
        <v>0</v>
      </c>
      <c r="AA22" s="141"/>
      <c r="AB22" s="141"/>
      <c r="AC22" s="141"/>
      <c r="AD22" s="141"/>
      <c r="AE22" s="140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</row>
    <row r="23" spans="2:53" s="289" customFormat="1" ht="15" customHeight="1">
      <c r="B23" s="1484"/>
      <c r="C23" s="1501"/>
      <c r="D23" s="1495"/>
      <c r="E23" s="310"/>
      <c r="F23" s="102"/>
      <c r="G23" s="102"/>
      <c r="H23" s="102"/>
      <c r="I23" s="102">
        <f t="shared" si="6"/>
        <v>0</v>
      </c>
      <c r="J23" s="102"/>
      <c r="K23" s="89">
        <f t="shared" si="5"/>
        <v>0</v>
      </c>
      <c r="L23" s="102"/>
      <c r="M23" s="320"/>
      <c r="N23" s="123"/>
      <c r="O23" s="123"/>
      <c r="P23" s="123"/>
      <c r="Q23" s="123"/>
      <c r="R23" s="123"/>
      <c r="S23" s="123"/>
      <c r="T23" s="123"/>
      <c r="U23" s="1509"/>
      <c r="V23" s="141"/>
      <c r="W23" s="141"/>
      <c r="X23" s="141"/>
      <c r="Y23" s="639"/>
      <c r="Z23" s="102">
        <f t="shared" si="4"/>
        <v>0</v>
      </c>
      <c r="AA23" s="141"/>
      <c r="AB23" s="141"/>
      <c r="AC23" s="141"/>
      <c r="AD23" s="141"/>
      <c r="AE23" s="140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</row>
    <row r="24" spans="2:53" s="289" customFormat="1" ht="15" customHeight="1">
      <c r="B24" s="1484"/>
      <c r="C24" s="1501"/>
      <c r="D24" s="1495"/>
      <c r="E24" s="310"/>
      <c r="F24" s="102"/>
      <c r="G24" s="102"/>
      <c r="H24" s="102"/>
      <c r="I24" s="102">
        <f t="shared" si="6"/>
        <v>0</v>
      </c>
      <c r="J24" s="102"/>
      <c r="K24" s="89">
        <f t="shared" si="5"/>
        <v>0</v>
      </c>
      <c r="L24" s="102"/>
      <c r="M24" s="320"/>
      <c r="N24" s="123"/>
      <c r="O24" s="123"/>
      <c r="P24" s="123"/>
      <c r="Q24" s="123"/>
      <c r="R24" s="123"/>
      <c r="S24" s="123"/>
      <c r="T24" s="123"/>
      <c r="U24" s="1509"/>
      <c r="V24" s="141"/>
      <c r="W24" s="141"/>
      <c r="X24" s="141"/>
      <c r="Y24" s="639"/>
      <c r="Z24" s="102">
        <f t="shared" si="4"/>
        <v>0</v>
      </c>
      <c r="AA24" s="141"/>
      <c r="AB24" s="141"/>
      <c r="AC24" s="141"/>
      <c r="AD24" s="141"/>
      <c r="AE24" s="140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</row>
    <row r="25" spans="2:53" s="289" customFormat="1" ht="15" customHeight="1">
      <c r="B25" s="1484"/>
      <c r="C25" s="1501"/>
      <c r="D25" s="1495"/>
      <c r="E25" s="310"/>
      <c r="F25" s="102"/>
      <c r="G25" s="102"/>
      <c r="H25" s="102"/>
      <c r="I25" s="102">
        <f t="shared" si="6"/>
        <v>0</v>
      </c>
      <c r="J25" s="102"/>
      <c r="K25" s="89">
        <f t="shared" si="5"/>
        <v>0</v>
      </c>
      <c r="L25" s="102"/>
      <c r="M25" s="320"/>
      <c r="N25" s="123"/>
      <c r="O25" s="123"/>
      <c r="P25" s="123"/>
      <c r="Q25" s="123"/>
      <c r="R25" s="123"/>
      <c r="S25" s="123"/>
      <c r="T25" s="123"/>
      <c r="U25" s="1509"/>
      <c r="V25" s="141"/>
      <c r="W25" s="141"/>
      <c r="X25" s="141"/>
      <c r="Y25" s="639"/>
      <c r="Z25" s="102">
        <f t="shared" si="4"/>
        <v>0</v>
      </c>
      <c r="AA25" s="141"/>
      <c r="AB25" s="141"/>
      <c r="AC25" s="141"/>
      <c r="AD25" s="141"/>
      <c r="AE25" s="140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</row>
    <row r="26" spans="2:53" s="289" customFormat="1" ht="15" customHeight="1">
      <c r="B26" s="1484"/>
      <c r="C26" s="1501"/>
      <c r="D26" s="1495"/>
      <c r="E26" s="310"/>
      <c r="F26" s="102"/>
      <c r="G26" s="102"/>
      <c r="H26" s="102"/>
      <c r="I26" s="102">
        <f t="shared" si="6"/>
        <v>0</v>
      </c>
      <c r="J26" s="102"/>
      <c r="K26" s="89">
        <f t="shared" si="5"/>
        <v>0</v>
      </c>
      <c r="L26" s="102"/>
      <c r="M26" s="320"/>
      <c r="N26" s="123"/>
      <c r="O26" s="123"/>
      <c r="P26" s="123"/>
      <c r="Q26" s="123"/>
      <c r="R26" s="123"/>
      <c r="S26" s="123"/>
      <c r="T26" s="123"/>
      <c r="U26" s="1509"/>
      <c r="V26" s="141"/>
      <c r="W26" s="141"/>
      <c r="X26" s="141"/>
      <c r="Y26" s="639"/>
      <c r="Z26" s="102">
        <f t="shared" si="4"/>
        <v>0</v>
      </c>
      <c r="AA26" s="141"/>
      <c r="AB26" s="141"/>
      <c r="AC26" s="141"/>
      <c r="AD26" s="141"/>
      <c r="AE26" s="140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</row>
    <row r="27" spans="2:53" s="289" customFormat="1" ht="15" customHeight="1">
      <c r="B27" s="1484"/>
      <c r="C27" s="1501"/>
      <c r="D27" s="1495"/>
      <c r="E27" s="310"/>
      <c r="F27" s="102"/>
      <c r="G27" s="102"/>
      <c r="H27" s="102"/>
      <c r="I27" s="102">
        <f t="shared" si="6"/>
        <v>0</v>
      </c>
      <c r="J27" s="102"/>
      <c r="K27" s="89">
        <f t="shared" si="5"/>
        <v>0</v>
      </c>
      <c r="L27" s="102"/>
      <c r="M27" s="320"/>
      <c r="N27" s="123"/>
      <c r="O27" s="123"/>
      <c r="P27" s="123"/>
      <c r="Q27" s="123"/>
      <c r="R27" s="123"/>
      <c r="S27" s="123"/>
      <c r="T27" s="123"/>
      <c r="U27" s="1509"/>
      <c r="V27" s="141"/>
      <c r="W27" s="141"/>
      <c r="X27" s="141"/>
      <c r="Y27" s="639"/>
      <c r="Z27" s="102">
        <f t="shared" si="4"/>
        <v>0</v>
      </c>
      <c r="AA27" s="141"/>
      <c r="AB27" s="141"/>
      <c r="AC27" s="141"/>
      <c r="AD27" s="141">
        <f>F27*H27*2.1</f>
        <v>0</v>
      </c>
      <c r="AE27" s="140">
        <f>AD27</f>
        <v>0</v>
      </c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</row>
    <row r="28" spans="2:53" s="289" customFormat="1" ht="15" customHeight="1">
      <c r="B28" s="1484"/>
      <c r="C28" s="1501"/>
      <c r="D28" s="1495"/>
      <c r="E28" s="310"/>
      <c r="F28" s="102"/>
      <c r="G28" s="102"/>
      <c r="H28" s="102"/>
      <c r="I28" s="102"/>
      <c r="J28" s="102"/>
      <c r="K28" s="89">
        <f t="shared" si="5"/>
        <v>0</v>
      </c>
      <c r="L28" s="102"/>
      <c r="M28" s="320"/>
      <c r="N28" s="123"/>
      <c r="O28" s="123"/>
      <c r="P28" s="123"/>
      <c r="Q28" s="123"/>
      <c r="R28" s="123"/>
      <c r="S28" s="123"/>
      <c r="T28" s="123"/>
      <c r="U28" s="1509"/>
      <c r="V28" s="141"/>
      <c r="W28" s="141"/>
      <c r="X28" s="141"/>
      <c r="Y28" s="639"/>
      <c r="Z28" s="102">
        <f t="shared" si="4"/>
        <v>0</v>
      </c>
      <c r="AA28" s="141"/>
      <c r="AB28" s="141"/>
      <c r="AC28" s="141"/>
      <c r="AD28" s="141"/>
      <c r="AE28" s="140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</row>
    <row r="29" spans="2:53" s="289" customFormat="1" ht="15" customHeight="1">
      <c r="B29" s="1484"/>
      <c r="C29" s="1501"/>
      <c r="D29" s="1495"/>
      <c r="E29" s="310"/>
      <c r="F29" s="102"/>
      <c r="G29" s="102"/>
      <c r="H29" s="102"/>
      <c r="I29" s="102"/>
      <c r="J29" s="102"/>
      <c r="K29" s="89">
        <f t="shared" si="5"/>
        <v>0</v>
      </c>
      <c r="L29" s="102"/>
      <c r="M29" s="320"/>
      <c r="N29" s="123"/>
      <c r="O29" s="123"/>
      <c r="P29" s="123"/>
      <c r="Q29" s="123"/>
      <c r="R29" s="123"/>
      <c r="S29" s="123"/>
      <c r="T29" s="123"/>
      <c r="U29" s="1509"/>
      <c r="V29" s="141"/>
      <c r="W29" s="141"/>
      <c r="X29" s="141"/>
      <c r="Y29" s="639"/>
      <c r="Z29" s="102">
        <f t="shared" si="4"/>
        <v>0</v>
      </c>
      <c r="AA29" s="141"/>
      <c r="AB29" s="141"/>
      <c r="AC29" s="141"/>
      <c r="AD29" s="141"/>
      <c r="AE29" s="140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</row>
    <row r="30" spans="2:53" s="289" customFormat="1" ht="15" customHeight="1" thickBot="1">
      <c r="B30" s="1484"/>
      <c r="C30" s="1501"/>
      <c r="D30" s="1496"/>
      <c r="E30" s="310"/>
      <c r="F30" s="102"/>
      <c r="G30" s="102"/>
      <c r="H30" s="102"/>
      <c r="I30" s="102"/>
      <c r="J30" s="102"/>
      <c r="K30" s="89">
        <f t="shared" si="5"/>
        <v>0</v>
      </c>
      <c r="L30" s="647">
        <f>SUM(K16:K30)</f>
        <v>192.18199999999999</v>
      </c>
      <c r="M30" s="21">
        <f>D16*L30</f>
        <v>57.654599999999995</v>
      </c>
      <c r="N30" s="123"/>
      <c r="O30" s="123"/>
      <c r="P30" s="123"/>
      <c r="Q30" s="123"/>
      <c r="R30" s="123"/>
      <c r="S30" s="123"/>
      <c r="T30" s="123"/>
      <c r="U30" s="1509"/>
      <c r="V30" s="730"/>
      <c r="W30" s="730"/>
      <c r="X30" s="730"/>
      <c r="Y30" s="639"/>
      <c r="Z30" s="102">
        <f t="shared" si="4"/>
        <v>0</v>
      </c>
      <c r="AA30" s="141"/>
      <c r="AB30" s="141"/>
      <c r="AC30" s="141"/>
      <c r="AD30" s="141"/>
      <c r="AE30" s="140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</row>
    <row r="31" spans="2:53" s="289" customFormat="1" ht="15" customHeight="1">
      <c r="B31" s="1484"/>
      <c r="C31" s="1504" t="s">
        <v>189</v>
      </c>
      <c r="D31" s="1515">
        <v>0.2</v>
      </c>
      <c r="E31" s="738"/>
      <c r="F31" s="16">
        <v>1</v>
      </c>
      <c r="G31" s="16">
        <v>3.3</v>
      </c>
      <c r="H31" s="16">
        <f>19.32+4.45+3.65+3+6.52*2+1.92*2+6+3.4+3.65+1.6</f>
        <v>61.949999999999996</v>
      </c>
      <c r="I31" s="16">
        <f>+F31*G31*H31</f>
        <v>204.43499999999997</v>
      </c>
      <c r="J31" s="16"/>
      <c r="K31" s="16">
        <f t="shared" si="5"/>
        <v>204.43499999999997</v>
      </c>
      <c r="L31" s="17"/>
      <c r="M31" s="736"/>
      <c r="N31" s="123"/>
      <c r="O31" s="123"/>
      <c r="P31" s="123"/>
      <c r="Q31" s="123"/>
      <c r="R31" s="123"/>
      <c r="S31" s="123"/>
      <c r="T31" s="123"/>
      <c r="U31" s="1509"/>
      <c r="V31" s="146">
        <f>K31</f>
        <v>204.43499999999997</v>
      </c>
      <c r="W31" s="146"/>
      <c r="X31" s="146"/>
      <c r="Y31" s="639"/>
      <c r="Z31" s="102">
        <f t="shared" si="4"/>
        <v>204.43499999999997</v>
      </c>
      <c r="AA31" s="141"/>
      <c r="AB31" s="141"/>
      <c r="AC31" s="141"/>
      <c r="AD31" s="141"/>
      <c r="AE31" s="140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</row>
    <row r="32" spans="2:53" s="289" customFormat="1" ht="15" customHeight="1">
      <c r="B32" s="1484"/>
      <c r="C32" s="1505"/>
      <c r="D32" s="1516"/>
      <c r="E32" s="739"/>
      <c r="F32" s="18">
        <v>1</v>
      </c>
      <c r="G32" s="18">
        <v>3.25</v>
      </c>
      <c r="H32" s="18">
        <f>2.43+10.45+7+6.7+4.2+4+2.9</f>
        <v>37.68</v>
      </c>
      <c r="I32" s="18">
        <f>+F32*G32*H32</f>
        <v>122.46</v>
      </c>
      <c r="J32" s="18"/>
      <c r="K32" s="18">
        <f t="shared" si="5"/>
        <v>122.46</v>
      </c>
      <c r="L32" s="19"/>
      <c r="M32" s="736"/>
      <c r="N32" s="123"/>
      <c r="O32" s="123"/>
      <c r="P32" s="123"/>
      <c r="Q32" s="123"/>
      <c r="R32" s="123"/>
      <c r="S32" s="123"/>
      <c r="T32" s="123"/>
      <c r="U32" s="1509"/>
      <c r="V32" s="141">
        <f>K32</f>
        <v>122.46</v>
      </c>
      <c r="W32" s="141"/>
      <c r="X32" s="141"/>
      <c r="Y32" s="639"/>
      <c r="Z32" s="102">
        <f t="shared" si="4"/>
        <v>122.46</v>
      </c>
      <c r="AA32" s="141"/>
      <c r="AB32" s="141"/>
      <c r="AC32" s="141"/>
      <c r="AD32" s="141"/>
      <c r="AE32" s="140">
        <f>AD32</f>
        <v>0</v>
      </c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</row>
    <row r="33" spans="2:53" s="289" customFormat="1" ht="15" customHeight="1">
      <c r="B33" s="1484"/>
      <c r="C33" s="1505"/>
      <c r="D33" s="1516"/>
      <c r="E33" s="740"/>
      <c r="F33" s="18">
        <v>1</v>
      </c>
      <c r="G33" s="18">
        <v>3.25</v>
      </c>
      <c r="H33" s="18">
        <f>7.7+7.47*2+10.65+1.6+3.4+4</f>
        <v>42.29</v>
      </c>
      <c r="I33" s="18">
        <f>+F33*G33*H33</f>
        <v>137.4425</v>
      </c>
      <c r="J33" s="18"/>
      <c r="K33" s="18">
        <f t="shared" si="5"/>
        <v>137.4425</v>
      </c>
      <c r="L33" s="19"/>
      <c r="M33" s="736"/>
      <c r="N33" s="123"/>
      <c r="O33" s="123"/>
      <c r="P33" s="123"/>
      <c r="Q33" s="123"/>
      <c r="R33" s="123"/>
      <c r="S33" s="123"/>
      <c r="T33" s="123"/>
      <c r="U33" s="1509"/>
      <c r="V33" s="141">
        <f>K33</f>
        <v>137.4425</v>
      </c>
      <c r="W33" s="141"/>
      <c r="X33" s="141"/>
      <c r="Y33" s="639"/>
      <c r="Z33" s="102">
        <f t="shared" si="4"/>
        <v>137.4425</v>
      </c>
      <c r="AA33" s="141"/>
      <c r="AB33" s="141"/>
      <c r="AC33" s="141"/>
      <c r="AD33" s="141">
        <f>F33*H33*2.1</f>
        <v>88.808999999999997</v>
      </c>
      <c r="AE33" s="140">
        <f>AD33</f>
        <v>88.808999999999997</v>
      </c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</row>
    <row r="34" spans="2:53" s="289" customFormat="1" ht="15" customHeight="1">
      <c r="B34" s="1484"/>
      <c r="C34" s="1505"/>
      <c r="D34" s="1516"/>
      <c r="E34" s="739"/>
      <c r="F34" s="18">
        <v>1</v>
      </c>
      <c r="G34" s="18">
        <v>3.15</v>
      </c>
      <c r="H34" s="18">
        <f>7.85+7.67+11.3+1.3+9.2</f>
        <v>37.32</v>
      </c>
      <c r="I34" s="18">
        <f>+F34*G34*H34</f>
        <v>117.55799999999999</v>
      </c>
      <c r="J34" s="18"/>
      <c r="K34" s="18">
        <f t="shared" si="5"/>
        <v>117.55799999999999</v>
      </c>
      <c r="L34" s="19"/>
      <c r="M34" s="736"/>
      <c r="N34" s="123"/>
      <c r="O34" s="123"/>
      <c r="P34" s="123"/>
      <c r="Q34" s="123"/>
      <c r="R34" s="123"/>
      <c r="S34" s="123"/>
      <c r="T34" s="123"/>
      <c r="U34" s="1509"/>
      <c r="V34" s="141">
        <f>K34</f>
        <v>117.55799999999999</v>
      </c>
      <c r="W34" s="141"/>
      <c r="X34" s="141"/>
      <c r="Y34" s="639"/>
      <c r="Z34" s="102">
        <f t="shared" si="4"/>
        <v>117.55799999999999</v>
      </c>
      <c r="AA34" s="141"/>
      <c r="AB34" s="141"/>
      <c r="AC34" s="141"/>
      <c r="AD34" s="141">
        <f>F34*H34*2.1</f>
        <v>78.372</v>
      </c>
      <c r="AE34" s="140">
        <f>AD34</f>
        <v>78.372</v>
      </c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</row>
    <row r="35" spans="2:53" s="289" customFormat="1" ht="15" customHeight="1">
      <c r="B35" s="1484"/>
      <c r="C35" s="1505"/>
      <c r="D35" s="1516"/>
      <c r="E35" s="740"/>
      <c r="F35" s="18">
        <v>1</v>
      </c>
      <c r="G35" s="18">
        <v>3.1</v>
      </c>
      <c r="H35" s="18">
        <f>10.4+4.7+3.5+3.9+4.1+4.7+7.9+2.9</f>
        <v>42.1</v>
      </c>
      <c r="I35" s="18">
        <f>+F35*G35*H35</f>
        <v>130.51000000000002</v>
      </c>
      <c r="J35" s="18"/>
      <c r="K35" s="18">
        <f t="shared" si="5"/>
        <v>130.51000000000002</v>
      </c>
      <c r="L35" s="19"/>
      <c r="M35" s="736"/>
      <c r="N35" s="123"/>
      <c r="O35" s="123"/>
      <c r="P35" s="123"/>
      <c r="Q35" s="123"/>
      <c r="R35" s="123"/>
      <c r="S35" s="123"/>
      <c r="T35" s="123"/>
      <c r="U35" s="1509"/>
      <c r="V35" s="141">
        <f>K35</f>
        <v>130.51000000000002</v>
      </c>
      <c r="W35" s="141"/>
      <c r="X35" s="141"/>
      <c r="Y35" s="639"/>
      <c r="Z35" s="102">
        <f t="shared" si="4"/>
        <v>130.51000000000002</v>
      </c>
      <c r="AA35" s="141"/>
      <c r="AB35" s="141"/>
      <c r="AC35" s="141"/>
      <c r="AD35" s="141"/>
      <c r="AE35" s="140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</row>
    <row r="36" spans="2:53" s="289" customFormat="1" ht="15" customHeight="1">
      <c r="B36" s="1484"/>
      <c r="C36" s="1505"/>
      <c r="D36" s="1516"/>
      <c r="E36" s="739"/>
      <c r="F36" s="18"/>
      <c r="G36" s="18"/>
      <c r="H36" s="18"/>
      <c r="I36" s="18"/>
      <c r="J36" s="18"/>
      <c r="K36" s="18"/>
      <c r="L36" s="19"/>
      <c r="M36" s="736"/>
      <c r="N36" s="123"/>
      <c r="O36" s="123"/>
      <c r="P36" s="123"/>
      <c r="Q36" s="123"/>
      <c r="R36" s="123"/>
      <c r="S36" s="123"/>
      <c r="T36" s="123"/>
      <c r="U36" s="1509"/>
      <c r="V36" s="141"/>
      <c r="W36" s="141"/>
      <c r="X36" s="141"/>
      <c r="Y36" s="639"/>
      <c r="Z36" s="102">
        <f t="shared" si="4"/>
        <v>0</v>
      </c>
      <c r="AA36" s="141"/>
      <c r="AB36" s="141"/>
      <c r="AC36" s="141"/>
      <c r="AD36" s="141"/>
      <c r="AE36" s="140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</row>
    <row r="37" spans="2:53" s="289" customFormat="1" ht="15" customHeight="1">
      <c r="B37" s="1484"/>
      <c r="C37" s="1505"/>
      <c r="D37" s="1516"/>
      <c r="E37" s="739"/>
      <c r="F37" s="18"/>
      <c r="G37" s="18"/>
      <c r="H37" s="18"/>
      <c r="I37" s="18"/>
      <c r="J37" s="18"/>
      <c r="K37" s="18"/>
      <c r="L37" s="19"/>
      <c r="M37" s="736"/>
      <c r="N37" s="123"/>
      <c r="O37" s="123"/>
      <c r="P37" s="123"/>
      <c r="Q37" s="123"/>
      <c r="R37" s="123"/>
      <c r="S37" s="123"/>
      <c r="T37" s="123"/>
      <c r="U37" s="1509"/>
      <c r="V37" s="141"/>
      <c r="W37" s="141"/>
      <c r="X37" s="141"/>
      <c r="Y37" s="639"/>
      <c r="Z37" s="102">
        <f t="shared" si="4"/>
        <v>0</v>
      </c>
      <c r="AA37" s="141"/>
      <c r="AB37" s="141"/>
      <c r="AC37" s="141"/>
      <c r="AD37" s="141"/>
      <c r="AE37" s="140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</row>
    <row r="38" spans="2:53" s="289" customFormat="1" ht="15" customHeight="1">
      <c r="B38" s="1484"/>
      <c r="C38" s="1505"/>
      <c r="D38" s="1516"/>
      <c r="E38" s="739"/>
      <c r="F38" s="18"/>
      <c r="G38" s="18"/>
      <c r="H38" s="18"/>
      <c r="I38" s="18"/>
      <c r="J38" s="18"/>
      <c r="K38" s="18"/>
      <c r="L38" s="19"/>
      <c r="M38" s="736"/>
      <c r="N38" s="123"/>
      <c r="O38" s="123"/>
      <c r="P38" s="123"/>
      <c r="Q38" s="123"/>
      <c r="R38" s="123"/>
      <c r="S38" s="123"/>
      <c r="T38" s="123"/>
      <c r="U38" s="1509"/>
      <c r="V38" s="141"/>
      <c r="W38" s="141"/>
      <c r="X38" s="141"/>
      <c r="Y38" s="639"/>
      <c r="Z38" s="102">
        <f t="shared" si="4"/>
        <v>0</v>
      </c>
      <c r="AA38" s="141"/>
      <c r="AB38" s="141"/>
      <c r="AC38" s="141"/>
      <c r="AD38" s="141">
        <f>F38*H38*2.1</f>
        <v>0</v>
      </c>
      <c r="AE38" s="140">
        <f>AD38</f>
        <v>0</v>
      </c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</row>
    <row r="39" spans="2:53" s="289" customFormat="1" ht="15" customHeight="1">
      <c r="B39" s="1484"/>
      <c r="C39" s="1505"/>
      <c r="D39" s="1516"/>
      <c r="E39" s="739"/>
      <c r="F39" s="18"/>
      <c r="G39" s="18"/>
      <c r="H39" s="737"/>
      <c r="I39" s="18"/>
      <c r="J39" s="18"/>
      <c r="K39" s="18"/>
      <c r="L39" s="19"/>
      <c r="M39" s="736"/>
      <c r="N39" s="123"/>
      <c r="O39" s="123"/>
      <c r="P39" s="123"/>
      <c r="Q39" s="123"/>
      <c r="R39" s="123"/>
      <c r="S39" s="123"/>
      <c r="T39" s="123"/>
      <c r="U39" s="1509"/>
      <c r="V39" s="141"/>
      <c r="W39" s="141"/>
      <c r="X39" s="141"/>
      <c r="Y39" s="639"/>
      <c r="Z39" s="102">
        <f t="shared" si="4"/>
        <v>0</v>
      </c>
      <c r="AA39" s="141"/>
      <c r="AB39" s="141"/>
      <c r="AC39" s="141"/>
      <c r="AD39" s="141"/>
      <c r="AE39" s="140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</row>
    <row r="40" spans="2:53" s="289" customFormat="1" ht="15" customHeight="1">
      <c r="B40" s="1484"/>
      <c r="C40" s="1505"/>
      <c r="D40" s="1516"/>
      <c r="E40" s="739"/>
      <c r="F40" s="18"/>
      <c r="G40" s="18"/>
      <c r="H40" s="18"/>
      <c r="I40" s="18"/>
      <c r="J40" s="18"/>
      <c r="K40" s="18"/>
      <c r="L40" s="19"/>
      <c r="M40" s="736"/>
      <c r="N40" s="123"/>
      <c r="O40" s="123"/>
      <c r="P40" s="123"/>
      <c r="Q40" s="123"/>
      <c r="R40" s="123"/>
      <c r="S40" s="123"/>
      <c r="T40" s="123"/>
      <c r="U40" s="1509"/>
      <c r="V40" s="141"/>
      <c r="W40" s="141"/>
      <c r="X40" s="141"/>
      <c r="Y40" s="639"/>
      <c r="Z40" s="102">
        <f t="shared" si="4"/>
        <v>0</v>
      </c>
      <c r="AA40" s="141"/>
      <c r="AB40" s="141"/>
      <c r="AC40" s="141"/>
      <c r="AD40" s="141"/>
      <c r="AE40" s="140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</row>
    <row r="41" spans="2:53" s="289" customFormat="1" ht="15" customHeight="1">
      <c r="B41" s="1484"/>
      <c r="C41" s="1505"/>
      <c r="D41" s="1516"/>
      <c r="E41" s="739"/>
      <c r="F41" s="18"/>
      <c r="G41" s="18"/>
      <c r="H41" s="18"/>
      <c r="I41" s="18"/>
      <c r="J41" s="18"/>
      <c r="K41" s="18"/>
      <c r="L41" s="19"/>
      <c r="M41" s="736"/>
      <c r="N41" s="123"/>
      <c r="O41" s="123"/>
      <c r="P41" s="123"/>
      <c r="Q41" s="123"/>
      <c r="R41" s="123"/>
      <c r="S41" s="123"/>
      <c r="T41" s="123"/>
      <c r="U41" s="1509"/>
      <c r="V41" s="141"/>
      <c r="W41" s="141"/>
      <c r="X41" s="141"/>
      <c r="Y41" s="639"/>
      <c r="Z41" s="102">
        <f t="shared" si="4"/>
        <v>0</v>
      </c>
      <c r="AA41" s="141"/>
      <c r="AB41" s="141"/>
      <c r="AC41" s="141"/>
      <c r="AD41" s="141"/>
      <c r="AE41" s="140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</row>
    <row r="42" spans="2:53" s="289" customFormat="1" ht="15" customHeight="1">
      <c r="B42" s="1484"/>
      <c r="C42" s="1505"/>
      <c r="D42" s="1516"/>
      <c r="E42" s="739"/>
      <c r="F42" s="18"/>
      <c r="G42" s="18"/>
      <c r="H42" s="18"/>
      <c r="I42" s="18"/>
      <c r="J42" s="18"/>
      <c r="K42" s="18"/>
      <c r="L42" s="19"/>
      <c r="M42" s="736"/>
      <c r="N42" s="123"/>
      <c r="O42" s="123"/>
      <c r="P42" s="123"/>
      <c r="Q42" s="123"/>
      <c r="R42" s="123"/>
      <c r="S42" s="123"/>
      <c r="T42" s="123"/>
      <c r="U42" s="1509"/>
      <c r="V42" s="141"/>
      <c r="W42" s="141"/>
      <c r="X42" s="141"/>
      <c r="Y42" s="639"/>
      <c r="Z42" s="102">
        <f t="shared" si="4"/>
        <v>0</v>
      </c>
      <c r="AA42" s="141"/>
      <c r="AB42" s="141"/>
      <c r="AC42" s="141"/>
      <c r="AD42" s="141"/>
      <c r="AE42" s="140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</row>
    <row r="43" spans="2:53" s="289" customFormat="1" ht="15" customHeight="1">
      <c r="B43" s="1484"/>
      <c r="C43" s="1505"/>
      <c r="D43" s="1516"/>
      <c r="E43" s="739"/>
      <c r="F43" s="18"/>
      <c r="G43" s="18"/>
      <c r="H43" s="18"/>
      <c r="I43" s="18"/>
      <c r="J43" s="18"/>
      <c r="K43" s="18"/>
      <c r="L43" s="19"/>
      <c r="M43" s="736"/>
      <c r="N43" s="123"/>
      <c r="O43" s="123"/>
      <c r="P43" s="123"/>
      <c r="Q43" s="123"/>
      <c r="R43" s="123"/>
      <c r="S43" s="123"/>
      <c r="T43" s="123"/>
      <c r="U43" s="1509"/>
      <c r="V43" s="141"/>
      <c r="W43" s="141"/>
      <c r="X43" s="141"/>
      <c r="Y43" s="639"/>
      <c r="Z43" s="102">
        <f t="shared" si="4"/>
        <v>0</v>
      </c>
      <c r="AA43" s="141"/>
      <c r="AB43" s="141"/>
      <c r="AC43" s="141"/>
      <c r="AD43" s="141"/>
      <c r="AE43" s="140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</row>
    <row r="44" spans="2:53" s="289" customFormat="1" ht="15" customHeight="1">
      <c r="B44" s="1484"/>
      <c r="C44" s="1505"/>
      <c r="D44" s="1516"/>
      <c r="E44" s="739"/>
      <c r="F44" s="18"/>
      <c r="G44" s="18"/>
      <c r="H44" s="18"/>
      <c r="I44" s="18"/>
      <c r="J44" s="18"/>
      <c r="K44" s="18"/>
      <c r="L44" s="19"/>
      <c r="M44" s="736"/>
      <c r="N44" s="123"/>
      <c r="O44" s="123"/>
      <c r="P44" s="123"/>
      <c r="Q44" s="123"/>
      <c r="R44" s="123"/>
      <c r="S44" s="123"/>
      <c r="T44" s="123"/>
      <c r="U44" s="1509"/>
      <c r="V44" s="141"/>
      <c r="W44" s="141"/>
      <c r="X44" s="141"/>
      <c r="Y44" s="639"/>
      <c r="Z44" s="102">
        <f t="shared" si="4"/>
        <v>0</v>
      </c>
      <c r="AA44" s="141"/>
      <c r="AB44" s="141"/>
      <c r="AC44" s="141"/>
      <c r="AD44" s="141"/>
      <c r="AE44" s="140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</row>
    <row r="45" spans="2:53" s="289" customFormat="1" ht="15" customHeight="1">
      <c r="B45" s="1484"/>
      <c r="C45" s="1505"/>
      <c r="D45" s="1516"/>
      <c r="E45" s="739"/>
      <c r="F45" s="18"/>
      <c r="G45" s="18"/>
      <c r="H45" s="18"/>
      <c r="I45" s="18"/>
      <c r="J45" s="18"/>
      <c r="K45" s="18"/>
      <c r="L45" s="19"/>
      <c r="M45" s="736"/>
      <c r="N45" s="123"/>
      <c r="O45" s="123"/>
      <c r="P45" s="123"/>
      <c r="Q45" s="123"/>
      <c r="R45" s="123"/>
      <c r="S45" s="123"/>
      <c r="T45" s="123"/>
      <c r="U45" s="1509"/>
      <c r="V45" s="141"/>
      <c r="W45" s="141"/>
      <c r="X45" s="141"/>
      <c r="Y45" s="639"/>
      <c r="Z45" s="102">
        <f t="shared" si="4"/>
        <v>0</v>
      </c>
      <c r="AA45" s="141"/>
      <c r="AB45" s="141"/>
      <c r="AC45" s="141"/>
      <c r="AD45" s="141"/>
      <c r="AE45" s="140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</row>
    <row r="46" spans="2:53" s="289" customFormat="1" ht="15" customHeight="1">
      <c r="B46" s="1484"/>
      <c r="C46" s="1505"/>
      <c r="D46" s="1516"/>
      <c r="E46" s="739"/>
      <c r="F46" s="18"/>
      <c r="G46" s="18"/>
      <c r="H46" s="18"/>
      <c r="I46" s="18"/>
      <c r="J46" s="18"/>
      <c r="K46" s="18"/>
      <c r="L46" s="19"/>
      <c r="M46" s="736"/>
      <c r="N46" s="123"/>
      <c r="O46" s="123"/>
      <c r="P46" s="123"/>
      <c r="Q46" s="123"/>
      <c r="R46" s="123"/>
      <c r="S46" s="123"/>
      <c r="T46" s="123"/>
      <c r="U46" s="1509"/>
      <c r="V46" s="141"/>
      <c r="W46" s="141"/>
      <c r="X46" s="141"/>
      <c r="Y46" s="639"/>
      <c r="Z46" s="102">
        <f t="shared" si="4"/>
        <v>0</v>
      </c>
      <c r="AA46" s="141"/>
      <c r="AB46" s="141"/>
      <c r="AC46" s="141"/>
      <c r="AD46" s="141"/>
      <c r="AE46" s="140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</row>
    <row r="47" spans="2:53" s="289" customFormat="1" ht="15" customHeight="1">
      <c r="B47" s="1484"/>
      <c r="C47" s="1505"/>
      <c r="D47" s="1516"/>
      <c r="E47" s="739"/>
      <c r="F47" s="18"/>
      <c r="G47" s="18"/>
      <c r="H47" s="18"/>
      <c r="I47" s="18"/>
      <c r="J47" s="18"/>
      <c r="K47" s="18"/>
      <c r="L47" s="19"/>
      <c r="M47" s="736"/>
      <c r="N47" s="123"/>
      <c r="O47" s="123"/>
      <c r="P47" s="123"/>
      <c r="Q47" s="123"/>
      <c r="R47" s="123"/>
      <c r="S47" s="123"/>
      <c r="T47" s="123"/>
      <c r="U47" s="1509"/>
      <c r="V47" s="141"/>
      <c r="W47" s="141"/>
      <c r="X47" s="141"/>
      <c r="Y47" s="639"/>
      <c r="Z47" s="102">
        <f t="shared" si="4"/>
        <v>0</v>
      </c>
      <c r="AA47" s="141"/>
      <c r="AB47" s="141"/>
      <c r="AC47" s="141"/>
      <c r="AD47" s="141"/>
      <c r="AE47" s="140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</row>
    <row r="48" spans="2:53" s="289" customFormat="1" ht="15" customHeight="1">
      <c r="B48" s="1484"/>
      <c r="C48" s="1505"/>
      <c r="D48" s="1516"/>
      <c r="E48" s="739"/>
      <c r="F48" s="18"/>
      <c r="G48" s="18"/>
      <c r="H48" s="18"/>
      <c r="I48" s="18"/>
      <c r="J48" s="18"/>
      <c r="K48" s="18"/>
      <c r="L48" s="19"/>
      <c r="M48" s="736"/>
      <c r="N48" s="123"/>
      <c r="O48" s="123"/>
      <c r="P48" s="123"/>
      <c r="Q48" s="123"/>
      <c r="R48" s="123"/>
      <c r="S48" s="123"/>
      <c r="T48" s="123"/>
      <c r="U48" s="1509"/>
      <c r="V48" s="141"/>
      <c r="W48" s="141"/>
      <c r="X48" s="141"/>
      <c r="Y48" s="639"/>
      <c r="Z48" s="102">
        <f t="shared" si="4"/>
        <v>0</v>
      </c>
      <c r="AA48" s="141"/>
      <c r="AB48" s="141"/>
      <c r="AC48" s="141"/>
      <c r="AD48" s="141">
        <f>F48*H48*2.1/2</f>
        <v>0</v>
      </c>
      <c r="AE48" s="140">
        <f>AD48</f>
        <v>0</v>
      </c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</row>
    <row r="49" spans="1:53" s="289" customFormat="1" ht="15" customHeight="1">
      <c r="B49" s="1484"/>
      <c r="C49" s="1505"/>
      <c r="D49" s="1516"/>
      <c r="E49" s="739"/>
      <c r="F49" s="18"/>
      <c r="G49" s="18"/>
      <c r="H49" s="18"/>
      <c r="I49" s="18"/>
      <c r="J49" s="18"/>
      <c r="K49" s="18"/>
      <c r="L49" s="19"/>
      <c r="M49" s="736"/>
      <c r="N49" s="123"/>
      <c r="O49" s="123"/>
      <c r="P49" s="123"/>
      <c r="Q49" s="123"/>
      <c r="R49" s="123"/>
      <c r="S49" s="123"/>
      <c r="T49" s="123"/>
      <c r="U49" s="1509"/>
      <c r="V49" s="141"/>
      <c r="W49" s="141"/>
      <c r="X49" s="141"/>
      <c r="Y49" s="639"/>
      <c r="Z49" s="102">
        <f t="shared" si="4"/>
        <v>0</v>
      </c>
      <c r="AA49" s="141"/>
      <c r="AB49" s="141"/>
      <c r="AC49" s="141"/>
      <c r="AD49" s="141"/>
      <c r="AE49" s="140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</row>
    <row r="50" spans="1:53" s="289" customFormat="1" ht="15" customHeight="1">
      <c r="B50" s="1484"/>
      <c r="C50" s="1505"/>
      <c r="D50" s="1516"/>
      <c r="E50" s="739"/>
      <c r="F50" s="18"/>
      <c r="G50" s="18"/>
      <c r="H50" s="18"/>
      <c r="I50" s="18"/>
      <c r="J50" s="18"/>
      <c r="K50" s="18"/>
      <c r="L50" s="19"/>
      <c r="M50" s="736"/>
      <c r="N50" s="123"/>
      <c r="O50" s="123"/>
      <c r="P50" s="123"/>
      <c r="Q50" s="123"/>
      <c r="R50" s="123"/>
      <c r="S50" s="123"/>
      <c r="T50" s="123"/>
      <c r="U50" s="1509"/>
      <c r="V50" s="141"/>
      <c r="W50" s="141"/>
      <c r="X50" s="141"/>
      <c r="Y50" s="639"/>
      <c r="Z50" s="102">
        <f t="shared" si="4"/>
        <v>0</v>
      </c>
      <c r="AA50" s="141"/>
      <c r="AB50" s="141"/>
      <c r="AC50" s="141"/>
      <c r="AD50" s="141"/>
      <c r="AE50" s="140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</row>
    <row r="51" spans="1:53" s="289" customFormat="1" ht="15" customHeight="1">
      <c r="B51" s="1484"/>
      <c r="C51" s="1505"/>
      <c r="D51" s="1516"/>
      <c r="E51" s="739"/>
      <c r="F51" s="18"/>
      <c r="G51" s="18"/>
      <c r="H51" s="18"/>
      <c r="I51" s="18"/>
      <c r="J51" s="18"/>
      <c r="K51" s="18"/>
      <c r="L51" s="19"/>
      <c r="M51" s="736"/>
      <c r="N51" s="123"/>
      <c r="O51" s="123"/>
      <c r="P51" s="123"/>
      <c r="Q51" s="123"/>
      <c r="R51" s="123"/>
      <c r="S51" s="123"/>
      <c r="T51" s="123"/>
      <c r="U51" s="1509"/>
      <c r="V51" s="141"/>
      <c r="W51" s="141"/>
      <c r="X51" s="141"/>
      <c r="Y51" s="639"/>
      <c r="Z51" s="102">
        <f t="shared" si="4"/>
        <v>0</v>
      </c>
      <c r="AA51" s="141"/>
      <c r="AB51" s="141"/>
      <c r="AC51" s="141"/>
      <c r="AD51" s="141"/>
      <c r="AE51" s="140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</row>
    <row r="52" spans="1:53" s="289" customFormat="1" ht="15" customHeight="1">
      <c r="B52" s="1484"/>
      <c r="C52" s="1505"/>
      <c r="D52" s="1516"/>
      <c r="E52" s="739"/>
      <c r="F52" s="18"/>
      <c r="G52" s="18"/>
      <c r="H52" s="18"/>
      <c r="I52" s="18"/>
      <c r="J52" s="18"/>
      <c r="K52" s="18"/>
      <c r="L52" s="19"/>
      <c r="M52" s="736"/>
      <c r="N52" s="123"/>
      <c r="O52" s="123"/>
      <c r="P52" s="123"/>
      <c r="Q52" s="123"/>
      <c r="R52" s="123"/>
      <c r="S52" s="123"/>
      <c r="T52" s="123"/>
      <c r="U52" s="1509"/>
      <c r="V52" s="141"/>
      <c r="W52" s="141"/>
      <c r="X52" s="141"/>
      <c r="Y52" s="639"/>
      <c r="Z52" s="102">
        <f t="shared" si="4"/>
        <v>0</v>
      </c>
      <c r="AA52" s="141"/>
      <c r="AB52" s="141"/>
      <c r="AC52" s="141"/>
      <c r="AD52" s="141"/>
      <c r="AE52" s="140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</row>
    <row r="53" spans="1:53" s="289" customFormat="1" ht="15" customHeight="1">
      <c r="B53" s="1484"/>
      <c r="C53" s="1505"/>
      <c r="D53" s="1516"/>
      <c r="E53" s="739"/>
      <c r="F53" s="18"/>
      <c r="G53" s="18"/>
      <c r="H53" s="18"/>
      <c r="I53" s="18"/>
      <c r="J53" s="18"/>
      <c r="K53" s="18"/>
      <c r="L53" s="19"/>
      <c r="M53" s="736"/>
      <c r="N53" s="123"/>
      <c r="O53" s="123"/>
      <c r="P53" s="123"/>
      <c r="Q53" s="123"/>
      <c r="R53" s="123"/>
      <c r="S53" s="123"/>
      <c r="T53" s="123"/>
      <c r="U53" s="1509"/>
      <c r="V53" s="141"/>
      <c r="W53" s="141"/>
      <c r="X53" s="141"/>
      <c r="Y53" s="639"/>
      <c r="Z53" s="102">
        <f t="shared" si="4"/>
        <v>0</v>
      </c>
      <c r="AA53" s="141"/>
      <c r="AB53" s="141"/>
      <c r="AC53" s="141"/>
      <c r="AD53" s="141"/>
      <c r="AE53" s="140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</row>
    <row r="54" spans="1:53" s="289" customFormat="1" ht="15" customHeight="1">
      <c r="B54" s="1484"/>
      <c r="C54" s="1505"/>
      <c r="D54" s="1516"/>
      <c r="E54" s="739"/>
      <c r="F54" s="18"/>
      <c r="G54" s="18"/>
      <c r="H54" s="18"/>
      <c r="I54" s="18"/>
      <c r="J54" s="18"/>
      <c r="K54" s="18"/>
      <c r="L54" s="19"/>
      <c r="M54" s="736"/>
      <c r="N54" s="123"/>
      <c r="O54" s="123"/>
      <c r="P54" s="123"/>
      <c r="Q54" s="123"/>
      <c r="R54" s="123"/>
      <c r="S54" s="123"/>
      <c r="T54" s="123"/>
      <c r="U54" s="1509"/>
      <c r="V54" s="141"/>
      <c r="W54" s="141"/>
      <c r="X54" s="141"/>
      <c r="Y54" s="639"/>
      <c r="Z54" s="102">
        <f t="shared" si="4"/>
        <v>0</v>
      </c>
      <c r="AA54" s="141"/>
      <c r="AB54" s="141"/>
      <c r="AC54" s="141"/>
      <c r="AD54" s="141"/>
      <c r="AE54" s="140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</row>
    <row r="55" spans="1:53" s="289" customFormat="1" ht="15" customHeight="1">
      <c r="B55" s="1484"/>
      <c r="C55" s="1505"/>
      <c r="D55" s="1516"/>
      <c r="E55" s="739"/>
      <c r="F55" s="18"/>
      <c r="G55" s="18"/>
      <c r="H55" s="18"/>
      <c r="I55" s="18"/>
      <c r="J55" s="18"/>
      <c r="K55" s="18"/>
      <c r="L55" s="19"/>
      <c r="M55" s="736"/>
      <c r="N55" s="123"/>
      <c r="O55" s="123"/>
      <c r="P55" s="123"/>
      <c r="Q55" s="123"/>
      <c r="R55" s="123"/>
      <c r="S55" s="123"/>
      <c r="T55" s="123"/>
      <c r="U55" s="1509"/>
      <c r="V55" s="141"/>
      <c r="W55" s="141"/>
      <c r="X55" s="141"/>
      <c r="Y55" s="639"/>
      <c r="Z55" s="102">
        <f t="shared" si="4"/>
        <v>0</v>
      </c>
      <c r="AA55" s="141"/>
      <c r="AB55" s="141"/>
      <c r="AC55" s="141"/>
      <c r="AD55" s="141">
        <f>F55*H55*2.1</f>
        <v>0</v>
      </c>
      <c r="AE55" s="140">
        <f>AD55</f>
        <v>0</v>
      </c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</row>
    <row r="56" spans="1:53" s="289" customFormat="1" ht="15" customHeight="1">
      <c r="B56" s="1484"/>
      <c r="C56" s="1505"/>
      <c r="D56" s="1516"/>
      <c r="E56" s="739"/>
      <c r="F56" s="18"/>
      <c r="G56" s="18"/>
      <c r="H56" s="18"/>
      <c r="I56" s="18"/>
      <c r="J56" s="18"/>
      <c r="K56" s="18"/>
      <c r="L56" s="19"/>
      <c r="M56" s="736"/>
      <c r="N56" s="123"/>
      <c r="O56" s="123"/>
      <c r="P56" s="123"/>
      <c r="Q56" s="123"/>
      <c r="R56" s="123"/>
      <c r="S56" s="123"/>
      <c r="T56" s="123"/>
      <c r="U56" s="1509"/>
      <c r="V56" s="141"/>
      <c r="W56" s="141"/>
      <c r="X56" s="141"/>
      <c r="Y56" s="639"/>
      <c r="Z56" s="102">
        <f t="shared" si="4"/>
        <v>0</v>
      </c>
      <c r="AA56" s="141"/>
      <c r="AB56" s="141"/>
      <c r="AC56" s="141"/>
      <c r="AD56" s="141"/>
      <c r="AE56" s="140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</row>
    <row r="57" spans="1:53" s="289" customFormat="1" ht="15" customHeight="1" thickBot="1">
      <c r="B57" s="1484"/>
      <c r="C57" s="1505"/>
      <c r="D57" s="1516"/>
      <c r="E57" s="743"/>
      <c r="F57" s="89"/>
      <c r="G57" s="89"/>
      <c r="H57" s="665">
        <f>SUM(H31:H35)</f>
        <v>221.33999999999997</v>
      </c>
      <c r="I57" s="89"/>
      <c r="J57" s="89"/>
      <c r="K57" s="89"/>
      <c r="L57" s="744">
        <f>SUM(K31:K57)</f>
        <v>712.40549999999996</v>
      </c>
      <c r="M57" s="742">
        <f>D31*L57</f>
        <v>142.4811</v>
      </c>
      <c r="N57" s="123"/>
      <c r="O57" s="123"/>
      <c r="P57" s="123"/>
      <c r="Q57" s="123"/>
      <c r="R57" s="123"/>
      <c r="S57" s="123"/>
      <c r="T57" s="123"/>
      <c r="U57" s="1509"/>
      <c r="V57" s="730"/>
      <c r="W57" s="730"/>
      <c r="X57" s="730"/>
      <c r="Y57" s="639"/>
      <c r="Z57" s="102">
        <f t="shared" si="4"/>
        <v>0</v>
      </c>
      <c r="AA57" s="141"/>
      <c r="AB57" s="141"/>
      <c r="AC57" s="141"/>
      <c r="AD57" s="141"/>
      <c r="AE57" s="140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</row>
    <row r="58" spans="1:53" s="289" customFormat="1" ht="15" customHeight="1">
      <c r="B58" s="1484"/>
      <c r="C58" s="1506" t="s">
        <v>189</v>
      </c>
      <c r="D58" s="1486">
        <v>0.1</v>
      </c>
      <c r="E58" s="738"/>
      <c r="F58" s="16">
        <v>2</v>
      </c>
      <c r="G58" s="16">
        <v>3.1</v>
      </c>
      <c r="H58" s="16">
        <v>0.6</v>
      </c>
      <c r="I58" s="16">
        <f>F58*G58*H58</f>
        <v>3.7199999999999998</v>
      </c>
      <c r="J58" s="16"/>
      <c r="K58" s="16">
        <f t="shared" ref="K58:K66" si="7">I58-J58</f>
        <v>3.7199999999999998</v>
      </c>
      <c r="L58" s="16"/>
      <c r="M58" s="17"/>
      <c r="N58" s="123"/>
      <c r="O58" s="123"/>
      <c r="P58" s="123"/>
      <c r="Q58" s="123"/>
      <c r="R58" s="123"/>
      <c r="S58" s="123"/>
      <c r="T58" s="123"/>
      <c r="U58" s="1509"/>
      <c r="V58" s="148">
        <f>K58</f>
        <v>3.7199999999999998</v>
      </c>
      <c r="W58" s="148"/>
      <c r="X58" s="148"/>
      <c r="Y58" s="639"/>
      <c r="Z58" s="102">
        <f t="shared" si="4"/>
        <v>3.7199999999999998</v>
      </c>
      <c r="AA58" s="141"/>
      <c r="AB58" s="141"/>
      <c r="AC58" s="141"/>
      <c r="AD58" s="141">
        <f>F58*H58*2.1/20</f>
        <v>0.126</v>
      </c>
      <c r="AE58" s="140">
        <f>AD58</f>
        <v>0.126</v>
      </c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</row>
    <row r="59" spans="1:53" s="289" customFormat="1" ht="15" customHeight="1" thickBot="1">
      <c r="B59" s="1484"/>
      <c r="C59" s="1507"/>
      <c r="D59" s="1488"/>
      <c r="E59" s="741"/>
      <c r="F59" s="20">
        <v>1</v>
      </c>
      <c r="G59" s="20">
        <v>1.4</v>
      </c>
      <c r="H59" s="20">
        <f>0.6+1</f>
        <v>1.6</v>
      </c>
      <c r="I59" s="20">
        <f>F59*G59*H59</f>
        <v>2.2399999999999998</v>
      </c>
      <c r="J59" s="20"/>
      <c r="K59" s="20">
        <f t="shared" si="7"/>
        <v>2.2399999999999998</v>
      </c>
      <c r="L59" s="651">
        <f>+K58+K59</f>
        <v>5.9599999999999991</v>
      </c>
      <c r="M59" s="742">
        <f>D58*L59</f>
        <v>0.59599999999999997</v>
      </c>
      <c r="N59" s="123"/>
      <c r="O59" s="123"/>
      <c r="P59" s="123"/>
      <c r="Q59" s="123"/>
      <c r="R59" s="123"/>
      <c r="S59" s="123"/>
      <c r="T59" s="123"/>
      <c r="U59" s="1509"/>
      <c r="V59" s="730">
        <f>K59</f>
        <v>2.2399999999999998</v>
      </c>
      <c r="W59" s="730"/>
      <c r="X59" s="730"/>
      <c r="Y59" s="639"/>
      <c r="Z59" s="102">
        <f>K59</f>
        <v>2.2399999999999998</v>
      </c>
      <c r="AA59" s="141"/>
      <c r="AB59" s="141"/>
      <c r="AC59" s="141"/>
      <c r="AD59" s="141">
        <f>F59*H59*2.1/20</f>
        <v>0.16800000000000001</v>
      </c>
      <c r="AE59" s="140">
        <f>AD59</f>
        <v>0.16800000000000001</v>
      </c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</row>
    <row r="60" spans="1:53" s="289" customFormat="1" ht="15" customHeight="1">
      <c r="B60" s="1484"/>
      <c r="C60" s="1501" t="s">
        <v>36</v>
      </c>
      <c r="D60" s="1495"/>
      <c r="E60" s="133"/>
      <c r="F60" s="22">
        <v>0</v>
      </c>
      <c r="G60" s="22">
        <v>3.25</v>
      </c>
      <c r="H60" s="22">
        <v>39.049999999999997</v>
      </c>
      <c r="I60" s="102">
        <f>F60*G60*H60</f>
        <v>0</v>
      </c>
      <c r="J60" s="102"/>
      <c r="K60" s="102">
        <f t="shared" si="7"/>
        <v>0</v>
      </c>
      <c r="L60" s="102"/>
      <c r="M60" s="35"/>
      <c r="N60" s="123"/>
      <c r="O60" s="123"/>
      <c r="P60" s="123"/>
      <c r="Q60" s="123"/>
      <c r="R60" s="123"/>
      <c r="S60" s="130"/>
      <c r="T60" s="123"/>
      <c r="U60" s="1509"/>
      <c r="V60" s="148">
        <v>0</v>
      </c>
      <c r="W60" s="148"/>
      <c r="X60" s="148"/>
      <c r="Y60" s="639"/>
      <c r="Z60" s="102">
        <f t="shared" si="4"/>
        <v>0</v>
      </c>
      <c r="AA60" s="141"/>
      <c r="AB60" s="141"/>
      <c r="AC60" s="141"/>
      <c r="AD60" s="141"/>
      <c r="AE60" s="140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</row>
    <row r="61" spans="1:53" s="304" customFormat="1" ht="15" customHeight="1" thickBot="1">
      <c r="A61" s="289"/>
      <c r="B61" s="1484"/>
      <c r="C61" s="1501"/>
      <c r="D61" s="1495"/>
      <c r="E61" s="301"/>
      <c r="F61" s="89"/>
      <c r="G61" s="89"/>
      <c r="H61" s="89"/>
      <c r="I61" s="102"/>
      <c r="J61" s="89"/>
      <c r="K61" s="102">
        <f t="shared" si="7"/>
        <v>0</v>
      </c>
      <c r="L61" s="102">
        <f>K60+K61</f>
        <v>0</v>
      </c>
      <c r="M61" s="324"/>
      <c r="N61" s="123"/>
      <c r="O61" s="123"/>
      <c r="P61" s="123"/>
      <c r="Q61" s="123"/>
      <c r="R61" s="123"/>
      <c r="S61" s="130"/>
      <c r="T61" s="123"/>
      <c r="U61" s="1509"/>
      <c r="V61" s="144">
        <f t="shared" ref="V61:V66" si="8">K61</f>
        <v>0</v>
      </c>
      <c r="W61" s="748"/>
      <c r="X61" s="144"/>
      <c r="Y61" s="639"/>
      <c r="Z61" s="102">
        <f t="shared" si="4"/>
        <v>0</v>
      </c>
      <c r="AA61" s="144">
        <f>W61</f>
        <v>0</v>
      </c>
      <c r="AB61" s="144"/>
      <c r="AC61" s="144">
        <f>X61</f>
        <v>0</v>
      </c>
      <c r="AD61" s="144"/>
      <c r="AE61" s="145">
        <f t="shared" ref="AE61:AE72" si="9">AD61</f>
        <v>0</v>
      </c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</row>
    <row r="62" spans="1:53" s="289" customFormat="1" ht="15" customHeight="1">
      <c r="A62" s="288"/>
      <c r="B62" s="1484"/>
      <c r="C62" s="1506" t="s">
        <v>540</v>
      </c>
      <c r="D62" s="1486">
        <v>0.1</v>
      </c>
      <c r="E62" s="116"/>
      <c r="F62" s="122">
        <v>8</v>
      </c>
      <c r="G62" s="122">
        <v>1.6</v>
      </c>
      <c r="H62" s="122">
        <v>1.35</v>
      </c>
      <c r="I62" s="122">
        <f t="shared" ref="I62:I70" si="10">F62*G62*H62</f>
        <v>17.28</v>
      </c>
      <c r="J62" s="122"/>
      <c r="K62" s="122">
        <f t="shared" si="7"/>
        <v>17.28</v>
      </c>
      <c r="L62" s="122"/>
      <c r="M62" s="319"/>
      <c r="N62" s="123"/>
      <c r="O62" s="123"/>
      <c r="P62" s="123"/>
      <c r="Q62" s="123"/>
      <c r="R62" s="123"/>
      <c r="S62" s="130"/>
      <c r="T62" s="308"/>
      <c r="U62" s="1512"/>
      <c r="V62" s="745">
        <f t="shared" si="8"/>
        <v>17.28</v>
      </c>
      <c r="W62" s="306"/>
      <c r="X62" s="429"/>
      <c r="Y62" s="639"/>
      <c r="Z62" s="102">
        <f t="shared" si="4"/>
        <v>17.28</v>
      </c>
      <c r="AA62" s="306"/>
      <c r="AB62" s="306"/>
      <c r="AC62" s="306"/>
      <c r="AD62" s="141">
        <f>F62*H62*2.1</f>
        <v>22.680000000000003</v>
      </c>
      <c r="AE62" s="140">
        <f t="shared" si="9"/>
        <v>22.680000000000003</v>
      </c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</row>
    <row r="63" spans="1:53" s="289" customFormat="1" ht="15" customHeight="1" thickBot="1">
      <c r="B63" s="1484"/>
      <c r="C63" s="1508"/>
      <c r="D63" s="1487"/>
      <c r="E63" s="301"/>
      <c r="F63" s="89">
        <v>9</v>
      </c>
      <c r="G63" s="89">
        <v>1.6</v>
      </c>
      <c r="H63" s="89">
        <v>1.4</v>
      </c>
      <c r="I63" s="102">
        <f t="shared" si="10"/>
        <v>20.16</v>
      </c>
      <c r="J63" s="89"/>
      <c r="K63" s="102">
        <f t="shared" si="7"/>
        <v>20.16</v>
      </c>
      <c r="L63" s="102"/>
      <c r="M63" s="324"/>
      <c r="N63" s="123"/>
      <c r="O63" s="123"/>
      <c r="P63" s="123"/>
      <c r="Q63" s="123"/>
      <c r="R63" s="123"/>
      <c r="S63" s="130"/>
      <c r="T63" s="307"/>
      <c r="U63" s="1512"/>
      <c r="V63" s="746">
        <f t="shared" si="8"/>
        <v>20.16</v>
      </c>
      <c r="W63" s="144"/>
      <c r="X63" s="433"/>
      <c r="Y63" s="639"/>
      <c r="Z63" s="102">
        <f t="shared" si="4"/>
        <v>20.16</v>
      </c>
      <c r="AA63" s="343"/>
      <c r="AB63" s="343"/>
      <c r="AC63" s="343"/>
      <c r="AD63" s="141">
        <f>F63*H63*2.1</f>
        <v>26.46</v>
      </c>
      <c r="AE63" s="140">
        <f t="shared" si="9"/>
        <v>26.46</v>
      </c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</row>
    <row r="64" spans="1:53" s="289" customFormat="1" ht="15" customHeight="1" thickTop="1" thickBot="1">
      <c r="B64" s="1484"/>
      <c r="C64" s="1508"/>
      <c r="D64" s="1487"/>
      <c r="E64" s="649"/>
      <c r="F64" s="18">
        <v>4</v>
      </c>
      <c r="G64" s="18">
        <v>1.6</v>
      </c>
      <c r="H64" s="18">
        <v>1.35</v>
      </c>
      <c r="I64" s="18">
        <f t="shared" si="10"/>
        <v>8.64</v>
      </c>
      <c r="J64" s="18"/>
      <c r="K64" s="18">
        <f t="shared" si="7"/>
        <v>8.64</v>
      </c>
      <c r="L64" s="18"/>
      <c r="M64" s="324"/>
      <c r="N64" s="123"/>
      <c r="O64" s="123"/>
      <c r="P64" s="123"/>
      <c r="Q64" s="123"/>
      <c r="R64" s="123"/>
      <c r="S64" s="123"/>
      <c r="T64" s="307"/>
      <c r="U64" s="1512"/>
      <c r="V64" s="746">
        <f t="shared" si="8"/>
        <v>8.64</v>
      </c>
      <c r="W64" s="144"/>
      <c r="X64" s="433"/>
      <c r="Y64" s="639"/>
      <c r="Z64" s="102">
        <f>K64</f>
        <v>8.64</v>
      </c>
      <c r="AA64" s="343"/>
      <c r="AB64" s="343"/>
      <c r="AC64" s="343"/>
      <c r="AD64" s="141">
        <f>F64*H64*2.1</f>
        <v>11.340000000000002</v>
      </c>
      <c r="AE64" s="140">
        <f t="shared" si="9"/>
        <v>11.340000000000002</v>
      </c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</row>
    <row r="65" spans="2:53" s="289" customFormat="1" ht="15" customHeight="1" thickTop="1" thickBot="1">
      <c r="B65" s="1484"/>
      <c r="C65" s="1508"/>
      <c r="D65" s="1487"/>
      <c r="E65" s="649"/>
      <c r="F65" s="18">
        <v>4</v>
      </c>
      <c r="G65" s="18">
        <v>1.6</v>
      </c>
      <c r="H65" s="18">
        <v>0.2</v>
      </c>
      <c r="I65" s="18">
        <f t="shared" si="10"/>
        <v>1.2800000000000002</v>
      </c>
      <c r="J65" s="18"/>
      <c r="K65" s="18">
        <f t="shared" si="7"/>
        <v>1.2800000000000002</v>
      </c>
      <c r="L65" s="18"/>
      <c r="M65" s="324"/>
      <c r="N65" s="123"/>
      <c r="O65" s="123"/>
      <c r="P65" s="123"/>
      <c r="Q65" s="123"/>
      <c r="R65" s="123"/>
      <c r="S65" s="123"/>
      <c r="T65" s="307"/>
      <c r="U65" s="1512"/>
      <c r="V65" s="746">
        <f t="shared" si="8"/>
        <v>1.2800000000000002</v>
      </c>
      <c r="W65" s="144"/>
      <c r="X65" s="433"/>
      <c r="Y65" s="639"/>
      <c r="Z65" s="102">
        <f>K65</f>
        <v>1.2800000000000002</v>
      </c>
      <c r="AA65" s="343"/>
      <c r="AB65" s="343"/>
      <c r="AC65" s="343"/>
      <c r="AD65" s="141">
        <f>F65*H65*2.1</f>
        <v>1.6800000000000002</v>
      </c>
      <c r="AE65" s="140">
        <f t="shared" si="9"/>
        <v>1.6800000000000002</v>
      </c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</row>
    <row r="66" spans="2:53" s="289" customFormat="1" ht="15" customHeight="1" thickTop="1" thickBot="1">
      <c r="B66" s="1484"/>
      <c r="C66" s="1508"/>
      <c r="D66" s="1487"/>
      <c r="E66" s="649"/>
      <c r="F66" s="89">
        <v>7</v>
      </c>
      <c r="G66" s="89">
        <v>1.4</v>
      </c>
      <c r="H66" s="89">
        <v>1.6</v>
      </c>
      <c r="I66" s="89">
        <f t="shared" si="10"/>
        <v>15.68</v>
      </c>
      <c r="J66" s="89"/>
      <c r="K66" s="89">
        <f t="shared" si="7"/>
        <v>15.68</v>
      </c>
      <c r="L66" s="665">
        <f>SUM(K62:K66)</f>
        <v>63.04</v>
      </c>
      <c r="M66" s="744">
        <f>D62*L66</f>
        <v>6.3040000000000003</v>
      </c>
      <c r="N66" s="123"/>
      <c r="O66" s="123"/>
      <c r="P66" s="123"/>
      <c r="Q66" s="123"/>
      <c r="R66" s="123"/>
      <c r="S66" s="123"/>
      <c r="T66" s="307"/>
      <c r="U66" s="1512"/>
      <c r="V66" s="746">
        <f t="shared" si="8"/>
        <v>15.68</v>
      </c>
      <c r="W66" s="144"/>
      <c r="X66" s="433"/>
      <c r="Y66" s="639"/>
      <c r="Z66" s="102">
        <f>K66</f>
        <v>15.68</v>
      </c>
      <c r="AA66" s="343"/>
      <c r="AB66" s="343"/>
      <c r="AC66" s="343"/>
      <c r="AD66" s="141">
        <f>F66*H66*2.1</f>
        <v>23.520000000000003</v>
      </c>
      <c r="AE66" s="140">
        <f t="shared" si="9"/>
        <v>23.520000000000003</v>
      </c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</row>
    <row r="67" spans="2:53" s="289" customFormat="1" ht="15" customHeight="1" thickTop="1" thickBot="1">
      <c r="B67" s="1485"/>
      <c r="C67" s="1507"/>
      <c r="D67" s="1488"/>
      <c r="E67" s="441"/>
      <c r="F67" s="20"/>
      <c r="G67" s="20"/>
      <c r="H67" s="651">
        <f>SUM(H62:H66)</f>
        <v>5.9</v>
      </c>
      <c r="I67" s="20"/>
      <c r="J67" s="20"/>
      <c r="K67" s="20"/>
      <c r="L67" s="651"/>
      <c r="M67" s="21"/>
      <c r="N67" s="123"/>
      <c r="O67" s="123"/>
      <c r="P67" s="123"/>
      <c r="Q67" s="123"/>
      <c r="R67" s="123"/>
      <c r="S67" s="123"/>
      <c r="T67" s="123"/>
      <c r="U67" s="1512"/>
      <c r="V67" s="747"/>
      <c r="W67" s="730"/>
      <c r="X67" s="437"/>
      <c r="Y67" s="639"/>
      <c r="Z67" s="102"/>
      <c r="AA67" s="306"/>
      <c r="AB67" s="306"/>
      <c r="AC67" s="306"/>
      <c r="AD67" s="146"/>
      <c r="AE67" s="147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</row>
    <row r="68" spans="2:53" ht="15" customHeight="1">
      <c r="B68" s="1483" t="s">
        <v>278</v>
      </c>
      <c r="C68" s="1493" t="s">
        <v>188</v>
      </c>
      <c r="D68" s="1487">
        <v>0.4</v>
      </c>
      <c r="E68" s="316" t="s">
        <v>599</v>
      </c>
      <c r="F68" s="313">
        <v>1</v>
      </c>
      <c r="G68" s="22">
        <v>3.3</v>
      </c>
      <c r="H68" s="22">
        <v>4</v>
      </c>
      <c r="I68" s="102">
        <f t="shared" si="10"/>
        <v>13.2</v>
      </c>
      <c r="J68" s="22"/>
      <c r="K68" s="102">
        <f>I68-J68</f>
        <v>13.2</v>
      </c>
      <c r="L68" s="102"/>
      <c r="M68" s="35"/>
      <c r="N68" s="123"/>
      <c r="O68" s="123"/>
      <c r="P68" s="123"/>
      <c r="Q68" s="123"/>
      <c r="R68" s="123"/>
      <c r="S68" s="130"/>
      <c r="T68" s="123"/>
      <c r="U68" s="1509"/>
      <c r="V68" s="146"/>
      <c r="W68" s="146">
        <f>K72+K91</f>
        <v>90</v>
      </c>
      <c r="X68" s="146"/>
      <c r="Y68" s="639"/>
      <c r="Z68" s="102">
        <f t="shared" si="4"/>
        <v>13.2</v>
      </c>
      <c r="AA68" s="146">
        <f>W68</f>
        <v>90</v>
      </c>
      <c r="AB68" s="146">
        <v>78.25</v>
      </c>
      <c r="AC68" s="146">
        <f>X68</f>
        <v>0</v>
      </c>
      <c r="AD68" s="146"/>
      <c r="AE68" s="147">
        <f t="shared" si="9"/>
        <v>0</v>
      </c>
    </row>
    <row r="69" spans="2:53" ht="15" customHeight="1">
      <c r="B69" s="1484"/>
      <c r="C69" s="1493"/>
      <c r="D69" s="1487"/>
      <c r="E69" s="316"/>
      <c r="F69" s="314">
        <v>0</v>
      </c>
      <c r="G69" s="102">
        <v>3.3</v>
      </c>
      <c r="H69" s="102">
        <v>3.7</v>
      </c>
      <c r="I69" s="102">
        <f t="shared" si="10"/>
        <v>0</v>
      </c>
      <c r="J69" s="102"/>
      <c r="K69" s="102">
        <f>I69-J69</f>
        <v>0</v>
      </c>
      <c r="L69" s="102"/>
      <c r="M69" s="320"/>
      <c r="N69" s="123"/>
      <c r="O69" s="123"/>
      <c r="P69" s="123"/>
      <c r="Q69" s="123"/>
      <c r="R69" s="123"/>
      <c r="S69" s="130"/>
      <c r="T69" s="123"/>
      <c r="U69" s="1509"/>
      <c r="V69" s="141"/>
      <c r="W69" s="141"/>
      <c r="X69" s="141"/>
      <c r="Y69" s="639"/>
      <c r="Z69" s="102">
        <f t="shared" si="4"/>
        <v>0</v>
      </c>
      <c r="AA69" s="141">
        <f>W69</f>
        <v>0</v>
      </c>
      <c r="AB69" s="141"/>
      <c r="AC69" s="141">
        <f>X69</f>
        <v>0</v>
      </c>
      <c r="AD69" s="141"/>
      <c r="AE69" s="140">
        <f t="shared" si="9"/>
        <v>0</v>
      </c>
    </row>
    <row r="70" spans="2:53" ht="15" customHeight="1">
      <c r="B70" s="1484"/>
      <c r="C70" s="1493"/>
      <c r="D70" s="1487"/>
      <c r="E70" s="316"/>
      <c r="F70" s="314">
        <v>0</v>
      </c>
      <c r="G70" s="102">
        <v>2.5</v>
      </c>
      <c r="H70" s="102">
        <v>32</v>
      </c>
      <c r="I70" s="102">
        <f t="shared" si="10"/>
        <v>0</v>
      </c>
      <c r="J70" s="102"/>
      <c r="K70" s="102">
        <f>I70-J70</f>
        <v>0</v>
      </c>
      <c r="L70" s="102"/>
      <c r="M70" s="320"/>
      <c r="N70" s="123"/>
      <c r="O70" s="123"/>
      <c r="P70" s="123"/>
      <c r="Q70" s="123"/>
      <c r="R70" s="123"/>
      <c r="S70" s="130"/>
      <c r="T70" s="123"/>
      <c r="U70" s="1509"/>
      <c r="V70" s="141"/>
      <c r="W70" s="141"/>
      <c r="X70" s="141"/>
      <c r="Y70" s="639"/>
      <c r="Z70" s="102">
        <f t="shared" si="4"/>
        <v>0</v>
      </c>
      <c r="AA70" s="141">
        <f>W70</f>
        <v>0</v>
      </c>
      <c r="AB70" s="141"/>
      <c r="AC70" s="141">
        <f>X70</f>
        <v>0</v>
      </c>
      <c r="AD70" s="141"/>
      <c r="AE70" s="140">
        <f t="shared" si="9"/>
        <v>0</v>
      </c>
    </row>
    <row r="71" spans="2:53" ht="13.5" thickBot="1">
      <c r="B71" s="1484"/>
      <c r="C71" s="1500"/>
      <c r="D71" s="1488"/>
      <c r="E71" s="317"/>
      <c r="F71" s="315"/>
      <c r="G71" s="20"/>
      <c r="H71" s="20"/>
      <c r="I71" s="102"/>
      <c r="J71" s="89"/>
      <c r="K71" s="102"/>
      <c r="L71" s="102">
        <f>SUM(K68:K71)</f>
        <v>13.2</v>
      </c>
      <c r="M71" s="324">
        <f>D68*L71</f>
        <v>5.28</v>
      </c>
      <c r="N71" s="123"/>
      <c r="O71" s="123"/>
      <c r="P71" s="123"/>
      <c r="Q71" s="123"/>
      <c r="R71" s="123"/>
      <c r="S71" s="130"/>
      <c r="T71" s="123"/>
      <c r="U71" s="1509" t="s">
        <v>278</v>
      </c>
      <c r="V71" s="141"/>
      <c r="W71" s="141"/>
      <c r="X71" s="141"/>
      <c r="Y71" s="639"/>
      <c r="Z71" s="102">
        <f t="shared" si="4"/>
        <v>0</v>
      </c>
      <c r="AA71" s="141">
        <f>W71</f>
        <v>0</v>
      </c>
      <c r="AB71" s="141"/>
      <c r="AC71" s="141">
        <f>X71</f>
        <v>0</v>
      </c>
      <c r="AD71" s="141"/>
      <c r="AE71" s="140">
        <f t="shared" si="9"/>
        <v>0</v>
      </c>
    </row>
    <row r="72" spans="2:53">
      <c r="B72" s="1484"/>
      <c r="C72" s="1492" t="s">
        <v>189</v>
      </c>
      <c r="D72" s="1494">
        <v>0.3</v>
      </c>
      <c r="E72" s="116"/>
      <c r="F72" s="122">
        <v>0</v>
      </c>
      <c r="G72" s="122">
        <v>3.25</v>
      </c>
      <c r="H72" s="122">
        <f>43+26+33+15+18</f>
        <v>135</v>
      </c>
      <c r="I72" s="122">
        <f>F72* G72*H72</f>
        <v>0</v>
      </c>
      <c r="J72" s="16"/>
      <c r="K72" s="122">
        <f>I72-J72</f>
        <v>0</v>
      </c>
      <c r="L72" s="122"/>
      <c r="M72" s="17"/>
      <c r="N72" s="123"/>
      <c r="O72" s="123"/>
      <c r="P72" s="123"/>
      <c r="Q72" s="123"/>
      <c r="R72" s="123"/>
      <c r="S72" s="130"/>
      <c r="T72" s="123"/>
      <c r="U72" s="1513"/>
      <c r="V72" s="141"/>
      <c r="W72" s="141"/>
      <c r="X72" s="141"/>
      <c r="Y72" s="639"/>
      <c r="Z72" s="102">
        <f t="shared" si="4"/>
        <v>0</v>
      </c>
      <c r="AA72" s="141">
        <f>W72</f>
        <v>0</v>
      </c>
      <c r="AB72" s="141"/>
      <c r="AC72" s="141">
        <f>X72</f>
        <v>0</v>
      </c>
      <c r="AD72" s="141"/>
      <c r="AE72" s="140">
        <f t="shared" si="9"/>
        <v>0</v>
      </c>
    </row>
    <row r="73" spans="2:53">
      <c r="B73" s="1484"/>
      <c r="C73" s="1493"/>
      <c r="D73" s="1495"/>
      <c r="E73" s="119"/>
      <c r="F73" s="102">
        <v>0</v>
      </c>
      <c r="G73" s="102">
        <v>3.25</v>
      </c>
      <c r="H73" s="102">
        <f>21+72+30</f>
        <v>123</v>
      </c>
      <c r="I73" s="102">
        <f t="shared" ref="I73:I88" si="11">F73*G73*H73</f>
        <v>0</v>
      </c>
      <c r="J73" s="102"/>
      <c r="K73" s="102">
        <f t="shared" ref="K73:K119" si="12">I73-J73</f>
        <v>0</v>
      </c>
      <c r="L73" s="102"/>
      <c r="M73" s="320"/>
      <c r="N73" s="123"/>
      <c r="O73" s="123"/>
      <c r="P73" s="123"/>
      <c r="Q73" s="123"/>
      <c r="R73" s="123"/>
      <c r="S73" s="130"/>
      <c r="T73" s="123"/>
      <c r="U73" s="1513"/>
      <c r="V73" s="141"/>
      <c r="W73" s="141"/>
      <c r="X73" s="141"/>
      <c r="Y73" s="639"/>
      <c r="Z73" s="102">
        <f t="shared" si="4"/>
        <v>0</v>
      </c>
      <c r="AA73" s="141"/>
      <c r="AB73" s="141"/>
      <c r="AC73" s="141"/>
      <c r="AD73" s="141"/>
      <c r="AE73" s="140"/>
    </row>
    <row r="74" spans="2:53">
      <c r="B74" s="1484"/>
      <c r="C74" s="1493"/>
      <c r="D74" s="1495"/>
      <c r="E74" s="310"/>
      <c r="F74" s="102">
        <v>0</v>
      </c>
      <c r="G74" s="102">
        <v>0.8</v>
      </c>
      <c r="H74" s="102">
        <v>7</v>
      </c>
      <c r="I74" s="102">
        <f t="shared" si="11"/>
        <v>0</v>
      </c>
      <c r="J74" s="102"/>
      <c r="K74" s="102">
        <f t="shared" si="12"/>
        <v>0</v>
      </c>
      <c r="L74" s="102"/>
      <c r="M74" s="320"/>
      <c r="N74" s="123"/>
      <c r="O74" s="123"/>
      <c r="P74" s="123"/>
      <c r="Q74" s="123"/>
      <c r="R74" s="123"/>
      <c r="S74" s="130"/>
      <c r="T74" s="123"/>
      <c r="U74" s="1513"/>
      <c r="V74" s="141"/>
      <c r="W74" s="141"/>
      <c r="X74" s="141"/>
      <c r="Y74" s="639"/>
      <c r="Z74" s="102">
        <f t="shared" ref="Z74:Z127" si="13">K74</f>
        <v>0</v>
      </c>
      <c r="AA74" s="141"/>
      <c r="AB74" s="141"/>
      <c r="AC74" s="141"/>
      <c r="AD74" s="141"/>
      <c r="AE74" s="140"/>
    </row>
    <row r="75" spans="2:53">
      <c r="B75" s="1484"/>
      <c r="C75" s="1493"/>
      <c r="D75" s="1495"/>
      <c r="E75" s="119"/>
      <c r="F75" s="102">
        <v>0</v>
      </c>
      <c r="G75" s="102">
        <v>3.3</v>
      </c>
      <c r="H75" s="102">
        <v>8.5</v>
      </c>
      <c r="I75" s="102">
        <f t="shared" si="11"/>
        <v>0</v>
      </c>
      <c r="J75" s="102"/>
      <c r="K75" s="102">
        <f t="shared" si="12"/>
        <v>0</v>
      </c>
      <c r="L75" s="102"/>
      <c r="M75" s="320"/>
      <c r="N75" s="123"/>
      <c r="O75" s="123"/>
      <c r="P75" s="123"/>
      <c r="Q75" s="123"/>
      <c r="R75" s="123"/>
      <c r="S75" s="130"/>
      <c r="T75" s="123"/>
      <c r="U75" s="1513"/>
      <c r="V75" s="141"/>
      <c r="W75" s="141"/>
      <c r="X75" s="141"/>
      <c r="Y75" s="639"/>
      <c r="Z75" s="102">
        <f t="shared" si="13"/>
        <v>0</v>
      </c>
      <c r="AA75" s="141"/>
      <c r="AB75" s="141"/>
      <c r="AC75" s="141"/>
      <c r="AD75" s="141"/>
      <c r="AE75" s="140"/>
    </row>
    <row r="76" spans="2:53">
      <c r="B76" s="1484"/>
      <c r="C76" s="1493"/>
      <c r="D76" s="1495"/>
      <c r="E76" s="119"/>
      <c r="F76" s="102">
        <v>0</v>
      </c>
      <c r="G76" s="102">
        <v>0.8</v>
      </c>
      <c r="H76" s="102">
        <v>5.5</v>
      </c>
      <c r="I76" s="102">
        <f t="shared" si="11"/>
        <v>0</v>
      </c>
      <c r="J76" s="102"/>
      <c r="K76" s="102">
        <f t="shared" si="12"/>
        <v>0</v>
      </c>
      <c r="L76" s="102"/>
      <c r="M76" s="320"/>
      <c r="N76" s="123"/>
      <c r="O76" s="123"/>
      <c r="P76" s="123"/>
      <c r="Q76" s="123"/>
      <c r="R76" s="123"/>
      <c r="S76" s="130"/>
      <c r="T76" s="123"/>
      <c r="U76" s="1513"/>
      <c r="V76" s="141"/>
      <c r="W76" s="141"/>
      <c r="X76" s="141"/>
      <c r="Y76" s="639"/>
      <c r="Z76" s="102">
        <f t="shared" si="13"/>
        <v>0</v>
      </c>
      <c r="AA76" s="141"/>
      <c r="AB76" s="141"/>
      <c r="AC76" s="141"/>
      <c r="AD76" s="141"/>
      <c r="AE76" s="140"/>
    </row>
    <row r="77" spans="2:53">
      <c r="B77" s="1484"/>
      <c r="C77" s="1493"/>
      <c r="D77" s="1495"/>
      <c r="E77" s="310"/>
      <c r="F77" s="102">
        <v>0</v>
      </c>
      <c r="G77" s="102">
        <v>0.8</v>
      </c>
      <c r="H77" s="102">
        <v>10.8</v>
      </c>
      <c r="I77" s="102">
        <f t="shared" si="11"/>
        <v>0</v>
      </c>
      <c r="J77" s="102"/>
      <c r="K77" s="102">
        <f t="shared" si="12"/>
        <v>0</v>
      </c>
      <c r="L77" s="102"/>
      <c r="M77" s="320"/>
      <c r="N77" s="123"/>
      <c r="O77" s="123"/>
      <c r="P77" s="123"/>
      <c r="Q77" s="123"/>
      <c r="R77" s="123"/>
      <c r="S77" s="130"/>
      <c r="T77" s="123"/>
      <c r="U77" s="1513"/>
      <c r="V77" s="141"/>
      <c r="W77" s="141"/>
      <c r="X77" s="141"/>
      <c r="Y77" s="639"/>
      <c r="Z77" s="102">
        <f t="shared" si="13"/>
        <v>0</v>
      </c>
      <c r="AA77" s="141"/>
      <c r="AB77" s="141"/>
      <c r="AC77" s="141"/>
      <c r="AD77" s="141">
        <f>F77*H77*2.1</f>
        <v>0</v>
      </c>
      <c r="AE77" s="140">
        <f>AD77</f>
        <v>0</v>
      </c>
    </row>
    <row r="78" spans="2:53">
      <c r="B78" s="1484"/>
      <c r="C78" s="1493"/>
      <c r="D78" s="1495"/>
      <c r="E78" s="310"/>
      <c r="F78" s="102">
        <v>0</v>
      </c>
      <c r="G78" s="102">
        <v>3</v>
      </c>
      <c r="H78" s="102">
        <v>5.5</v>
      </c>
      <c r="I78" s="102">
        <f t="shared" si="11"/>
        <v>0</v>
      </c>
      <c r="J78" s="102"/>
      <c r="K78" s="102">
        <f t="shared" si="12"/>
        <v>0</v>
      </c>
      <c r="L78" s="102"/>
      <c r="M78" s="320"/>
      <c r="N78" s="123"/>
      <c r="O78" s="123"/>
      <c r="P78" s="123"/>
      <c r="Q78" s="123"/>
      <c r="R78" s="123"/>
      <c r="S78" s="130"/>
      <c r="T78" s="123"/>
      <c r="U78" s="1513"/>
      <c r="V78" s="141"/>
      <c r="W78" s="141"/>
      <c r="X78" s="141"/>
      <c r="Y78" s="639"/>
      <c r="Z78" s="102">
        <f t="shared" si="13"/>
        <v>0</v>
      </c>
      <c r="AA78" s="141"/>
      <c r="AB78" s="141"/>
      <c r="AC78" s="141"/>
      <c r="AD78" s="141"/>
      <c r="AE78" s="140"/>
    </row>
    <row r="79" spans="2:53">
      <c r="B79" s="1484"/>
      <c r="C79" s="1493"/>
      <c r="D79" s="1495"/>
      <c r="E79" s="310"/>
      <c r="F79" s="102">
        <v>0</v>
      </c>
      <c r="G79" s="102">
        <v>3</v>
      </c>
      <c r="H79" s="102">
        <v>3.5</v>
      </c>
      <c r="I79" s="102">
        <f t="shared" si="11"/>
        <v>0</v>
      </c>
      <c r="J79" s="102"/>
      <c r="K79" s="102">
        <f t="shared" si="12"/>
        <v>0</v>
      </c>
      <c r="L79" s="102"/>
      <c r="M79" s="320"/>
      <c r="N79" s="123"/>
      <c r="O79" s="123"/>
      <c r="P79" s="123"/>
      <c r="Q79" s="123"/>
      <c r="R79" s="123"/>
      <c r="S79" s="130"/>
      <c r="T79" s="123"/>
      <c r="U79" s="1513"/>
      <c r="V79" s="141"/>
      <c r="W79" s="141"/>
      <c r="X79" s="141"/>
      <c r="Y79" s="639"/>
      <c r="Z79" s="102">
        <f t="shared" si="13"/>
        <v>0</v>
      </c>
      <c r="AA79" s="141"/>
      <c r="AB79" s="141"/>
      <c r="AC79" s="141"/>
      <c r="AD79" s="141"/>
      <c r="AE79" s="140"/>
    </row>
    <row r="80" spans="2:53">
      <c r="B80" s="1484"/>
      <c r="C80" s="1493"/>
      <c r="D80" s="1495"/>
      <c r="E80" s="310"/>
      <c r="F80" s="102">
        <v>0</v>
      </c>
      <c r="G80" s="102">
        <v>3</v>
      </c>
      <c r="H80" s="102">
        <v>4</v>
      </c>
      <c r="I80" s="102">
        <f t="shared" si="11"/>
        <v>0</v>
      </c>
      <c r="J80" s="102"/>
      <c r="K80" s="102">
        <f t="shared" si="12"/>
        <v>0</v>
      </c>
      <c r="L80" s="102"/>
      <c r="M80" s="320"/>
      <c r="N80" s="123"/>
      <c r="O80" s="123"/>
      <c r="P80" s="123"/>
      <c r="Q80" s="123"/>
      <c r="R80" s="123"/>
      <c r="S80" s="130"/>
      <c r="T80" s="123"/>
      <c r="U80" s="1513"/>
      <c r="V80" s="141"/>
      <c r="W80" s="141"/>
      <c r="X80" s="141"/>
      <c r="Y80" s="639"/>
      <c r="Z80" s="102">
        <f t="shared" si="13"/>
        <v>0</v>
      </c>
      <c r="AA80" s="141"/>
      <c r="AB80" s="141"/>
      <c r="AC80" s="141"/>
      <c r="AD80" s="141"/>
      <c r="AE80" s="140"/>
    </row>
    <row r="81" spans="2:31">
      <c r="B81" s="1484"/>
      <c r="C81" s="1493"/>
      <c r="D81" s="1495"/>
      <c r="E81" s="310"/>
      <c r="F81" s="102">
        <v>0</v>
      </c>
      <c r="G81" s="102">
        <v>3</v>
      </c>
      <c r="H81" s="102">
        <v>10.8</v>
      </c>
      <c r="I81" s="102">
        <f t="shared" si="11"/>
        <v>0</v>
      </c>
      <c r="J81" s="102"/>
      <c r="K81" s="102">
        <f t="shared" si="12"/>
        <v>0</v>
      </c>
      <c r="L81" s="102"/>
      <c r="M81" s="320"/>
      <c r="N81" s="123"/>
      <c r="O81" s="123"/>
      <c r="P81" s="123"/>
      <c r="Q81" s="123"/>
      <c r="R81" s="123"/>
      <c r="S81" s="130"/>
      <c r="T81" s="123"/>
      <c r="U81" s="1513"/>
      <c r="V81" s="141"/>
      <c r="W81" s="141"/>
      <c r="X81" s="141"/>
      <c r="Y81" s="639"/>
      <c r="Z81" s="102">
        <f t="shared" si="13"/>
        <v>0</v>
      </c>
      <c r="AA81" s="141"/>
      <c r="AB81" s="141"/>
      <c r="AC81" s="141"/>
      <c r="AD81" s="141"/>
      <c r="AE81" s="140"/>
    </row>
    <row r="82" spans="2:31">
      <c r="B82" s="1484"/>
      <c r="C82" s="1493"/>
      <c r="D82" s="1495"/>
      <c r="E82" s="310"/>
      <c r="F82" s="102">
        <v>0</v>
      </c>
      <c r="G82" s="102">
        <v>3</v>
      </c>
      <c r="H82" s="102">
        <v>10</v>
      </c>
      <c r="I82" s="102">
        <f t="shared" si="11"/>
        <v>0</v>
      </c>
      <c r="J82" s="102"/>
      <c r="K82" s="102">
        <f t="shared" si="12"/>
        <v>0</v>
      </c>
      <c r="L82" s="102"/>
      <c r="M82" s="320"/>
      <c r="N82" s="123"/>
      <c r="O82" s="123"/>
      <c r="P82" s="123"/>
      <c r="Q82" s="123"/>
      <c r="R82" s="123"/>
      <c r="S82" s="130"/>
      <c r="T82" s="123"/>
      <c r="U82" s="1513"/>
      <c r="V82" s="141"/>
      <c r="W82" s="141"/>
      <c r="X82" s="141"/>
      <c r="Y82" s="639"/>
      <c r="Z82" s="102">
        <f t="shared" si="13"/>
        <v>0</v>
      </c>
      <c r="AA82" s="141"/>
      <c r="AB82" s="141"/>
      <c r="AC82" s="141"/>
      <c r="AD82" s="141"/>
      <c r="AE82" s="140"/>
    </row>
    <row r="83" spans="2:31">
      <c r="B83" s="1484"/>
      <c r="C83" s="1493"/>
      <c r="D83" s="1495"/>
      <c r="E83" s="310"/>
      <c r="F83" s="102">
        <v>0</v>
      </c>
      <c r="G83" s="102">
        <v>3</v>
      </c>
      <c r="H83" s="102">
        <v>10.8</v>
      </c>
      <c r="I83" s="102">
        <f t="shared" si="11"/>
        <v>0</v>
      </c>
      <c r="J83" s="102"/>
      <c r="K83" s="102">
        <f t="shared" si="12"/>
        <v>0</v>
      </c>
      <c r="L83" s="102"/>
      <c r="M83" s="320"/>
      <c r="N83" s="123"/>
      <c r="O83" s="123"/>
      <c r="P83" s="123"/>
      <c r="Q83" s="123"/>
      <c r="R83" s="123"/>
      <c r="S83" s="130"/>
      <c r="T83" s="123"/>
      <c r="U83" s="1513"/>
      <c r="V83" s="141"/>
      <c r="W83" s="141"/>
      <c r="X83" s="141"/>
      <c r="Y83" s="639"/>
      <c r="Z83" s="102">
        <f t="shared" si="13"/>
        <v>0</v>
      </c>
      <c r="AA83" s="141"/>
      <c r="AB83" s="141"/>
      <c r="AC83" s="141"/>
      <c r="AD83" s="141"/>
      <c r="AE83" s="140"/>
    </row>
    <row r="84" spans="2:31">
      <c r="B84" s="1484"/>
      <c r="C84" s="1493"/>
      <c r="D84" s="1495"/>
      <c r="E84" s="310"/>
      <c r="F84" s="102">
        <v>0</v>
      </c>
      <c r="G84" s="102">
        <v>0.8</v>
      </c>
      <c r="H84" s="102">
        <v>14</v>
      </c>
      <c r="I84" s="102">
        <f t="shared" si="11"/>
        <v>0</v>
      </c>
      <c r="J84" s="102"/>
      <c r="K84" s="102">
        <f t="shared" si="12"/>
        <v>0</v>
      </c>
      <c r="L84" s="102"/>
      <c r="M84" s="320"/>
      <c r="N84" s="123"/>
      <c r="O84" s="123"/>
      <c r="P84" s="123"/>
      <c r="Q84" s="123"/>
      <c r="R84" s="123"/>
      <c r="S84" s="130"/>
      <c r="T84" s="123"/>
      <c r="U84" s="1513"/>
      <c r="V84" s="141"/>
      <c r="W84" s="141"/>
      <c r="X84" s="141"/>
      <c r="Y84" s="639"/>
      <c r="Z84" s="102">
        <f t="shared" si="13"/>
        <v>0</v>
      </c>
      <c r="AA84" s="141"/>
      <c r="AB84" s="141"/>
      <c r="AC84" s="141"/>
      <c r="AD84" s="141"/>
      <c r="AE84" s="140"/>
    </row>
    <row r="85" spans="2:31">
      <c r="B85" s="1484"/>
      <c r="C85" s="1493"/>
      <c r="D85" s="1495"/>
      <c r="E85" s="310"/>
      <c r="F85" s="102">
        <v>0</v>
      </c>
      <c r="G85" s="102">
        <v>3</v>
      </c>
      <c r="H85" s="102">
        <v>5.5</v>
      </c>
      <c r="I85" s="102">
        <f t="shared" si="11"/>
        <v>0</v>
      </c>
      <c r="J85" s="102"/>
      <c r="K85" s="102">
        <f t="shared" si="12"/>
        <v>0</v>
      </c>
      <c r="L85" s="102"/>
      <c r="M85" s="320"/>
      <c r="N85" s="123"/>
      <c r="O85" s="123"/>
      <c r="P85" s="123"/>
      <c r="Q85" s="123"/>
      <c r="R85" s="123"/>
      <c r="S85" s="130"/>
      <c r="T85" s="123"/>
      <c r="U85" s="1513"/>
      <c r="V85" s="141"/>
      <c r="W85" s="141"/>
      <c r="X85" s="141"/>
      <c r="Y85" s="639"/>
      <c r="Z85" s="102">
        <f t="shared" si="13"/>
        <v>0</v>
      </c>
      <c r="AA85" s="141"/>
      <c r="AB85" s="141"/>
      <c r="AC85" s="141"/>
      <c r="AD85" s="141"/>
      <c r="AE85" s="140"/>
    </row>
    <row r="86" spans="2:31">
      <c r="B86" s="1484"/>
      <c r="C86" s="1493"/>
      <c r="D86" s="1495"/>
      <c r="E86" s="310"/>
      <c r="F86" s="102">
        <v>0</v>
      </c>
      <c r="G86" s="102">
        <v>5.5</v>
      </c>
      <c r="H86" s="102">
        <v>36.299999999999997</v>
      </c>
      <c r="I86" s="102">
        <f t="shared" si="11"/>
        <v>0</v>
      </c>
      <c r="J86" s="102"/>
      <c r="K86" s="102">
        <f t="shared" si="12"/>
        <v>0</v>
      </c>
      <c r="L86" s="102"/>
      <c r="M86" s="320"/>
      <c r="N86" s="123"/>
      <c r="O86" s="123"/>
      <c r="P86" s="123"/>
      <c r="Q86" s="123"/>
      <c r="R86" s="123"/>
      <c r="S86" s="130"/>
      <c r="T86" s="123"/>
      <c r="U86" s="1513"/>
      <c r="V86" s="141"/>
      <c r="W86" s="141"/>
      <c r="X86" s="141"/>
      <c r="Y86" s="639"/>
      <c r="Z86" s="102">
        <f t="shared" si="13"/>
        <v>0</v>
      </c>
      <c r="AA86" s="141"/>
      <c r="AB86" s="141"/>
      <c r="AC86" s="141"/>
      <c r="AD86" s="141"/>
      <c r="AE86" s="140"/>
    </row>
    <row r="87" spans="2:31" ht="14.65" customHeight="1">
      <c r="B87" s="1484"/>
      <c r="C87" s="1493"/>
      <c r="D87" s="1495"/>
      <c r="E87" s="310"/>
      <c r="F87" s="102">
        <v>0</v>
      </c>
      <c r="G87" s="102">
        <v>6.5</v>
      </c>
      <c r="H87" s="102">
        <v>19.399999999999999</v>
      </c>
      <c r="I87" s="102">
        <f t="shared" si="11"/>
        <v>0</v>
      </c>
      <c r="J87" s="102"/>
      <c r="K87" s="102">
        <f t="shared" si="12"/>
        <v>0</v>
      </c>
      <c r="L87" s="102"/>
      <c r="M87" s="320"/>
      <c r="N87" s="123"/>
      <c r="O87" s="123"/>
      <c r="P87" s="123"/>
      <c r="Q87" s="123"/>
      <c r="R87" s="123"/>
      <c r="S87" s="130"/>
      <c r="T87" s="123"/>
      <c r="U87" s="1513"/>
      <c r="V87" s="141"/>
      <c r="W87" s="141"/>
      <c r="X87" s="141"/>
      <c r="Y87" s="639"/>
      <c r="Z87" s="102">
        <f t="shared" si="13"/>
        <v>0</v>
      </c>
      <c r="AA87" s="141">
        <f>W87</f>
        <v>0</v>
      </c>
      <c r="AB87" s="141"/>
      <c r="AC87" s="141">
        <f>X87</f>
        <v>0</v>
      </c>
      <c r="AD87" s="141"/>
      <c r="AE87" s="140">
        <f>AD87</f>
        <v>0</v>
      </c>
    </row>
    <row r="88" spans="2:31">
      <c r="B88" s="1484"/>
      <c r="C88" s="1493"/>
      <c r="D88" s="1495"/>
      <c r="E88" s="310"/>
      <c r="F88" s="102">
        <v>0</v>
      </c>
      <c r="G88" s="102">
        <v>3.3</v>
      </c>
      <c r="H88" s="102">
        <v>8</v>
      </c>
      <c r="I88" s="102">
        <f t="shared" si="11"/>
        <v>0</v>
      </c>
      <c r="J88" s="102"/>
      <c r="K88" s="102">
        <f t="shared" si="12"/>
        <v>0</v>
      </c>
      <c r="L88" s="102"/>
      <c r="M88" s="320"/>
      <c r="N88" s="123"/>
      <c r="O88" s="123"/>
      <c r="P88" s="123"/>
      <c r="Q88" s="123"/>
      <c r="R88" s="123"/>
      <c r="S88" s="130"/>
      <c r="T88" s="123"/>
      <c r="U88" s="1513"/>
      <c r="V88" s="141"/>
      <c r="W88" s="141"/>
      <c r="X88" s="141"/>
      <c r="Y88" s="639"/>
      <c r="Z88" s="102">
        <f t="shared" si="13"/>
        <v>0</v>
      </c>
      <c r="AA88" s="141">
        <f>W88</f>
        <v>0</v>
      </c>
      <c r="AB88" s="141"/>
      <c r="AC88" s="141">
        <f>X88</f>
        <v>0</v>
      </c>
      <c r="AD88" s="141">
        <f>F88*H88*2.1</f>
        <v>0</v>
      </c>
      <c r="AE88" s="140">
        <f>AD88</f>
        <v>0</v>
      </c>
    </row>
    <row r="89" spans="2:31">
      <c r="B89" s="1484"/>
      <c r="C89" s="1493"/>
      <c r="D89" s="1495"/>
      <c r="E89" s="119"/>
      <c r="F89" s="102"/>
      <c r="G89" s="102"/>
      <c r="H89" s="102"/>
      <c r="I89" s="102"/>
      <c r="J89" s="102"/>
      <c r="K89" s="102">
        <f t="shared" si="12"/>
        <v>0</v>
      </c>
      <c r="L89" s="102"/>
      <c r="M89" s="320"/>
      <c r="N89" s="123"/>
      <c r="O89" s="123"/>
      <c r="P89" s="123"/>
      <c r="Q89" s="123"/>
      <c r="R89" s="123"/>
      <c r="S89" s="130"/>
      <c r="T89" s="123"/>
      <c r="U89" s="1513"/>
      <c r="V89" s="141"/>
      <c r="W89" s="141"/>
      <c r="X89" s="141"/>
      <c r="Y89" s="639"/>
      <c r="Z89" s="102">
        <f t="shared" si="13"/>
        <v>0</v>
      </c>
      <c r="AA89" s="141"/>
      <c r="AB89" s="141"/>
      <c r="AC89" s="141"/>
      <c r="AD89" s="141"/>
      <c r="AE89" s="140"/>
    </row>
    <row r="90" spans="2:31" ht="13.5" thickBot="1">
      <c r="B90" s="1484"/>
      <c r="C90" s="1493"/>
      <c r="D90" s="1495"/>
      <c r="E90" s="119"/>
      <c r="F90" s="89"/>
      <c r="G90" s="89"/>
      <c r="H90" s="89"/>
      <c r="I90" s="102"/>
      <c r="J90" s="89"/>
      <c r="K90" s="102">
        <f t="shared" si="12"/>
        <v>0</v>
      </c>
      <c r="L90" s="102">
        <f>SUM(K72:K90)</f>
        <v>0</v>
      </c>
      <c r="M90" s="320">
        <f>D72*L90</f>
        <v>0</v>
      </c>
      <c r="N90" s="123"/>
      <c r="O90" s="123"/>
      <c r="P90" s="123"/>
      <c r="Q90" s="123"/>
      <c r="R90" s="123"/>
      <c r="S90" s="130"/>
      <c r="T90" s="123"/>
      <c r="U90" s="1509"/>
      <c r="V90" s="141"/>
      <c r="W90" s="141"/>
      <c r="X90" s="141"/>
      <c r="Y90" s="639"/>
      <c r="Z90" s="102">
        <f t="shared" si="13"/>
        <v>0</v>
      </c>
      <c r="AA90" s="141">
        <f>W90</f>
        <v>0</v>
      </c>
      <c r="AB90" s="141"/>
      <c r="AC90" s="141">
        <f>X90</f>
        <v>0</v>
      </c>
      <c r="AD90" s="141"/>
      <c r="AE90" s="140">
        <f>AD90</f>
        <v>0</v>
      </c>
    </row>
    <row r="91" spans="2:31">
      <c r="B91" s="1484"/>
      <c r="C91" s="1489" t="s">
        <v>189</v>
      </c>
      <c r="D91" s="1494">
        <v>0.2</v>
      </c>
      <c r="E91" s="318" t="s">
        <v>325</v>
      </c>
      <c r="F91" s="16">
        <v>1</v>
      </c>
      <c r="G91" s="16">
        <v>1.5</v>
      </c>
      <c r="H91" s="16">
        <v>60</v>
      </c>
      <c r="I91" s="16">
        <f t="shared" ref="I91:I115" si="14">F91*G91*H91</f>
        <v>90</v>
      </c>
      <c r="J91" s="122"/>
      <c r="K91" s="122">
        <f>I91-J91</f>
        <v>90</v>
      </c>
      <c r="L91" s="122"/>
      <c r="M91" s="319"/>
      <c r="N91" s="123"/>
      <c r="O91" s="123"/>
      <c r="P91" s="123"/>
      <c r="Q91" s="123"/>
      <c r="R91" s="123"/>
      <c r="S91" s="130"/>
      <c r="T91" s="123"/>
      <c r="U91" s="1509"/>
      <c r="V91" s="141"/>
      <c r="W91" s="141"/>
      <c r="X91" s="141"/>
      <c r="Y91" s="639"/>
      <c r="Z91" s="102">
        <f t="shared" si="13"/>
        <v>90</v>
      </c>
      <c r="AA91" s="141">
        <f>W91</f>
        <v>0</v>
      </c>
      <c r="AB91" s="141"/>
      <c r="AC91" s="141">
        <f>X91</f>
        <v>0</v>
      </c>
      <c r="AD91" s="141"/>
      <c r="AE91" s="140">
        <f>AD91</f>
        <v>0</v>
      </c>
    </row>
    <row r="92" spans="2:31">
      <c r="B92" s="1484"/>
      <c r="C92" s="1490"/>
      <c r="D92" s="1495"/>
      <c r="E92" s="110" t="s">
        <v>326</v>
      </c>
      <c r="F92" s="18">
        <v>0</v>
      </c>
      <c r="G92" s="18">
        <v>3.25</v>
      </c>
      <c r="H92" s="18">
        <v>40</v>
      </c>
      <c r="I92" s="18">
        <f t="shared" si="14"/>
        <v>0</v>
      </c>
      <c r="J92" s="102"/>
      <c r="K92" s="102">
        <f t="shared" si="12"/>
        <v>0</v>
      </c>
      <c r="L92" s="102"/>
      <c r="M92" s="320"/>
      <c r="N92" s="123"/>
      <c r="O92" s="123"/>
      <c r="P92" s="123"/>
      <c r="Q92" s="123"/>
      <c r="R92" s="123"/>
      <c r="S92" s="130"/>
      <c r="T92" s="123"/>
      <c r="U92" s="1509"/>
      <c r="V92" s="141"/>
      <c r="W92" s="141"/>
      <c r="X92" s="141"/>
      <c r="Y92" s="639"/>
      <c r="Z92" s="102">
        <f t="shared" si="13"/>
        <v>0</v>
      </c>
      <c r="AA92" s="141"/>
      <c r="AB92" s="141"/>
      <c r="AC92" s="141"/>
      <c r="AD92" s="141"/>
      <c r="AE92" s="140"/>
    </row>
    <row r="93" spans="2:31">
      <c r="B93" s="1484"/>
      <c r="C93" s="1490"/>
      <c r="D93" s="1495"/>
      <c r="E93" s="110"/>
      <c r="F93" s="18">
        <v>0</v>
      </c>
      <c r="G93" s="18">
        <v>3.3</v>
      </c>
      <c r="H93" s="18">
        <v>7</v>
      </c>
      <c r="I93" s="18">
        <f t="shared" si="14"/>
        <v>0</v>
      </c>
      <c r="J93" s="102"/>
      <c r="K93" s="102">
        <f t="shared" si="12"/>
        <v>0</v>
      </c>
      <c r="L93" s="102"/>
      <c r="M93" s="320"/>
      <c r="N93" s="123"/>
      <c r="O93" s="123"/>
      <c r="P93" s="123"/>
      <c r="Q93" s="123"/>
      <c r="R93" s="123"/>
      <c r="S93" s="130"/>
      <c r="T93" s="123"/>
      <c r="U93" s="1509"/>
      <c r="V93" s="141"/>
      <c r="W93" s="141"/>
      <c r="X93" s="141"/>
      <c r="Y93" s="639"/>
      <c r="Z93" s="102">
        <f t="shared" si="13"/>
        <v>0</v>
      </c>
      <c r="AA93" s="141"/>
      <c r="AB93" s="141"/>
      <c r="AC93" s="141"/>
      <c r="AD93" s="141">
        <f>F93*H93/2</f>
        <v>0</v>
      </c>
      <c r="AE93" s="140">
        <f>AD93</f>
        <v>0</v>
      </c>
    </row>
    <row r="94" spans="2:31">
      <c r="B94" s="1484"/>
      <c r="C94" s="1490"/>
      <c r="D94" s="1495"/>
      <c r="E94" s="110"/>
      <c r="F94" s="18">
        <v>0</v>
      </c>
      <c r="G94" s="18">
        <v>3.3</v>
      </c>
      <c r="H94" s="18">
        <v>8</v>
      </c>
      <c r="I94" s="18">
        <f t="shared" si="14"/>
        <v>0</v>
      </c>
      <c r="J94" s="102"/>
      <c r="K94" s="102">
        <f t="shared" si="12"/>
        <v>0</v>
      </c>
      <c r="L94" s="102"/>
      <c r="M94" s="320"/>
      <c r="N94" s="123"/>
      <c r="O94" s="123"/>
      <c r="P94" s="123"/>
      <c r="Q94" s="123"/>
      <c r="R94" s="123"/>
      <c r="S94" s="130"/>
      <c r="T94" s="123"/>
      <c r="U94" s="1509"/>
      <c r="V94" s="141"/>
      <c r="W94" s="141"/>
      <c r="X94" s="141"/>
      <c r="Y94" s="639"/>
      <c r="Z94" s="102">
        <f t="shared" si="13"/>
        <v>0</v>
      </c>
      <c r="AA94" s="141"/>
      <c r="AB94" s="141"/>
      <c r="AC94" s="141"/>
      <c r="AD94" s="141">
        <f>F94*H94*2.1/5</f>
        <v>0</v>
      </c>
      <c r="AE94" s="140">
        <f>AD94</f>
        <v>0</v>
      </c>
    </row>
    <row r="95" spans="2:31">
      <c r="B95" s="1484"/>
      <c r="C95" s="1490"/>
      <c r="D95" s="1495"/>
      <c r="E95" s="110"/>
      <c r="F95" s="18">
        <v>0</v>
      </c>
      <c r="G95" s="18">
        <v>3.3</v>
      </c>
      <c r="H95" s="18">
        <v>10</v>
      </c>
      <c r="I95" s="18">
        <f t="shared" si="14"/>
        <v>0</v>
      </c>
      <c r="J95" s="102"/>
      <c r="K95" s="102">
        <f t="shared" si="12"/>
        <v>0</v>
      </c>
      <c r="L95" s="102"/>
      <c r="M95" s="320"/>
      <c r="N95" s="123"/>
      <c r="O95" s="123"/>
      <c r="P95" s="123"/>
      <c r="Q95" s="123"/>
      <c r="R95" s="123"/>
      <c r="S95" s="130"/>
      <c r="T95" s="123"/>
      <c r="U95" s="1509"/>
      <c r="V95" s="141"/>
      <c r="W95" s="141"/>
      <c r="X95" s="141"/>
      <c r="Y95" s="639"/>
      <c r="Z95" s="102">
        <f t="shared" si="13"/>
        <v>0</v>
      </c>
      <c r="AA95" s="141"/>
      <c r="AB95" s="141"/>
      <c r="AC95" s="141"/>
      <c r="AD95" s="141"/>
      <c r="AE95" s="140"/>
    </row>
    <row r="96" spans="2:31">
      <c r="B96" s="1484"/>
      <c r="C96" s="1490"/>
      <c r="D96" s="1495"/>
      <c r="E96" s="110"/>
      <c r="F96" s="18">
        <v>0</v>
      </c>
      <c r="G96" s="18">
        <v>3.3</v>
      </c>
      <c r="H96" s="18">
        <v>4</v>
      </c>
      <c r="I96" s="18">
        <f t="shared" si="14"/>
        <v>0</v>
      </c>
      <c r="J96" s="102"/>
      <c r="K96" s="102">
        <f t="shared" si="12"/>
        <v>0</v>
      </c>
      <c r="L96" s="102"/>
      <c r="M96" s="320"/>
      <c r="N96" s="123"/>
      <c r="O96" s="123"/>
      <c r="P96" s="123"/>
      <c r="Q96" s="123"/>
      <c r="R96" s="123"/>
      <c r="S96" s="130"/>
      <c r="T96" s="123"/>
      <c r="U96" s="1509"/>
      <c r="V96" s="141"/>
      <c r="W96" s="141"/>
      <c r="X96" s="141"/>
      <c r="Y96" s="639"/>
      <c r="Z96" s="102">
        <f t="shared" si="13"/>
        <v>0</v>
      </c>
      <c r="AA96" s="141"/>
      <c r="AB96" s="141"/>
      <c r="AC96" s="141"/>
      <c r="AD96" s="141"/>
      <c r="AE96" s="140"/>
    </row>
    <row r="97" spans="2:31">
      <c r="B97" s="1484"/>
      <c r="C97" s="1490"/>
      <c r="D97" s="1495"/>
      <c r="E97" s="110"/>
      <c r="F97" s="18">
        <v>0</v>
      </c>
      <c r="G97" s="18">
        <v>3.3</v>
      </c>
      <c r="H97" s="18">
        <v>10</v>
      </c>
      <c r="I97" s="18">
        <f t="shared" si="14"/>
        <v>0</v>
      </c>
      <c r="J97" s="102"/>
      <c r="K97" s="102">
        <f t="shared" si="12"/>
        <v>0</v>
      </c>
      <c r="L97" s="102"/>
      <c r="M97" s="320"/>
      <c r="N97" s="123"/>
      <c r="O97" s="123"/>
      <c r="P97" s="123"/>
      <c r="Q97" s="123"/>
      <c r="R97" s="123"/>
      <c r="S97" s="130"/>
      <c r="T97" s="123"/>
      <c r="U97" s="1509"/>
      <c r="V97" s="141"/>
      <c r="W97" s="141"/>
      <c r="X97" s="141"/>
      <c r="Y97" s="639"/>
      <c r="Z97" s="102">
        <f t="shared" si="13"/>
        <v>0</v>
      </c>
      <c r="AA97" s="141"/>
      <c r="AB97" s="141"/>
      <c r="AC97" s="141"/>
      <c r="AD97" s="141"/>
      <c r="AE97" s="140"/>
    </row>
    <row r="98" spans="2:31">
      <c r="B98" s="1484"/>
      <c r="C98" s="1490"/>
      <c r="D98" s="1495"/>
      <c r="E98" s="110"/>
      <c r="F98" s="18">
        <v>0</v>
      </c>
      <c r="G98" s="18">
        <v>3</v>
      </c>
      <c r="H98" s="18">
        <v>5</v>
      </c>
      <c r="I98" s="18">
        <f t="shared" si="14"/>
        <v>0</v>
      </c>
      <c r="J98" s="102"/>
      <c r="K98" s="102">
        <f t="shared" si="12"/>
        <v>0</v>
      </c>
      <c r="L98" s="102"/>
      <c r="M98" s="320"/>
      <c r="N98" s="123"/>
      <c r="O98" s="123"/>
      <c r="P98" s="123"/>
      <c r="Q98" s="123"/>
      <c r="R98" s="123"/>
      <c r="S98" s="130"/>
      <c r="T98" s="123"/>
      <c r="U98" s="1509"/>
      <c r="V98" s="141"/>
      <c r="W98" s="141"/>
      <c r="X98" s="141"/>
      <c r="Y98" s="639"/>
      <c r="Z98" s="102">
        <f t="shared" si="13"/>
        <v>0</v>
      </c>
      <c r="AA98" s="141"/>
      <c r="AB98" s="141"/>
      <c r="AC98" s="141"/>
      <c r="AD98" s="141"/>
      <c r="AE98" s="140"/>
    </row>
    <row r="99" spans="2:31">
      <c r="B99" s="1484"/>
      <c r="C99" s="1490"/>
      <c r="D99" s="1495"/>
      <c r="E99" s="110"/>
      <c r="F99" s="18">
        <v>0</v>
      </c>
      <c r="G99" s="18">
        <v>3</v>
      </c>
      <c r="H99" s="18">
        <v>4</v>
      </c>
      <c r="I99" s="18">
        <f t="shared" si="14"/>
        <v>0</v>
      </c>
      <c r="J99" s="102"/>
      <c r="K99" s="102">
        <f t="shared" si="12"/>
        <v>0</v>
      </c>
      <c r="L99" s="102"/>
      <c r="M99" s="320"/>
      <c r="N99" s="123"/>
      <c r="O99" s="123"/>
      <c r="P99" s="123"/>
      <c r="Q99" s="123"/>
      <c r="R99" s="123"/>
      <c r="S99" s="130"/>
      <c r="T99" s="123"/>
      <c r="U99" s="1509"/>
      <c r="V99" s="141"/>
      <c r="W99" s="141"/>
      <c r="X99" s="141"/>
      <c r="Y99" s="639"/>
      <c r="Z99" s="102">
        <f t="shared" si="13"/>
        <v>0</v>
      </c>
      <c r="AA99" s="141"/>
      <c r="AB99" s="141"/>
      <c r="AC99" s="141"/>
      <c r="AD99" s="141">
        <f>F99*H99*2.1</f>
        <v>0</v>
      </c>
      <c r="AE99" s="140">
        <f>AD99</f>
        <v>0</v>
      </c>
    </row>
    <row r="100" spans="2:31">
      <c r="B100" s="1484"/>
      <c r="C100" s="1490"/>
      <c r="D100" s="1495"/>
      <c r="E100" s="110"/>
      <c r="F100" s="18">
        <v>0</v>
      </c>
      <c r="G100" s="18">
        <v>3</v>
      </c>
      <c r="H100" s="18">
        <v>2.8</v>
      </c>
      <c r="I100" s="18">
        <f t="shared" si="14"/>
        <v>0</v>
      </c>
      <c r="J100" s="102"/>
      <c r="K100" s="102">
        <f t="shared" si="12"/>
        <v>0</v>
      </c>
      <c r="L100" s="102"/>
      <c r="M100" s="320"/>
      <c r="N100" s="123"/>
      <c r="O100" s="123"/>
      <c r="P100" s="123"/>
      <c r="Q100" s="123"/>
      <c r="R100" s="123"/>
      <c r="S100" s="130"/>
      <c r="T100" s="123"/>
      <c r="U100" s="1509"/>
      <c r="V100" s="141"/>
      <c r="W100" s="141"/>
      <c r="X100" s="141"/>
      <c r="Y100" s="639"/>
      <c r="Z100" s="102">
        <f t="shared" si="13"/>
        <v>0</v>
      </c>
      <c r="AA100" s="141"/>
      <c r="AB100" s="141"/>
      <c r="AC100" s="141"/>
      <c r="AD100" s="141"/>
      <c r="AE100" s="140"/>
    </row>
    <row r="101" spans="2:31">
      <c r="B101" s="1484"/>
      <c r="C101" s="1490"/>
      <c r="D101" s="1495"/>
      <c r="E101" s="110"/>
      <c r="F101" s="18">
        <v>0</v>
      </c>
      <c r="G101" s="18">
        <v>3</v>
      </c>
      <c r="H101" s="18">
        <v>14</v>
      </c>
      <c r="I101" s="18">
        <f t="shared" si="14"/>
        <v>0</v>
      </c>
      <c r="J101" s="102"/>
      <c r="K101" s="102">
        <f t="shared" si="12"/>
        <v>0</v>
      </c>
      <c r="L101" s="102"/>
      <c r="M101" s="320"/>
      <c r="N101" s="123"/>
      <c r="O101" s="123"/>
      <c r="P101" s="123"/>
      <c r="Q101" s="123"/>
      <c r="R101" s="123"/>
      <c r="S101" s="130"/>
      <c r="T101" s="123"/>
      <c r="U101" s="1509"/>
      <c r="V101" s="141"/>
      <c r="W101" s="141"/>
      <c r="X101" s="141"/>
      <c r="Y101" s="639"/>
      <c r="Z101" s="102">
        <f t="shared" si="13"/>
        <v>0</v>
      </c>
      <c r="AA101" s="141"/>
      <c r="AB101" s="141"/>
      <c r="AC101" s="141"/>
      <c r="AD101" s="141"/>
      <c r="AE101" s="140"/>
    </row>
    <row r="102" spans="2:31">
      <c r="B102" s="1484"/>
      <c r="C102" s="1490"/>
      <c r="D102" s="1495"/>
      <c r="E102" s="110"/>
      <c r="F102" s="18">
        <v>0</v>
      </c>
      <c r="G102" s="18">
        <v>3</v>
      </c>
      <c r="H102" s="18">
        <v>3</v>
      </c>
      <c r="I102" s="18">
        <f t="shared" si="14"/>
        <v>0</v>
      </c>
      <c r="J102" s="102"/>
      <c r="K102" s="102">
        <f t="shared" si="12"/>
        <v>0</v>
      </c>
      <c r="L102" s="102"/>
      <c r="M102" s="320"/>
      <c r="N102" s="123"/>
      <c r="O102" s="123"/>
      <c r="P102" s="123"/>
      <c r="Q102" s="123"/>
      <c r="R102" s="123"/>
      <c r="S102" s="130"/>
      <c r="T102" s="123"/>
      <c r="U102" s="1509"/>
      <c r="V102" s="141"/>
      <c r="W102" s="141"/>
      <c r="X102" s="141"/>
      <c r="Y102" s="639"/>
      <c r="Z102" s="102">
        <f t="shared" si="13"/>
        <v>0</v>
      </c>
      <c r="AA102" s="141"/>
      <c r="AB102" s="141"/>
      <c r="AC102" s="141"/>
      <c r="AD102" s="141"/>
      <c r="AE102" s="140"/>
    </row>
    <row r="103" spans="2:31">
      <c r="B103" s="1484"/>
      <c r="C103" s="1490"/>
      <c r="D103" s="1495"/>
      <c r="E103" s="110"/>
      <c r="F103" s="18">
        <v>0</v>
      </c>
      <c r="G103" s="18">
        <v>3</v>
      </c>
      <c r="H103" s="18">
        <v>3</v>
      </c>
      <c r="I103" s="18">
        <f t="shared" si="14"/>
        <v>0</v>
      </c>
      <c r="J103" s="102"/>
      <c r="K103" s="102">
        <f t="shared" si="12"/>
        <v>0</v>
      </c>
      <c r="L103" s="102"/>
      <c r="M103" s="320"/>
      <c r="N103" s="123"/>
      <c r="O103" s="123"/>
      <c r="P103" s="123"/>
      <c r="Q103" s="123"/>
      <c r="R103" s="123"/>
      <c r="S103" s="130"/>
      <c r="T103" s="123"/>
      <c r="U103" s="1509"/>
      <c r="V103" s="141"/>
      <c r="W103" s="141"/>
      <c r="X103" s="141"/>
      <c r="Y103" s="639"/>
      <c r="Z103" s="102">
        <f t="shared" si="13"/>
        <v>0</v>
      </c>
      <c r="AA103" s="141"/>
      <c r="AB103" s="141"/>
      <c r="AC103" s="141"/>
      <c r="AD103" s="141"/>
      <c r="AE103" s="140"/>
    </row>
    <row r="104" spans="2:31">
      <c r="B104" s="1484"/>
      <c r="C104" s="1490"/>
      <c r="D104" s="1495"/>
      <c r="E104" s="110"/>
      <c r="F104" s="18">
        <v>0</v>
      </c>
      <c r="G104" s="18">
        <v>3</v>
      </c>
      <c r="H104" s="18">
        <v>10.6</v>
      </c>
      <c r="I104" s="18">
        <f t="shared" si="14"/>
        <v>0</v>
      </c>
      <c r="J104" s="102"/>
      <c r="K104" s="102">
        <f t="shared" si="12"/>
        <v>0</v>
      </c>
      <c r="L104" s="102"/>
      <c r="M104" s="320"/>
      <c r="N104" s="123"/>
      <c r="O104" s="123"/>
      <c r="P104" s="123"/>
      <c r="Q104" s="123"/>
      <c r="R104" s="123"/>
      <c r="S104" s="130"/>
      <c r="T104" s="123"/>
      <c r="U104" s="1509"/>
      <c r="V104" s="141"/>
      <c r="W104" s="141"/>
      <c r="X104" s="141"/>
      <c r="Y104" s="639"/>
      <c r="Z104" s="102">
        <f t="shared" si="13"/>
        <v>0</v>
      </c>
      <c r="AA104" s="141"/>
      <c r="AB104" s="141"/>
      <c r="AC104" s="141"/>
      <c r="AD104" s="141"/>
      <c r="AE104" s="140"/>
    </row>
    <row r="105" spans="2:31">
      <c r="B105" s="1484"/>
      <c r="C105" s="1490"/>
      <c r="D105" s="1495"/>
      <c r="E105" s="110"/>
      <c r="F105" s="18">
        <v>0</v>
      </c>
      <c r="G105" s="18">
        <v>3</v>
      </c>
      <c r="H105" s="18">
        <v>14</v>
      </c>
      <c r="I105" s="18">
        <f t="shared" si="14"/>
        <v>0</v>
      </c>
      <c r="J105" s="102"/>
      <c r="K105" s="102">
        <f t="shared" si="12"/>
        <v>0</v>
      </c>
      <c r="L105" s="102"/>
      <c r="M105" s="320"/>
      <c r="N105" s="123"/>
      <c r="O105" s="123"/>
      <c r="P105" s="123"/>
      <c r="Q105" s="123"/>
      <c r="R105" s="123"/>
      <c r="S105" s="130"/>
      <c r="T105" s="123"/>
      <c r="U105" s="1509"/>
      <c r="V105" s="141"/>
      <c r="W105" s="141"/>
      <c r="X105" s="141"/>
      <c r="Y105" s="639"/>
      <c r="Z105" s="102">
        <f t="shared" si="13"/>
        <v>0</v>
      </c>
      <c r="AA105" s="141"/>
      <c r="AB105" s="141"/>
      <c r="AC105" s="141"/>
      <c r="AD105" s="141"/>
      <c r="AE105" s="140"/>
    </row>
    <row r="106" spans="2:31">
      <c r="B106" s="1484"/>
      <c r="C106" s="1490"/>
      <c r="D106" s="1495"/>
      <c r="E106" s="110"/>
      <c r="F106" s="18">
        <v>0</v>
      </c>
      <c r="G106" s="18">
        <v>3</v>
      </c>
      <c r="H106" s="18">
        <v>3</v>
      </c>
      <c r="I106" s="18">
        <f t="shared" si="14"/>
        <v>0</v>
      </c>
      <c r="J106" s="102"/>
      <c r="K106" s="102">
        <f t="shared" si="12"/>
        <v>0</v>
      </c>
      <c r="L106" s="102"/>
      <c r="M106" s="320"/>
      <c r="N106" s="123"/>
      <c r="O106" s="123"/>
      <c r="P106" s="123"/>
      <c r="Q106" s="123"/>
      <c r="R106" s="123"/>
      <c r="S106" s="130"/>
      <c r="T106" s="123"/>
      <c r="U106" s="1509"/>
      <c r="V106" s="141"/>
      <c r="W106" s="141"/>
      <c r="X106" s="141"/>
      <c r="Y106" s="639"/>
      <c r="Z106" s="102">
        <f t="shared" si="13"/>
        <v>0</v>
      </c>
      <c r="AA106" s="141"/>
      <c r="AB106" s="141"/>
      <c r="AC106" s="141"/>
      <c r="AD106" s="141"/>
      <c r="AE106" s="140"/>
    </row>
    <row r="107" spans="2:31">
      <c r="B107" s="1484"/>
      <c r="C107" s="1490"/>
      <c r="D107" s="1495"/>
      <c r="E107" s="110"/>
      <c r="F107" s="18">
        <v>0</v>
      </c>
      <c r="G107" s="18">
        <v>3</v>
      </c>
      <c r="H107" s="18">
        <v>7.1</v>
      </c>
      <c r="I107" s="18">
        <f t="shared" si="14"/>
        <v>0</v>
      </c>
      <c r="J107" s="102"/>
      <c r="K107" s="102">
        <f t="shared" si="12"/>
        <v>0</v>
      </c>
      <c r="L107" s="102"/>
      <c r="M107" s="320"/>
      <c r="N107" s="123"/>
      <c r="O107" s="123"/>
      <c r="P107" s="123"/>
      <c r="Q107" s="123"/>
      <c r="R107" s="123"/>
      <c r="S107" s="130"/>
      <c r="T107" s="123"/>
      <c r="U107" s="1509"/>
      <c r="V107" s="141"/>
      <c r="W107" s="141"/>
      <c r="X107" s="141"/>
      <c r="Y107" s="639"/>
      <c r="Z107" s="102">
        <f t="shared" si="13"/>
        <v>0</v>
      </c>
      <c r="AA107" s="141"/>
      <c r="AB107" s="141"/>
      <c r="AC107" s="141"/>
      <c r="AD107" s="141"/>
      <c r="AE107" s="140"/>
    </row>
    <row r="108" spans="2:31">
      <c r="B108" s="1484"/>
      <c r="C108" s="1490"/>
      <c r="D108" s="1495"/>
      <c r="E108" s="110"/>
      <c r="F108" s="18">
        <v>0</v>
      </c>
      <c r="G108" s="18">
        <v>3</v>
      </c>
      <c r="H108" s="18">
        <v>12.5</v>
      </c>
      <c r="I108" s="18">
        <f t="shared" si="14"/>
        <v>0</v>
      </c>
      <c r="J108" s="102"/>
      <c r="K108" s="102">
        <f t="shared" si="12"/>
        <v>0</v>
      </c>
      <c r="L108" s="102"/>
      <c r="M108" s="320"/>
      <c r="N108" s="123"/>
      <c r="O108" s="123"/>
      <c r="P108" s="123"/>
      <c r="Q108" s="123"/>
      <c r="R108" s="123"/>
      <c r="S108" s="130"/>
      <c r="T108" s="123"/>
      <c r="U108" s="1509"/>
      <c r="V108" s="141"/>
      <c r="W108" s="141"/>
      <c r="X108" s="141"/>
      <c r="Y108" s="639"/>
      <c r="Z108" s="102">
        <f t="shared" si="13"/>
        <v>0</v>
      </c>
      <c r="AA108" s="141"/>
      <c r="AB108" s="141"/>
      <c r="AC108" s="141"/>
      <c r="AD108" s="141"/>
      <c r="AE108" s="140"/>
    </row>
    <row r="109" spans="2:31">
      <c r="B109" s="1484"/>
      <c r="C109" s="1490"/>
      <c r="D109" s="1495"/>
      <c r="E109" s="110"/>
      <c r="F109" s="18">
        <v>0</v>
      </c>
      <c r="G109" s="18">
        <v>3</v>
      </c>
      <c r="H109" s="18">
        <v>2.5</v>
      </c>
      <c r="I109" s="18">
        <f t="shared" si="14"/>
        <v>0</v>
      </c>
      <c r="J109" s="102"/>
      <c r="K109" s="102">
        <f t="shared" si="12"/>
        <v>0</v>
      </c>
      <c r="L109" s="102"/>
      <c r="M109" s="320"/>
      <c r="N109" s="123"/>
      <c r="O109" s="123"/>
      <c r="P109" s="123"/>
      <c r="Q109" s="123"/>
      <c r="R109" s="123"/>
      <c r="S109" s="130"/>
      <c r="T109" s="123"/>
      <c r="U109" s="1509"/>
      <c r="V109" s="141"/>
      <c r="W109" s="141"/>
      <c r="X109" s="141"/>
      <c r="Y109" s="639"/>
      <c r="Z109" s="102">
        <f t="shared" si="13"/>
        <v>0</v>
      </c>
      <c r="AA109" s="141"/>
      <c r="AB109" s="141"/>
      <c r="AC109" s="141"/>
      <c r="AD109" s="141"/>
      <c r="AE109" s="140"/>
    </row>
    <row r="110" spans="2:31">
      <c r="B110" s="1484"/>
      <c r="C110" s="1490"/>
      <c r="D110" s="1495"/>
      <c r="E110" s="110"/>
      <c r="F110" s="18">
        <v>0</v>
      </c>
      <c r="G110" s="18">
        <v>3</v>
      </c>
      <c r="H110" s="18">
        <v>13</v>
      </c>
      <c r="I110" s="18">
        <f t="shared" si="14"/>
        <v>0</v>
      </c>
      <c r="J110" s="102"/>
      <c r="K110" s="102">
        <f t="shared" si="12"/>
        <v>0</v>
      </c>
      <c r="L110" s="102"/>
      <c r="M110" s="320"/>
      <c r="N110" s="123"/>
      <c r="O110" s="123"/>
      <c r="P110" s="123"/>
      <c r="Q110" s="123"/>
      <c r="R110" s="123"/>
      <c r="S110" s="130"/>
      <c r="T110" s="123"/>
      <c r="U110" s="1509"/>
      <c r="V110" s="141"/>
      <c r="W110" s="141"/>
      <c r="X110" s="141"/>
      <c r="Y110" s="639"/>
      <c r="Z110" s="102">
        <f t="shared" si="13"/>
        <v>0</v>
      </c>
      <c r="AA110" s="141"/>
      <c r="AB110" s="141"/>
      <c r="AC110" s="141"/>
      <c r="AD110" s="141"/>
      <c r="AE110" s="140"/>
    </row>
    <row r="111" spans="2:31">
      <c r="B111" s="1484"/>
      <c r="C111" s="1490"/>
      <c r="D111" s="1495"/>
      <c r="E111" s="110"/>
      <c r="F111" s="18">
        <v>0</v>
      </c>
      <c r="G111" s="18">
        <v>3</v>
      </c>
      <c r="H111" s="18">
        <v>6</v>
      </c>
      <c r="I111" s="18">
        <f t="shared" si="14"/>
        <v>0</v>
      </c>
      <c r="J111" s="102"/>
      <c r="K111" s="102">
        <f t="shared" si="12"/>
        <v>0</v>
      </c>
      <c r="L111" s="102"/>
      <c r="M111" s="320"/>
      <c r="N111" s="123"/>
      <c r="O111" s="123"/>
      <c r="P111" s="123"/>
      <c r="Q111" s="123"/>
      <c r="R111" s="123"/>
      <c r="S111" s="130"/>
      <c r="T111" s="123"/>
      <c r="U111" s="1509"/>
      <c r="V111" s="141"/>
      <c r="W111" s="141"/>
      <c r="X111" s="141"/>
      <c r="Y111" s="639"/>
      <c r="Z111" s="102">
        <f t="shared" si="13"/>
        <v>0</v>
      </c>
      <c r="AA111" s="141"/>
      <c r="AB111" s="141"/>
      <c r="AC111" s="141"/>
      <c r="AD111" s="141"/>
      <c r="AE111" s="140"/>
    </row>
    <row r="112" spans="2:31">
      <c r="B112" s="1484"/>
      <c r="C112" s="1490"/>
      <c r="D112" s="1495"/>
      <c r="E112" s="110"/>
      <c r="F112" s="18">
        <v>0</v>
      </c>
      <c r="G112" s="18">
        <v>3</v>
      </c>
      <c r="H112" s="18">
        <v>12</v>
      </c>
      <c r="I112" s="18">
        <f t="shared" si="14"/>
        <v>0</v>
      </c>
      <c r="J112" s="102"/>
      <c r="K112" s="102">
        <f t="shared" si="12"/>
        <v>0</v>
      </c>
      <c r="L112" s="102"/>
      <c r="M112" s="320"/>
      <c r="N112" s="123"/>
      <c r="O112" s="123"/>
      <c r="P112" s="123"/>
      <c r="Q112" s="123"/>
      <c r="R112" s="123"/>
      <c r="S112" s="130"/>
      <c r="T112" s="123"/>
      <c r="U112" s="1509"/>
      <c r="V112" s="141"/>
      <c r="W112" s="141"/>
      <c r="X112" s="141"/>
      <c r="Y112" s="639"/>
      <c r="Z112" s="102">
        <f t="shared" si="13"/>
        <v>0</v>
      </c>
      <c r="AA112" s="141"/>
      <c r="AB112" s="141"/>
      <c r="AC112" s="141"/>
      <c r="AD112" s="141"/>
      <c r="AE112" s="140"/>
    </row>
    <row r="113" spans="2:35">
      <c r="B113" s="1484"/>
      <c r="C113" s="1490"/>
      <c r="D113" s="1495"/>
      <c r="E113" s="110"/>
      <c r="F113" s="18">
        <v>0</v>
      </c>
      <c r="G113" s="18">
        <v>3</v>
      </c>
      <c r="H113" s="18">
        <v>3</v>
      </c>
      <c r="I113" s="18">
        <f t="shared" si="14"/>
        <v>0</v>
      </c>
      <c r="J113" s="102"/>
      <c r="K113" s="102">
        <f t="shared" si="12"/>
        <v>0</v>
      </c>
      <c r="L113" s="102"/>
      <c r="M113" s="320"/>
      <c r="N113" s="123"/>
      <c r="O113" s="123"/>
      <c r="P113" s="123"/>
      <c r="Q113" s="123"/>
      <c r="R113" s="123"/>
      <c r="S113" s="130"/>
      <c r="T113" s="123"/>
      <c r="U113" s="1509"/>
      <c r="V113" s="141"/>
      <c r="W113" s="141"/>
      <c r="X113" s="141"/>
      <c r="Y113" s="639"/>
      <c r="Z113" s="102">
        <f t="shared" si="13"/>
        <v>0</v>
      </c>
      <c r="AA113" s="141"/>
      <c r="AB113" s="141"/>
      <c r="AC113" s="141"/>
      <c r="AD113" s="141"/>
      <c r="AE113" s="140"/>
    </row>
    <row r="114" spans="2:35">
      <c r="B114" s="1484"/>
      <c r="C114" s="1490"/>
      <c r="D114" s="1495"/>
      <c r="E114" s="110"/>
      <c r="F114" s="18">
        <v>0</v>
      </c>
      <c r="G114" s="18">
        <v>3</v>
      </c>
      <c r="H114" s="18">
        <v>2</v>
      </c>
      <c r="I114" s="18">
        <f t="shared" si="14"/>
        <v>0</v>
      </c>
      <c r="J114" s="102"/>
      <c r="K114" s="102">
        <f t="shared" si="12"/>
        <v>0</v>
      </c>
      <c r="L114" s="102"/>
      <c r="M114" s="320"/>
      <c r="N114" s="123"/>
      <c r="O114" s="123"/>
      <c r="P114" s="123"/>
      <c r="Q114" s="123"/>
      <c r="R114" s="123"/>
      <c r="S114" s="130"/>
      <c r="T114" s="123"/>
      <c r="U114" s="1509"/>
      <c r="V114" s="141"/>
      <c r="W114" s="141"/>
      <c r="X114" s="141"/>
      <c r="Y114" s="639"/>
      <c r="Z114" s="102">
        <f t="shared" si="13"/>
        <v>0</v>
      </c>
      <c r="AA114" s="141"/>
      <c r="AB114" s="141"/>
      <c r="AC114" s="141"/>
      <c r="AD114" s="141"/>
      <c r="AE114" s="140"/>
    </row>
    <row r="115" spans="2:35">
      <c r="B115" s="1484"/>
      <c r="C115" s="1490"/>
      <c r="D115" s="1495"/>
      <c r="E115" s="110"/>
      <c r="F115" s="18">
        <v>0</v>
      </c>
      <c r="G115" s="18">
        <v>3.3</v>
      </c>
      <c r="H115" s="18">
        <v>11.4</v>
      </c>
      <c r="I115" s="18">
        <f t="shared" si="14"/>
        <v>0</v>
      </c>
      <c r="J115" s="102"/>
      <c r="K115" s="102">
        <f t="shared" si="12"/>
        <v>0</v>
      </c>
      <c r="L115" s="102"/>
      <c r="M115" s="320"/>
      <c r="N115" s="123"/>
      <c r="O115" s="123"/>
      <c r="P115" s="123"/>
      <c r="Q115" s="123"/>
      <c r="R115" s="123"/>
      <c r="S115" s="130"/>
      <c r="T115" s="123"/>
      <c r="U115" s="1509"/>
      <c r="V115" s="141"/>
      <c r="W115" s="141"/>
      <c r="X115" s="141"/>
      <c r="Y115" s="639"/>
      <c r="Z115" s="102">
        <f t="shared" si="13"/>
        <v>0</v>
      </c>
      <c r="AA115" s="141"/>
      <c r="AB115" s="141"/>
      <c r="AC115" s="141"/>
      <c r="AD115" s="141">
        <f>F115*H115*0.6/2</f>
        <v>0</v>
      </c>
      <c r="AE115" s="140">
        <f>AD115</f>
        <v>0</v>
      </c>
    </row>
    <row r="116" spans="2:35">
      <c r="B116" s="1484"/>
      <c r="C116" s="1490"/>
      <c r="D116" s="1495"/>
      <c r="E116" s="110"/>
      <c r="F116" s="18">
        <v>0</v>
      </c>
      <c r="G116" s="18">
        <v>0.6</v>
      </c>
      <c r="H116" s="18">
        <v>33</v>
      </c>
      <c r="I116" s="18">
        <f>F116*G116*H116</f>
        <v>0</v>
      </c>
      <c r="J116" s="102"/>
      <c r="K116" s="102">
        <f t="shared" si="12"/>
        <v>0</v>
      </c>
      <c r="L116" s="102"/>
      <c r="M116" s="320"/>
      <c r="N116" s="123"/>
      <c r="O116" s="123"/>
      <c r="P116" s="123"/>
      <c r="Q116" s="123"/>
      <c r="R116" s="123"/>
      <c r="S116" s="130"/>
      <c r="T116" s="123"/>
      <c r="U116" s="1509"/>
      <c r="V116" s="141"/>
      <c r="W116" s="141"/>
      <c r="X116" s="141"/>
      <c r="Y116" s="639"/>
      <c r="Z116" s="102">
        <f t="shared" si="13"/>
        <v>0</v>
      </c>
      <c r="AA116" s="141"/>
      <c r="AB116" s="141"/>
      <c r="AC116" s="141"/>
      <c r="AD116" s="141"/>
      <c r="AE116" s="140"/>
    </row>
    <row r="117" spans="2:35">
      <c r="B117" s="1484"/>
      <c r="C117" s="1490"/>
      <c r="D117" s="1495"/>
      <c r="E117" s="110"/>
      <c r="F117" s="18">
        <v>0</v>
      </c>
      <c r="G117" s="18">
        <v>2.5</v>
      </c>
      <c r="H117" s="18">
        <v>7</v>
      </c>
      <c r="I117" s="18">
        <f>F117*G117*H117</f>
        <v>0</v>
      </c>
      <c r="J117" s="102"/>
      <c r="K117" s="102">
        <f t="shared" si="12"/>
        <v>0</v>
      </c>
      <c r="L117" s="102"/>
      <c r="M117" s="320"/>
      <c r="N117" s="123"/>
      <c r="O117" s="123"/>
      <c r="P117" s="123"/>
      <c r="Q117" s="123"/>
      <c r="R117" s="123"/>
      <c r="S117" s="130"/>
      <c r="T117" s="123"/>
      <c r="U117" s="1509"/>
      <c r="V117" s="141"/>
      <c r="W117" s="141"/>
      <c r="X117" s="141"/>
      <c r="Y117" s="639"/>
      <c r="Z117" s="102">
        <f t="shared" si="13"/>
        <v>0</v>
      </c>
      <c r="AA117" s="141"/>
      <c r="AB117" s="141"/>
      <c r="AC117" s="141"/>
      <c r="AD117" s="141"/>
      <c r="AE117" s="140"/>
    </row>
    <row r="118" spans="2:35">
      <c r="B118" s="1484"/>
      <c r="C118" s="1490"/>
      <c r="D118" s="1495"/>
      <c r="E118" s="301"/>
      <c r="F118" s="89">
        <v>0</v>
      </c>
      <c r="G118" s="89">
        <v>0.6</v>
      </c>
      <c r="H118" s="89">
        <v>140</v>
      </c>
      <c r="I118" s="89">
        <f>F118*G118*H118</f>
        <v>0</v>
      </c>
      <c r="J118" s="89"/>
      <c r="K118" s="102">
        <f t="shared" si="12"/>
        <v>0</v>
      </c>
      <c r="L118" s="89"/>
      <c r="M118" s="324"/>
      <c r="N118" s="123"/>
      <c r="O118" s="123"/>
      <c r="P118" s="123"/>
      <c r="Q118" s="123"/>
      <c r="R118" s="123"/>
      <c r="S118" s="130"/>
      <c r="T118" s="123"/>
      <c r="U118" s="1509"/>
      <c r="V118" s="141"/>
      <c r="W118" s="141"/>
      <c r="X118" s="141"/>
      <c r="Y118" s="639"/>
      <c r="Z118" s="102">
        <f t="shared" si="13"/>
        <v>0</v>
      </c>
      <c r="AA118" s="141">
        <f t="shared" ref="AA118:AA123" si="15">W118</f>
        <v>0</v>
      </c>
      <c r="AB118" s="141"/>
      <c r="AC118" s="141">
        <f t="shared" ref="AC118:AC123" si="16">X118</f>
        <v>0</v>
      </c>
      <c r="AD118" s="141"/>
      <c r="AE118" s="140">
        <f>AD118</f>
        <v>0</v>
      </c>
    </row>
    <row r="119" spans="2:35" ht="13.5" thickBot="1">
      <c r="B119" s="1484"/>
      <c r="C119" s="1491"/>
      <c r="D119" s="1495"/>
      <c r="E119" s="301"/>
      <c r="F119" s="89"/>
      <c r="G119" s="89"/>
      <c r="H119" s="89"/>
      <c r="I119" s="89"/>
      <c r="J119" s="89"/>
      <c r="K119" s="102">
        <f t="shared" si="12"/>
        <v>0</v>
      </c>
      <c r="L119" s="89">
        <f>SUM(I91:I118)</f>
        <v>90</v>
      </c>
      <c r="M119" s="324"/>
      <c r="N119" s="123"/>
      <c r="O119" s="123"/>
      <c r="P119" s="123"/>
      <c r="Q119" s="123"/>
      <c r="R119" s="123"/>
      <c r="S119" s="130"/>
      <c r="T119" s="123"/>
      <c r="U119" s="1509"/>
      <c r="V119" s="141"/>
      <c r="W119" s="141"/>
      <c r="X119" s="141"/>
      <c r="Y119" s="639"/>
      <c r="Z119" s="102">
        <f t="shared" si="13"/>
        <v>0</v>
      </c>
      <c r="AA119" s="141"/>
      <c r="AB119" s="141"/>
      <c r="AC119" s="141"/>
      <c r="AD119" s="141"/>
      <c r="AE119" s="140"/>
    </row>
    <row r="120" spans="2:35" ht="13.5" thickBot="1">
      <c r="B120" s="1484"/>
      <c r="C120" s="566" t="s">
        <v>189</v>
      </c>
      <c r="D120" s="121">
        <v>0.1</v>
      </c>
      <c r="E120" s="120"/>
      <c r="F120" s="321">
        <v>0</v>
      </c>
      <c r="G120" s="321">
        <v>3.3</v>
      </c>
      <c r="H120" s="321">
        <v>0.5</v>
      </c>
      <c r="I120" s="321">
        <f>F120*G120*H120</f>
        <v>0</v>
      </c>
      <c r="J120" s="321"/>
      <c r="K120" s="321">
        <f>I120-J120</f>
        <v>0</v>
      </c>
      <c r="L120" s="321">
        <f>K120</f>
        <v>0</v>
      </c>
      <c r="M120" s="322"/>
      <c r="N120" s="123"/>
      <c r="O120" s="123"/>
      <c r="P120" s="123"/>
      <c r="Q120" s="123"/>
      <c r="R120" s="123"/>
      <c r="S120" s="130"/>
      <c r="T120" s="123"/>
      <c r="U120" s="1509"/>
      <c r="V120" s="141"/>
      <c r="W120" s="141"/>
      <c r="X120" s="141"/>
      <c r="Y120" s="639"/>
      <c r="Z120" s="102">
        <f t="shared" si="13"/>
        <v>0</v>
      </c>
      <c r="AA120" s="141">
        <f t="shared" si="15"/>
        <v>0</v>
      </c>
      <c r="AB120" s="141"/>
      <c r="AC120" s="141">
        <f t="shared" si="16"/>
        <v>0</v>
      </c>
      <c r="AD120" s="141"/>
      <c r="AE120" s="140">
        <f>AD120</f>
        <v>0</v>
      </c>
    </row>
    <row r="121" spans="2:35">
      <c r="B121" s="1484"/>
      <c r="C121" s="115" t="s">
        <v>36</v>
      </c>
      <c r="D121" s="116">
        <v>0.1</v>
      </c>
      <c r="E121" s="116"/>
      <c r="F121" s="122">
        <v>0</v>
      </c>
      <c r="G121" s="122">
        <v>3.25</v>
      </c>
      <c r="H121" s="122">
        <v>24</v>
      </c>
      <c r="I121" s="122">
        <f>F121*G121*H121</f>
        <v>0</v>
      </c>
      <c r="J121" s="122"/>
      <c r="K121" s="122">
        <f>I121-J121</f>
        <v>0</v>
      </c>
      <c r="L121" s="122"/>
      <c r="M121" s="319"/>
      <c r="N121" s="123"/>
      <c r="O121" s="123"/>
      <c r="P121" s="123"/>
      <c r="Q121" s="123"/>
      <c r="R121" s="123"/>
      <c r="S121" s="130"/>
      <c r="T121" s="123"/>
      <c r="U121" s="1509"/>
      <c r="V121" s="141"/>
      <c r="W121" s="141"/>
      <c r="X121" s="141"/>
      <c r="Y121" s="639"/>
      <c r="Z121" s="102">
        <f t="shared" si="13"/>
        <v>0</v>
      </c>
      <c r="AA121" s="141">
        <f t="shared" si="15"/>
        <v>0</v>
      </c>
      <c r="AB121" s="141"/>
      <c r="AC121" s="141">
        <f t="shared" si="16"/>
        <v>0</v>
      </c>
      <c r="AD121" s="141"/>
      <c r="AE121" s="140">
        <f>AD121</f>
        <v>0</v>
      </c>
    </row>
    <row r="122" spans="2:35" ht="13.5" thickBot="1">
      <c r="B122" s="1484"/>
      <c r="C122" s="299"/>
      <c r="D122" s="297"/>
      <c r="E122" s="297"/>
      <c r="F122" s="88"/>
      <c r="G122" s="88"/>
      <c r="H122" s="88"/>
      <c r="I122" s="88"/>
      <c r="J122" s="88"/>
      <c r="K122" s="88">
        <f>I122-J122</f>
        <v>0</v>
      </c>
      <c r="L122" s="102">
        <f>K121+K122</f>
        <v>0</v>
      </c>
      <c r="M122" s="323"/>
      <c r="N122" s="123"/>
      <c r="O122" s="123"/>
      <c r="P122" s="123"/>
      <c r="Q122" s="123"/>
      <c r="R122" s="123"/>
      <c r="S122" s="130"/>
      <c r="T122" s="123"/>
      <c r="U122" s="1514"/>
      <c r="V122" s="141"/>
      <c r="W122" s="144"/>
      <c r="X122" s="144"/>
      <c r="Y122" s="639"/>
      <c r="Z122" s="102">
        <f t="shared" si="13"/>
        <v>0</v>
      </c>
      <c r="AA122" s="144">
        <f t="shared" si="15"/>
        <v>0</v>
      </c>
      <c r="AB122" s="144"/>
      <c r="AC122" s="144">
        <f t="shared" si="16"/>
        <v>0</v>
      </c>
      <c r="AD122" s="144"/>
      <c r="AE122" s="145">
        <f>AD122</f>
        <v>0</v>
      </c>
    </row>
    <row r="123" spans="2:35" ht="13.5" thickBot="1">
      <c r="B123" s="344"/>
      <c r="C123" s="121" t="s">
        <v>190</v>
      </c>
      <c r="D123" s="120">
        <v>0.08</v>
      </c>
      <c r="E123" s="120"/>
      <c r="F123" s="321">
        <v>0</v>
      </c>
      <c r="G123" s="321">
        <v>2.1</v>
      </c>
      <c r="H123" s="321">
        <v>2.1</v>
      </c>
      <c r="I123" s="321">
        <f>F123*G123*H123</f>
        <v>0</v>
      </c>
      <c r="J123" s="321"/>
      <c r="K123" s="321">
        <f>I123-J123</f>
        <v>0</v>
      </c>
      <c r="L123" s="321">
        <f>K123</f>
        <v>0</v>
      </c>
      <c r="M123" s="322">
        <f>D123*L123</f>
        <v>0</v>
      </c>
      <c r="N123" s="123"/>
      <c r="O123" s="123"/>
      <c r="P123" s="123"/>
      <c r="Q123" s="123"/>
      <c r="R123" s="123"/>
      <c r="S123" s="130"/>
      <c r="T123" s="123"/>
      <c r="U123" s="300"/>
      <c r="V123" s="141"/>
      <c r="W123" s="148"/>
      <c r="X123" s="148"/>
      <c r="Y123" s="639"/>
      <c r="Z123" s="102">
        <f t="shared" si="13"/>
        <v>0</v>
      </c>
      <c r="AA123" s="148">
        <f t="shared" si="15"/>
        <v>0</v>
      </c>
      <c r="AB123" s="148"/>
      <c r="AC123" s="148">
        <f t="shared" si="16"/>
        <v>0</v>
      </c>
      <c r="AD123" s="148"/>
      <c r="AE123" s="140">
        <f>AD123</f>
        <v>0</v>
      </c>
    </row>
    <row r="124" spans="2:35" ht="13.5" thickBot="1">
      <c r="B124" s="345"/>
      <c r="C124" s="5"/>
      <c r="E124" s="297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30"/>
      <c r="T124" s="123"/>
      <c r="U124" s="1509"/>
      <c r="V124" s="141"/>
      <c r="W124" s="141"/>
      <c r="X124" s="141"/>
      <c r="Y124" s="639"/>
      <c r="Z124" s="102">
        <f t="shared" si="13"/>
        <v>0</v>
      </c>
      <c r="AA124" s="141"/>
      <c r="AB124" s="141"/>
      <c r="AC124" s="141"/>
      <c r="AD124" s="141"/>
      <c r="AE124" s="140"/>
    </row>
    <row r="125" spans="2:35">
      <c r="B125" s="346"/>
      <c r="C125" s="5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30"/>
      <c r="T125" s="123"/>
      <c r="U125" s="1509"/>
      <c r="V125" s="141"/>
      <c r="W125" s="141"/>
      <c r="X125" s="141"/>
      <c r="Y125" s="639"/>
      <c r="Z125" s="102">
        <f t="shared" si="13"/>
        <v>0</v>
      </c>
      <c r="AA125" s="141"/>
      <c r="AB125" s="141"/>
      <c r="AC125" s="141"/>
      <c r="AD125" s="141"/>
      <c r="AE125" s="140"/>
    </row>
    <row r="126" spans="2:35" ht="17.45" customHeight="1">
      <c r="B126" s="346"/>
      <c r="C126" s="567" t="s">
        <v>193</v>
      </c>
      <c r="F126" s="109"/>
      <c r="G126" s="109"/>
      <c r="H126" s="109"/>
      <c r="I126" s="109"/>
      <c r="J126" s="109"/>
      <c r="K126" s="109"/>
      <c r="L126" s="750">
        <f>SUM(L15:L67)</f>
        <v>973.58749999999998</v>
      </c>
      <c r="M126" s="109"/>
      <c r="N126" s="109"/>
      <c r="O126" s="109"/>
      <c r="P126" s="109"/>
      <c r="Q126" s="109"/>
      <c r="R126" s="109"/>
      <c r="S126" s="130"/>
      <c r="T126" s="123"/>
      <c r="U126" s="1509"/>
      <c r="V126" s="141"/>
      <c r="W126" s="141"/>
      <c r="X126" s="141"/>
      <c r="Y126" s="639"/>
      <c r="Z126" s="102">
        <f t="shared" si="13"/>
        <v>0</v>
      </c>
      <c r="AA126" s="141"/>
      <c r="AB126" s="141"/>
      <c r="AC126" s="141"/>
      <c r="AD126" s="141"/>
      <c r="AE126" s="140"/>
    </row>
    <row r="127" spans="2:35" ht="13.5" thickBot="1">
      <c r="B127" s="346"/>
      <c r="C127" s="5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30"/>
      <c r="T127" s="123"/>
      <c r="U127" s="1510"/>
      <c r="V127" s="142"/>
      <c r="W127" s="142"/>
      <c r="X127" s="142"/>
      <c r="Y127" s="639"/>
      <c r="Z127" s="102">
        <f t="shared" si="13"/>
        <v>0</v>
      </c>
      <c r="AA127" s="142"/>
      <c r="AB127" s="142"/>
      <c r="AC127" s="142"/>
      <c r="AD127" s="142"/>
      <c r="AE127" s="143"/>
    </row>
    <row r="128" spans="2:35" ht="39.75" customHeight="1" thickTop="1" thickBot="1">
      <c r="C128" s="568" t="s">
        <v>194</v>
      </c>
      <c r="D128" s="347" t="s">
        <v>133</v>
      </c>
      <c r="E128" s="348"/>
      <c r="F128" s="347" t="s">
        <v>1</v>
      </c>
      <c r="G128" s="349" t="s">
        <v>149</v>
      </c>
      <c r="H128" s="349" t="s">
        <v>191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350"/>
      <c r="V128" s="751">
        <f>SUM(V8:V67)*2</f>
        <v>1947.1749999999997</v>
      </c>
      <c r="W128" s="751">
        <f>+V128/2</f>
        <v>973.58749999999986</v>
      </c>
      <c r="X128" s="751">
        <f>+'CONT.PISO.LOSA.ZOCALO'!O43*0.96366</f>
        <v>210.93587468099997</v>
      </c>
      <c r="Y128" s="751">
        <f>+'CONT.PISO.LOSA.ZOCALO'!N43*2.6</f>
        <v>950.0139999999999</v>
      </c>
      <c r="Z128" s="751">
        <f>+V128</f>
        <v>1947.1749999999997</v>
      </c>
      <c r="AA128" s="751">
        <f>W128</f>
        <v>973.58749999999986</v>
      </c>
      <c r="AB128" s="751">
        <f>+'CONT.PISO.LOSA.ZOCALO'!O33</f>
        <v>162.46439999999998</v>
      </c>
      <c r="AC128" s="751">
        <f>+X128+Y128</f>
        <v>1160.949874681</v>
      </c>
      <c r="AD128" s="751">
        <f>+'CONT.PISO.LOSA.ZOCALO'!N33*1.1</f>
        <v>339.99966000000001</v>
      </c>
      <c r="AE128" s="766">
        <f>+AD128</f>
        <v>339.99966000000001</v>
      </c>
      <c r="AF128" s="352">
        <v>325</v>
      </c>
      <c r="AG128" s="762">
        <v>0</v>
      </c>
      <c r="AH128" s="762">
        <v>0</v>
      </c>
      <c r="AI128" s="351">
        <v>384</v>
      </c>
    </row>
    <row r="129" spans="3:35" ht="39.75" thickTop="1" thickBot="1">
      <c r="C129" s="569" t="s">
        <v>305</v>
      </c>
      <c r="D129" s="353">
        <v>0.45</v>
      </c>
      <c r="E129" s="354"/>
      <c r="F129" s="353">
        <v>1</v>
      </c>
      <c r="G129" s="355">
        <v>0</v>
      </c>
      <c r="H129" s="355">
        <f>G129*D129</f>
        <v>0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356" t="s">
        <v>49</v>
      </c>
      <c r="V129" s="357" t="s">
        <v>202</v>
      </c>
      <c r="W129" s="357" t="s">
        <v>203</v>
      </c>
      <c r="X129" s="357" t="s">
        <v>529</v>
      </c>
      <c r="Y129" s="357" t="s">
        <v>530</v>
      </c>
      <c r="Z129" s="357" t="s">
        <v>201</v>
      </c>
      <c r="AA129" s="357" t="s">
        <v>205</v>
      </c>
      <c r="AB129" s="357" t="s">
        <v>476</v>
      </c>
      <c r="AC129" s="357" t="s">
        <v>206</v>
      </c>
      <c r="AD129" s="357" t="s">
        <v>303</v>
      </c>
      <c r="AE129" s="358" t="s">
        <v>304</v>
      </c>
      <c r="AF129" s="358" t="s">
        <v>485</v>
      </c>
      <c r="AG129" s="358" t="s">
        <v>507</v>
      </c>
      <c r="AH129" s="358" t="s">
        <v>513</v>
      </c>
      <c r="AI129" s="357" t="s">
        <v>523</v>
      </c>
    </row>
    <row r="130" spans="3:35" ht="24.75" customHeight="1" thickBot="1">
      <c r="C130" s="570" t="s">
        <v>189</v>
      </c>
      <c r="D130" s="359">
        <v>0.3</v>
      </c>
      <c r="E130" s="13"/>
      <c r="F130" s="355">
        <v>1</v>
      </c>
      <c r="G130" s="645">
        <f>+L30*1</f>
        <v>192.18199999999999</v>
      </c>
      <c r="H130" s="355">
        <f>+G130*D130</f>
        <v>57.654599999999995</v>
      </c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</row>
    <row r="131" spans="3:35" ht="13.5" thickBot="1">
      <c r="C131" s="570" t="s">
        <v>189</v>
      </c>
      <c r="D131" s="359">
        <v>0.2</v>
      </c>
      <c r="E131" s="359"/>
      <c r="F131" s="355">
        <v>1</v>
      </c>
      <c r="G131" s="645">
        <f>+L57*1</f>
        <v>712.40549999999996</v>
      </c>
      <c r="H131" s="360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8"/>
      <c r="W131" s="108"/>
      <c r="X131" s="765"/>
      <c r="Y131" s="765"/>
      <c r="Z131" s="108"/>
      <c r="AA131" s="108"/>
      <c r="AB131" s="108"/>
      <c r="AC131" s="108"/>
      <c r="AD131" s="108"/>
      <c r="AE131" s="108"/>
    </row>
    <row r="132" spans="3:35" ht="13.5" thickBot="1">
      <c r="C132" s="571" t="s">
        <v>189</v>
      </c>
      <c r="D132" s="359">
        <v>0.1</v>
      </c>
      <c r="E132" s="359"/>
      <c r="F132" s="355">
        <v>1</v>
      </c>
      <c r="G132" s="645">
        <f>+L59*2</f>
        <v>11.919999999999998</v>
      </c>
      <c r="H132" s="360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8"/>
      <c r="W132" s="108"/>
      <c r="X132" s="108"/>
      <c r="Y132" s="765"/>
      <c r="Z132" s="108"/>
      <c r="AA132" s="108"/>
      <c r="AB132" s="108"/>
      <c r="AC132" s="108"/>
      <c r="AD132" s="108"/>
      <c r="AE132" s="108"/>
    </row>
    <row r="133" spans="3:35" ht="20.25" customHeight="1" thickBot="1">
      <c r="C133" s="646" t="s">
        <v>36</v>
      </c>
      <c r="D133" s="359">
        <v>0.1</v>
      </c>
      <c r="E133" s="359"/>
      <c r="F133" s="355">
        <v>1</v>
      </c>
      <c r="G133" s="355">
        <v>0</v>
      </c>
      <c r="H133" s="360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</row>
    <row r="134" spans="3:35" ht="20.25" customHeight="1" thickBot="1">
      <c r="C134" s="572" t="s">
        <v>190</v>
      </c>
      <c r="D134" s="359">
        <v>0.1</v>
      </c>
      <c r="E134" s="359"/>
      <c r="F134" s="355">
        <v>1</v>
      </c>
      <c r="G134" s="645">
        <f>+L66*2</f>
        <v>126.08</v>
      </c>
      <c r="H134" s="355">
        <f>G134*D134</f>
        <v>12.608000000000001</v>
      </c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</row>
    <row r="135" spans="3:35" ht="20.25" customHeight="1" thickBot="1">
      <c r="C135" s="569" t="s">
        <v>305</v>
      </c>
      <c r="D135" s="752">
        <v>0.3</v>
      </c>
      <c r="E135" s="297"/>
      <c r="F135" s="753"/>
      <c r="G135" s="754">
        <v>358</v>
      </c>
      <c r="H135" s="648">
        <f>G135*D135</f>
        <v>107.39999999999999</v>
      </c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</row>
    <row r="136" spans="3:35" ht="20.25" customHeight="1" thickBot="1">
      <c r="C136" s="571" t="s">
        <v>305</v>
      </c>
      <c r="D136" s="436">
        <v>0.15</v>
      </c>
      <c r="E136" s="441"/>
      <c r="F136" s="509"/>
      <c r="G136" s="645">
        <f>+L15</f>
        <v>0</v>
      </c>
      <c r="H136" s="355">
        <v>0</v>
      </c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</row>
    <row r="137" spans="3:35" ht="20.25" customHeight="1">
      <c r="F137" s="109"/>
      <c r="G137" s="510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</row>
    <row r="138" spans="3:35" ht="20.25" customHeight="1">
      <c r="F138" s="109"/>
      <c r="G138" s="749">
        <f>SUM(G129:G137)</f>
        <v>1400.5874999999999</v>
      </c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</row>
    <row r="139" spans="3:35"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</row>
    <row r="140" spans="3:35"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</row>
    <row r="141" spans="3:35" ht="15">
      <c r="C141" s="810" t="s">
        <v>600</v>
      </c>
      <c r="E141" s="14">
        <f>8.59+8.94+26.21-1.8+1+4.22+5.56+9.05+9.5-2.62+1.7+8.47</f>
        <v>78.820000000000007</v>
      </c>
      <c r="F141" s="109" t="s">
        <v>10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</row>
    <row r="142" spans="3:35"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</row>
    <row r="143" spans="3:35"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</row>
    <row r="144" spans="3:35"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</row>
    <row r="145" spans="6:31"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</row>
    <row r="146" spans="6:31"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8"/>
      <c r="W146" s="108"/>
      <c r="X146" s="108"/>
      <c r="Y146" s="108"/>
      <c r="Z146" s="108"/>
      <c r="AA146" s="108"/>
      <c r="AB146" s="108"/>
      <c r="AC146" s="108"/>
      <c r="AD146" s="108"/>
    </row>
    <row r="147" spans="6:31"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8"/>
      <c r="W147" s="108"/>
      <c r="X147" s="108"/>
      <c r="Y147" s="108"/>
      <c r="Z147" s="108"/>
      <c r="AA147" s="108"/>
      <c r="AB147" s="108"/>
      <c r="AC147" s="108"/>
      <c r="AD147" s="108"/>
    </row>
    <row r="148" spans="6:31"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8"/>
      <c r="W148" s="108"/>
      <c r="X148" s="108"/>
      <c r="Y148" s="108"/>
      <c r="Z148" s="108"/>
      <c r="AA148" s="108"/>
      <c r="AB148" s="108"/>
      <c r="AC148" s="108"/>
      <c r="AD148" s="108"/>
    </row>
    <row r="149" spans="6:31"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8"/>
      <c r="W149" s="108"/>
      <c r="X149" s="108"/>
      <c r="Y149" s="108"/>
      <c r="Z149" s="108"/>
      <c r="AA149" s="108"/>
      <c r="AB149" s="108"/>
      <c r="AC149" s="108"/>
      <c r="AD149" s="108"/>
    </row>
    <row r="150" spans="6:31"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8"/>
      <c r="W150" s="108"/>
      <c r="X150" s="108"/>
      <c r="Y150" s="108"/>
      <c r="Z150" s="108"/>
      <c r="AA150" s="108"/>
      <c r="AB150" s="108"/>
      <c r="AC150" s="108"/>
      <c r="AD150" s="108"/>
    </row>
    <row r="151" spans="6:31"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8"/>
      <c r="W151" s="108"/>
      <c r="X151" s="108"/>
      <c r="Y151" s="108"/>
      <c r="Z151" s="108"/>
      <c r="AA151" s="108"/>
      <c r="AB151" s="108"/>
      <c r="AC151" s="108"/>
      <c r="AD151" s="108"/>
    </row>
    <row r="152" spans="6:31"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8"/>
      <c r="W152" s="108"/>
      <c r="X152" s="108"/>
      <c r="Y152" s="108"/>
      <c r="Z152" s="108"/>
      <c r="AA152" s="108"/>
      <c r="AB152" s="108"/>
      <c r="AC152" s="108"/>
      <c r="AD152" s="108"/>
    </row>
    <row r="153" spans="6:31"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8"/>
      <c r="W153" s="108"/>
      <c r="X153" s="108"/>
      <c r="Y153" s="108"/>
      <c r="Z153" s="108"/>
      <c r="AA153" s="108"/>
      <c r="AB153" s="108"/>
      <c r="AC153" s="108"/>
      <c r="AD153" s="108"/>
    </row>
    <row r="154" spans="6:31"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8"/>
      <c r="W154" s="108"/>
      <c r="X154" s="108"/>
      <c r="Y154" s="108"/>
      <c r="Z154" s="108"/>
      <c r="AA154" s="108"/>
      <c r="AB154" s="108"/>
      <c r="AC154" s="108"/>
      <c r="AD154" s="108"/>
    </row>
    <row r="155" spans="6:31"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8"/>
      <c r="W155" s="108"/>
      <c r="X155" s="108"/>
      <c r="Y155" s="108"/>
      <c r="Z155" s="108"/>
      <c r="AA155" s="108"/>
      <c r="AB155" s="108"/>
      <c r="AC155" s="108"/>
      <c r="AD155" s="108"/>
    </row>
    <row r="156" spans="6:31"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8"/>
      <c r="W156" s="108"/>
      <c r="X156" s="108"/>
      <c r="Y156" s="108"/>
      <c r="Z156" s="108"/>
      <c r="AA156" s="108"/>
      <c r="AB156" s="108"/>
      <c r="AC156" s="108"/>
      <c r="AD156" s="108"/>
    </row>
    <row r="157" spans="6:31"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8"/>
      <c r="W157" s="108"/>
      <c r="X157" s="108"/>
      <c r="Y157" s="108"/>
      <c r="Z157" s="108"/>
      <c r="AA157" s="108"/>
      <c r="AB157" s="108"/>
      <c r="AC157" s="108"/>
      <c r="AD157" s="108"/>
    </row>
    <row r="158" spans="6:31"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8"/>
      <c r="W158" s="108"/>
      <c r="X158" s="108"/>
      <c r="Y158" s="108"/>
      <c r="Z158" s="108"/>
      <c r="AA158" s="108"/>
      <c r="AB158" s="108"/>
      <c r="AC158" s="108"/>
      <c r="AD158" s="108"/>
    </row>
    <row r="159" spans="6:31"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8"/>
      <c r="W159" s="108"/>
      <c r="X159" s="108"/>
      <c r="Y159" s="108"/>
      <c r="Z159" s="108"/>
      <c r="AA159" s="108"/>
      <c r="AB159" s="108"/>
      <c r="AC159" s="108"/>
      <c r="AD159" s="108"/>
    </row>
    <row r="160" spans="6:31"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8"/>
      <c r="W160" s="108"/>
      <c r="X160" s="108"/>
      <c r="Y160" s="108"/>
      <c r="Z160" s="108"/>
      <c r="AA160" s="108"/>
      <c r="AB160" s="108"/>
      <c r="AC160" s="108"/>
      <c r="AD160" s="108"/>
    </row>
    <row r="161" spans="6:30"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8"/>
      <c r="W161" s="108"/>
      <c r="X161" s="108"/>
      <c r="Y161" s="108"/>
      <c r="Z161" s="108"/>
      <c r="AA161" s="108"/>
      <c r="AB161" s="108"/>
      <c r="AC161" s="108"/>
      <c r="AD161" s="108"/>
    </row>
    <row r="162" spans="6:30"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8"/>
      <c r="W162" s="108"/>
      <c r="X162" s="108"/>
      <c r="Y162" s="108"/>
      <c r="Z162" s="108"/>
      <c r="AA162" s="108"/>
      <c r="AB162" s="108"/>
      <c r="AC162" s="108"/>
      <c r="AD162" s="108"/>
    </row>
    <row r="163" spans="6:30"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8"/>
      <c r="W163" s="108"/>
      <c r="X163" s="108"/>
      <c r="Y163" s="108"/>
      <c r="Z163" s="108"/>
      <c r="AA163" s="108"/>
      <c r="AB163" s="108"/>
      <c r="AC163" s="108"/>
      <c r="AD163" s="108"/>
    </row>
    <row r="164" spans="6:30"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8"/>
      <c r="W164" s="108"/>
      <c r="X164" s="108"/>
      <c r="Y164" s="108"/>
      <c r="Z164" s="108"/>
      <c r="AA164" s="108"/>
      <c r="AB164" s="108"/>
      <c r="AC164" s="108"/>
      <c r="AD164" s="108"/>
    </row>
    <row r="165" spans="6:30"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8"/>
      <c r="W165" s="108"/>
      <c r="X165" s="108"/>
      <c r="Y165" s="108"/>
      <c r="Z165" s="108"/>
      <c r="AA165" s="108"/>
      <c r="AB165" s="108"/>
      <c r="AC165" s="108"/>
      <c r="AD165" s="108"/>
    </row>
    <row r="166" spans="6:30"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8"/>
      <c r="W166" s="108"/>
      <c r="X166" s="108"/>
      <c r="Y166" s="108"/>
      <c r="Z166" s="108"/>
      <c r="AA166" s="108"/>
      <c r="AB166" s="108"/>
      <c r="AC166" s="108"/>
      <c r="AD166" s="108"/>
    </row>
    <row r="167" spans="6:30"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6:30"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8"/>
      <c r="W168" s="108"/>
      <c r="X168" s="108"/>
      <c r="Y168" s="108"/>
      <c r="Z168" s="108"/>
      <c r="AA168" s="108"/>
      <c r="AB168" s="108"/>
      <c r="AC168" s="108"/>
      <c r="AD168" s="108"/>
    </row>
    <row r="169" spans="6:30"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8"/>
      <c r="W169" s="108"/>
      <c r="X169" s="108"/>
      <c r="Y169" s="108"/>
      <c r="Z169" s="108"/>
      <c r="AA169" s="108"/>
      <c r="AB169" s="108"/>
      <c r="AC169" s="108"/>
      <c r="AD169" s="108"/>
    </row>
    <row r="170" spans="6:30"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8"/>
      <c r="W170" s="108"/>
      <c r="X170" s="108"/>
      <c r="Y170" s="108"/>
      <c r="Z170" s="108"/>
      <c r="AA170" s="108"/>
      <c r="AB170" s="108"/>
      <c r="AC170" s="108"/>
      <c r="AD170" s="108"/>
    </row>
    <row r="171" spans="6:30"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8"/>
      <c r="W171" s="108"/>
      <c r="X171" s="108"/>
      <c r="Y171" s="108"/>
      <c r="Z171" s="108"/>
      <c r="AA171" s="108"/>
      <c r="AB171" s="108"/>
      <c r="AC171" s="108"/>
      <c r="AD171" s="108"/>
    </row>
    <row r="172" spans="6:30"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8"/>
      <c r="W172" s="108"/>
      <c r="X172" s="108"/>
      <c r="Y172" s="108"/>
      <c r="Z172" s="108"/>
      <c r="AA172" s="108"/>
      <c r="AB172" s="108"/>
      <c r="AC172" s="108"/>
      <c r="AD172" s="108"/>
    </row>
    <row r="173" spans="6:30"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8"/>
      <c r="W173" s="108"/>
      <c r="X173" s="108"/>
      <c r="Y173" s="108"/>
      <c r="Z173" s="108"/>
      <c r="AA173" s="108"/>
      <c r="AB173" s="108"/>
      <c r="AC173" s="108"/>
      <c r="AD173" s="108"/>
    </row>
    <row r="174" spans="6:30"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8"/>
      <c r="W174" s="108"/>
      <c r="X174" s="108"/>
      <c r="Y174" s="108"/>
      <c r="Z174" s="108"/>
      <c r="AA174" s="108"/>
      <c r="AB174" s="108"/>
      <c r="AC174" s="108"/>
      <c r="AD174" s="108"/>
    </row>
    <row r="175" spans="6:30"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8"/>
      <c r="W175" s="108"/>
      <c r="X175" s="108"/>
      <c r="Y175" s="108"/>
      <c r="Z175" s="108"/>
      <c r="AA175" s="108"/>
      <c r="AB175" s="108"/>
      <c r="AC175" s="108"/>
      <c r="AD175" s="108"/>
    </row>
    <row r="176" spans="6:30"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8"/>
      <c r="W176" s="108"/>
      <c r="X176" s="108"/>
      <c r="Y176" s="108"/>
      <c r="Z176" s="108"/>
      <c r="AA176" s="108"/>
      <c r="AB176" s="108"/>
      <c r="AC176" s="108"/>
      <c r="AD176" s="108"/>
    </row>
    <row r="177" spans="6:30"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8"/>
      <c r="W177" s="108"/>
      <c r="X177" s="108"/>
      <c r="Y177" s="108"/>
      <c r="Z177" s="108"/>
      <c r="AA177" s="108"/>
      <c r="AB177" s="108"/>
      <c r="AC177" s="108"/>
      <c r="AD177" s="108"/>
    </row>
    <row r="178" spans="6:30"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8"/>
      <c r="W178" s="108"/>
      <c r="X178" s="108"/>
      <c r="Y178" s="108"/>
      <c r="Z178" s="108"/>
      <c r="AA178" s="108"/>
      <c r="AB178" s="108"/>
      <c r="AC178" s="108"/>
      <c r="AD178" s="108"/>
    </row>
    <row r="179" spans="6:30"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8"/>
      <c r="W179" s="108"/>
      <c r="X179" s="108"/>
      <c r="Y179" s="108"/>
      <c r="Z179" s="108"/>
      <c r="AA179" s="108"/>
      <c r="AB179" s="108"/>
      <c r="AC179" s="108"/>
      <c r="AD179" s="108"/>
    </row>
    <row r="180" spans="6:30"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8"/>
      <c r="W180" s="108"/>
      <c r="X180" s="108"/>
      <c r="Y180" s="108"/>
      <c r="Z180" s="108"/>
      <c r="AA180" s="108"/>
      <c r="AB180" s="108"/>
      <c r="AC180" s="108"/>
      <c r="AD180" s="108"/>
    </row>
    <row r="181" spans="6:30"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8"/>
      <c r="W181" s="108"/>
      <c r="X181" s="108"/>
      <c r="Y181" s="108"/>
      <c r="Z181" s="108"/>
      <c r="AA181" s="108"/>
      <c r="AB181" s="108"/>
      <c r="AC181" s="108"/>
      <c r="AD181" s="108"/>
    </row>
    <row r="182" spans="6:30"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8"/>
      <c r="W182" s="108"/>
      <c r="X182" s="108"/>
      <c r="Y182" s="108"/>
      <c r="Z182" s="108"/>
      <c r="AA182" s="108"/>
      <c r="AB182" s="108"/>
      <c r="AC182" s="108"/>
      <c r="AD182" s="108"/>
    </row>
    <row r="183" spans="6:30"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8"/>
      <c r="W183" s="108"/>
      <c r="X183" s="108"/>
      <c r="Y183" s="108"/>
      <c r="Z183" s="108"/>
      <c r="AA183" s="108"/>
      <c r="AB183" s="108"/>
      <c r="AC183" s="108"/>
      <c r="AD183" s="108"/>
    </row>
    <row r="184" spans="6:30"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8"/>
      <c r="W184" s="108"/>
      <c r="X184" s="108"/>
      <c r="Y184" s="108"/>
      <c r="Z184" s="108"/>
      <c r="AA184" s="108"/>
      <c r="AB184" s="108"/>
      <c r="AC184" s="108"/>
      <c r="AD184" s="108"/>
    </row>
    <row r="185" spans="6:30"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8"/>
      <c r="W185" s="108"/>
      <c r="X185" s="108"/>
      <c r="Y185" s="108"/>
      <c r="Z185" s="108"/>
      <c r="AA185" s="108"/>
      <c r="AB185" s="108"/>
      <c r="AC185" s="108"/>
      <c r="AD185" s="108"/>
    </row>
    <row r="186" spans="6:30"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8"/>
      <c r="W186" s="108"/>
      <c r="X186" s="108"/>
      <c r="Y186" s="108"/>
      <c r="Z186" s="108"/>
      <c r="AA186" s="108"/>
      <c r="AB186" s="108"/>
      <c r="AC186" s="108"/>
      <c r="AD186" s="108"/>
    </row>
    <row r="187" spans="6:30"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8"/>
      <c r="W187" s="108"/>
      <c r="X187" s="108"/>
      <c r="Y187" s="108"/>
      <c r="Z187" s="108"/>
      <c r="AA187" s="108"/>
      <c r="AB187" s="108"/>
      <c r="AC187" s="108"/>
      <c r="AD187" s="108"/>
    </row>
    <row r="188" spans="6:30"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8"/>
      <c r="W188" s="108"/>
      <c r="X188" s="108"/>
      <c r="Y188" s="108"/>
      <c r="Z188" s="108"/>
      <c r="AA188" s="108"/>
      <c r="AB188" s="108"/>
      <c r="AC188" s="108"/>
      <c r="AD188" s="108"/>
    </row>
    <row r="189" spans="6:30"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8"/>
      <c r="W189" s="108"/>
      <c r="X189" s="108"/>
      <c r="Y189" s="108"/>
      <c r="Z189" s="108"/>
      <c r="AA189" s="108"/>
      <c r="AB189" s="108"/>
      <c r="AC189" s="108"/>
      <c r="AD189" s="108"/>
    </row>
    <row r="190" spans="6:30"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8"/>
      <c r="W190" s="108"/>
      <c r="X190" s="108"/>
      <c r="Y190" s="108"/>
      <c r="Z190" s="108"/>
      <c r="AA190" s="108"/>
      <c r="AB190" s="108"/>
      <c r="AC190" s="108"/>
      <c r="AD190" s="108"/>
    </row>
    <row r="191" spans="6:30"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8"/>
      <c r="W191" s="108"/>
      <c r="X191" s="108"/>
      <c r="Y191" s="108"/>
      <c r="Z191" s="108"/>
      <c r="AA191" s="108"/>
      <c r="AB191" s="108"/>
      <c r="AC191" s="108"/>
      <c r="AD191" s="108"/>
    </row>
    <row r="192" spans="6:30"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8"/>
      <c r="W192" s="108"/>
      <c r="X192" s="108"/>
      <c r="Y192" s="108"/>
      <c r="Z192" s="108"/>
      <c r="AA192" s="108"/>
      <c r="AB192" s="108"/>
      <c r="AC192" s="108"/>
      <c r="AD192" s="108"/>
    </row>
    <row r="193" spans="6:30"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8"/>
      <c r="W193" s="108"/>
      <c r="X193" s="108"/>
      <c r="Y193" s="108"/>
      <c r="Z193" s="108"/>
      <c r="AA193" s="108"/>
      <c r="AB193" s="108"/>
      <c r="AC193" s="108"/>
      <c r="AD193" s="108"/>
    </row>
    <row r="194" spans="6:30"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8"/>
      <c r="W194" s="108"/>
      <c r="X194" s="108"/>
      <c r="Y194" s="108"/>
      <c r="Z194" s="108"/>
      <c r="AA194" s="108"/>
      <c r="AB194" s="108"/>
      <c r="AC194" s="108"/>
      <c r="AD194" s="108"/>
    </row>
    <row r="195" spans="6:30"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6:30"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8"/>
      <c r="W196" s="108"/>
      <c r="X196" s="108"/>
      <c r="Y196" s="108"/>
      <c r="Z196" s="108"/>
      <c r="AA196" s="108"/>
      <c r="AB196" s="108"/>
      <c r="AC196" s="108"/>
      <c r="AD196" s="108"/>
    </row>
    <row r="197" spans="6:30"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8"/>
      <c r="W197" s="108"/>
      <c r="X197" s="108"/>
      <c r="Y197" s="108"/>
      <c r="Z197" s="108"/>
      <c r="AA197" s="108"/>
      <c r="AB197" s="108"/>
      <c r="AC197" s="108"/>
      <c r="AD197" s="108"/>
    </row>
    <row r="198" spans="6:30"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8"/>
      <c r="W198" s="108"/>
      <c r="X198" s="108"/>
      <c r="Y198" s="108"/>
      <c r="Z198" s="108"/>
      <c r="AA198" s="108"/>
      <c r="AB198" s="108"/>
      <c r="AC198" s="108"/>
      <c r="AD198" s="108"/>
    </row>
    <row r="199" spans="6:30"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8"/>
      <c r="W199" s="108"/>
      <c r="X199" s="108"/>
      <c r="Y199" s="108"/>
      <c r="Z199" s="108"/>
      <c r="AA199" s="108"/>
      <c r="AB199" s="108"/>
      <c r="AC199" s="108"/>
      <c r="AD199" s="108"/>
    </row>
    <row r="200" spans="6:30"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8"/>
      <c r="W200" s="108"/>
      <c r="X200" s="108"/>
      <c r="Y200" s="108"/>
      <c r="Z200" s="108"/>
      <c r="AA200" s="108"/>
      <c r="AB200" s="108"/>
      <c r="AC200" s="108"/>
      <c r="AD200" s="108"/>
    </row>
    <row r="201" spans="6:30"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8"/>
      <c r="W201" s="108"/>
      <c r="X201" s="108"/>
      <c r="Y201" s="108"/>
      <c r="Z201" s="108"/>
      <c r="AA201" s="108"/>
      <c r="AB201" s="108"/>
      <c r="AC201" s="108"/>
      <c r="AD201" s="108"/>
    </row>
    <row r="202" spans="6:30"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8"/>
      <c r="W202" s="108"/>
      <c r="X202" s="108"/>
      <c r="Y202" s="108"/>
      <c r="Z202" s="108"/>
      <c r="AA202" s="108"/>
      <c r="AB202" s="108"/>
      <c r="AC202" s="108"/>
      <c r="AD202" s="108"/>
    </row>
    <row r="203" spans="6:30"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8"/>
      <c r="W203" s="108"/>
      <c r="X203" s="108"/>
      <c r="Y203" s="108"/>
      <c r="Z203" s="108"/>
      <c r="AA203" s="108"/>
      <c r="AB203" s="108"/>
      <c r="AC203" s="108"/>
      <c r="AD203" s="108"/>
    </row>
    <row r="204" spans="6:30"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8"/>
      <c r="W204" s="108"/>
      <c r="X204" s="108"/>
      <c r="Y204" s="108"/>
      <c r="Z204" s="108"/>
      <c r="AA204" s="108"/>
      <c r="AB204" s="108"/>
      <c r="AC204" s="108"/>
      <c r="AD204" s="108"/>
    </row>
    <row r="205" spans="6:30"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8"/>
      <c r="W205" s="108"/>
      <c r="X205" s="108"/>
      <c r="Y205" s="108"/>
      <c r="Z205" s="108"/>
      <c r="AA205" s="108"/>
      <c r="AB205" s="108"/>
      <c r="AC205" s="108"/>
      <c r="AD205" s="108"/>
    </row>
    <row r="206" spans="6:30"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8"/>
      <c r="W206" s="108"/>
      <c r="X206" s="108"/>
      <c r="Y206" s="108"/>
      <c r="Z206" s="108"/>
      <c r="AA206" s="108"/>
      <c r="AB206" s="108"/>
      <c r="AC206" s="108"/>
      <c r="AD206" s="108"/>
    </row>
    <row r="207" spans="6:30"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8"/>
      <c r="W207" s="108"/>
      <c r="X207" s="108"/>
      <c r="Y207" s="108"/>
      <c r="Z207" s="108"/>
      <c r="AA207" s="108"/>
      <c r="AB207" s="108"/>
      <c r="AC207" s="108"/>
      <c r="AD207" s="108"/>
    </row>
    <row r="208" spans="6:30"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8"/>
      <c r="W208" s="108"/>
      <c r="X208" s="108"/>
      <c r="Y208" s="108"/>
      <c r="Z208" s="108"/>
      <c r="AA208" s="108"/>
      <c r="AB208" s="108"/>
      <c r="AC208" s="108"/>
      <c r="AD208" s="108"/>
    </row>
    <row r="209" spans="6:30"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8"/>
      <c r="W209" s="108"/>
      <c r="X209" s="108"/>
      <c r="Y209" s="108"/>
      <c r="Z209" s="108"/>
      <c r="AA209" s="108"/>
      <c r="AB209" s="108"/>
      <c r="AC209" s="108"/>
      <c r="AD209" s="108"/>
    </row>
    <row r="210" spans="6:30"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8"/>
      <c r="W210" s="108"/>
      <c r="X210" s="108"/>
      <c r="Y210" s="108"/>
      <c r="Z210" s="108"/>
      <c r="AA210" s="108"/>
      <c r="AB210" s="108"/>
      <c r="AC210" s="108"/>
      <c r="AD210" s="108"/>
    </row>
    <row r="211" spans="6:30"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8"/>
      <c r="W211" s="108"/>
      <c r="X211" s="108"/>
      <c r="Y211" s="108"/>
      <c r="Z211" s="108"/>
      <c r="AA211" s="108"/>
      <c r="AB211" s="108"/>
      <c r="AC211" s="108"/>
      <c r="AD211" s="108"/>
    </row>
    <row r="212" spans="6:30"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8"/>
      <c r="W212" s="108"/>
      <c r="X212" s="108"/>
      <c r="Y212" s="108"/>
      <c r="Z212" s="108"/>
      <c r="AA212" s="108"/>
      <c r="AB212" s="108"/>
      <c r="AC212" s="108"/>
      <c r="AD212" s="108"/>
    </row>
    <row r="213" spans="6:30"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8"/>
      <c r="W213" s="108"/>
      <c r="X213" s="108"/>
      <c r="Y213" s="108"/>
      <c r="Z213" s="108"/>
      <c r="AA213" s="108"/>
      <c r="AB213" s="108"/>
      <c r="AC213" s="108"/>
      <c r="AD213" s="108"/>
    </row>
    <row r="214" spans="6:30"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8"/>
      <c r="W214" s="108"/>
      <c r="X214" s="108"/>
      <c r="Y214" s="108"/>
      <c r="Z214" s="108"/>
      <c r="AA214" s="108"/>
      <c r="AB214" s="108"/>
      <c r="AC214" s="108"/>
      <c r="AD214" s="108"/>
    </row>
    <row r="215" spans="6:30"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8"/>
      <c r="W215" s="108"/>
      <c r="X215" s="108"/>
      <c r="Y215" s="108"/>
      <c r="Z215" s="108"/>
      <c r="AA215" s="108"/>
      <c r="AB215" s="108"/>
      <c r="AC215" s="108"/>
      <c r="AD215" s="108"/>
    </row>
    <row r="216" spans="6:30"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8"/>
      <c r="W216" s="108"/>
      <c r="X216" s="108"/>
      <c r="Y216" s="108"/>
      <c r="Z216" s="108"/>
      <c r="AA216" s="108"/>
      <c r="AB216" s="108"/>
      <c r="AC216" s="108"/>
      <c r="AD216" s="108"/>
    </row>
    <row r="217" spans="6:30"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8"/>
      <c r="W217" s="108"/>
      <c r="X217" s="108"/>
      <c r="Y217" s="108"/>
      <c r="Z217" s="108"/>
      <c r="AA217" s="108"/>
      <c r="AB217" s="108"/>
      <c r="AC217" s="108"/>
      <c r="AD217" s="108"/>
    </row>
    <row r="218" spans="6:30"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8"/>
      <c r="W218" s="108"/>
      <c r="X218" s="108"/>
      <c r="Y218" s="108"/>
      <c r="Z218" s="108"/>
      <c r="AA218" s="108"/>
      <c r="AB218" s="108"/>
      <c r="AC218" s="108"/>
      <c r="AD218" s="108"/>
    </row>
    <row r="219" spans="6:30"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8"/>
      <c r="W219" s="108"/>
      <c r="X219" s="108"/>
      <c r="Y219" s="108"/>
      <c r="Z219" s="108"/>
      <c r="AA219" s="108"/>
      <c r="AB219" s="108"/>
      <c r="AC219" s="108"/>
      <c r="AD219" s="108"/>
    </row>
    <row r="220" spans="6:30"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8"/>
      <c r="W220" s="108"/>
      <c r="X220" s="108"/>
      <c r="Y220" s="108"/>
      <c r="Z220" s="108"/>
      <c r="AA220" s="108"/>
      <c r="AB220" s="108"/>
      <c r="AC220" s="108"/>
      <c r="AD220" s="108"/>
    </row>
    <row r="221" spans="6:30"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8"/>
      <c r="W221" s="108"/>
      <c r="X221" s="108"/>
      <c r="Y221" s="108"/>
      <c r="Z221" s="108"/>
      <c r="AA221" s="108"/>
      <c r="AB221" s="108"/>
      <c r="AC221" s="108"/>
      <c r="AD221" s="108"/>
    </row>
    <row r="222" spans="6:30"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6:30"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8"/>
      <c r="W223" s="108"/>
      <c r="X223" s="108"/>
      <c r="Y223" s="108"/>
      <c r="Z223" s="108"/>
      <c r="AA223" s="108"/>
      <c r="AB223" s="108"/>
      <c r="AC223" s="108"/>
      <c r="AD223" s="108"/>
    </row>
    <row r="224" spans="6:30"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8"/>
      <c r="W224" s="108"/>
      <c r="X224" s="108"/>
      <c r="Y224" s="108"/>
      <c r="Z224" s="108"/>
      <c r="AA224" s="108"/>
      <c r="AB224" s="108"/>
      <c r="AC224" s="108"/>
      <c r="AD224" s="108"/>
    </row>
    <row r="225" spans="6:30"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8"/>
      <c r="W225" s="108"/>
      <c r="X225" s="108"/>
      <c r="Y225" s="108"/>
      <c r="Z225" s="108"/>
      <c r="AA225" s="108"/>
      <c r="AB225" s="108"/>
      <c r="AC225" s="108"/>
      <c r="AD225" s="108"/>
    </row>
    <row r="226" spans="6:30"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8"/>
      <c r="W226" s="108"/>
      <c r="X226" s="108"/>
      <c r="Y226" s="108"/>
      <c r="Z226" s="108"/>
      <c r="AA226" s="108"/>
      <c r="AB226" s="108"/>
      <c r="AC226" s="108"/>
      <c r="AD226" s="108"/>
    </row>
    <row r="227" spans="6:30"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8"/>
      <c r="W227" s="108"/>
      <c r="X227" s="108"/>
      <c r="Y227" s="108"/>
      <c r="Z227" s="108"/>
      <c r="AA227" s="108"/>
      <c r="AB227" s="108"/>
      <c r="AC227" s="108"/>
      <c r="AD227" s="108"/>
    </row>
    <row r="228" spans="6:30"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8"/>
      <c r="W228" s="108"/>
      <c r="X228" s="108"/>
      <c r="Y228" s="108"/>
      <c r="Z228" s="108"/>
      <c r="AA228" s="108"/>
      <c r="AB228" s="108"/>
      <c r="AC228" s="108"/>
      <c r="AD228" s="108"/>
    </row>
    <row r="229" spans="6:30"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8"/>
      <c r="W229" s="108"/>
      <c r="X229" s="108"/>
      <c r="Y229" s="108"/>
      <c r="Z229" s="108"/>
      <c r="AA229" s="108"/>
      <c r="AB229" s="108"/>
      <c r="AC229" s="108"/>
      <c r="AD229" s="108"/>
    </row>
    <row r="230" spans="6:30"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8"/>
      <c r="W230" s="108"/>
      <c r="X230" s="108"/>
      <c r="Y230" s="108"/>
      <c r="Z230" s="108"/>
      <c r="AA230" s="108"/>
      <c r="AB230" s="108"/>
      <c r="AC230" s="108"/>
      <c r="AD230" s="108"/>
    </row>
    <row r="231" spans="6:30"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8"/>
      <c r="W231" s="108"/>
      <c r="X231" s="108"/>
      <c r="Y231" s="108"/>
      <c r="Z231" s="108"/>
      <c r="AA231" s="108"/>
      <c r="AB231" s="108"/>
      <c r="AC231" s="108"/>
      <c r="AD231" s="108"/>
    </row>
    <row r="232" spans="6:30"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8"/>
      <c r="W232" s="108"/>
      <c r="X232" s="108"/>
      <c r="Y232" s="108"/>
      <c r="Z232" s="108"/>
      <c r="AA232" s="108"/>
      <c r="AB232" s="108"/>
      <c r="AC232" s="108"/>
      <c r="AD232" s="108"/>
    </row>
    <row r="233" spans="6:30"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8"/>
      <c r="W233" s="108"/>
      <c r="X233" s="108"/>
      <c r="Y233" s="108"/>
      <c r="Z233" s="108"/>
      <c r="AA233" s="108"/>
      <c r="AB233" s="108"/>
      <c r="AC233" s="108"/>
      <c r="AD233" s="108"/>
    </row>
    <row r="234" spans="6:30"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8"/>
      <c r="W234" s="108"/>
      <c r="X234" s="108"/>
      <c r="Y234" s="108"/>
      <c r="Z234" s="108"/>
      <c r="AA234" s="108"/>
      <c r="AB234" s="108"/>
      <c r="AC234" s="108"/>
      <c r="AD234" s="108"/>
    </row>
    <row r="235" spans="6:30"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8"/>
      <c r="W235" s="108"/>
      <c r="X235" s="108"/>
      <c r="Y235" s="108"/>
      <c r="Z235" s="108"/>
      <c r="AA235" s="108"/>
      <c r="AB235" s="108"/>
      <c r="AC235" s="108"/>
      <c r="AD235" s="108"/>
    </row>
    <row r="236" spans="6:30"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8"/>
      <c r="W236" s="108"/>
      <c r="X236" s="108"/>
      <c r="Y236" s="108"/>
      <c r="Z236" s="108"/>
      <c r="AA236" s="108"/>
      <c r="AB236" s="108"/>
      <c r="AC236" s="108"/>
      <c r="AD236" s="108"/>
    </row>
    <row r="237" spans="6:30"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8"/>
      <c r="W237" s="108"/>
      <c r="X237" s="108"/>
      <c r="Y237" s="108"/>
      <c r="Z237" s="108"/>
      <c r="AA237" s="108"/>
      <c r="AB237" s="108"/>
      <c r="AC237" s="108"/>
      <c r="AD237" s="108"/>
    </row>
    <row r="238" spans="6:30"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8"/>
      <c r="W238" s="108"/>
      <c r="X238" s="108"/>
      <c r="Y238" s="108"/>
      <c r="Z238" s="108"/>
      <c r="AA238" s="108"/>
      <c r="AB238" s="108"/>
      <c r="AC238" s="108"/>
      <c r="AD238" s="108"/>
    </row>
    <row r="239" spans="6:30"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8"/>
      <c r="W239" s="108"/>
      <c r="X239" s="108"/>
      <c r="Y239" s="108"/>
      <c r="Z239" s="108"/>
      <c r="AA239" s="108"/>
      <c r="AB239" s="108"/>
      <c r="AC239" s="108"/>
      <c r="AD239" s="108"/>
    </row>
    <row r="240" spans="6:30"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8"/>
      <c r="W240" s="108"/>
      <c r="X240" s="108"/>
      <c r="Y240" s="108"/>
      <c r="Z240" s="108"/>
      <c r="AA240" s="108"/>
      <c r="AB240" s="108"/>
      <c r="AC240" s="108"/>
      <c r="AD240" s="108"/>
    </row>
    <row r="241" spans="6:30"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8"/>
      <c r="W241" s="108"/>
      <c r="X241" s="108"/>
      <c r="Y241" s="108"/>
      <c r="Z241" s="108"/>
      <c r="AA241" s="108"/>
      <c r="AB241" s="108"/>
      <c r="AC241" s="108"/>
      <c r="AD241" s="108"/>
    </row>
    <row r="242" spans="6:30"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8"/>
      <c r="W242" s="108"/>
      <c r="X242" s="108"/>
      <c r="Y242" s="108"/>
      <c r="Z242" s="108"/>
      <c r="AA242" s="108"/>
      <c r="AB242" s="108"/>
      <c r="AC242" s="108"/>
      <c r="AD242" s="108"/>
    </row>
    <row r="243" spans="6:30"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8"/>
      <c r="W243" s="108"/>
      <c r="X243" s="108"/>
      <c r="Y243" s="108"/>
      <c r="Z243" s="108"/>
      <c r="AA243" s="108"/>
      <c r="AB243" s="108"/>
      <c r="AC243" s="108"/>
      <c r="AD243" s="108"/>
    </row>
    <row r="244" spans="6:30"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8"/>
      <c r="W244" s="108"/>
      <c r="X244" s="108"/>
      <c r="Y244" s="108"/>
      <c r="Z244" s="108"/>
      <c r="AA244" s="108"/>
      <c r="AB244" s="108"/>
      <c r="AC244" s="108"/>
      <c r="AD244" s="108"/>
    </row>
    <row r="245" spans="6:30"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8"/>
      <c r="W245" s="108"/>
      <c r="X245" s="108"/>
      <c r="Y245" s="108"/>
      <c r="Z245" s="108"/>
      <c r="AA245" s="108"/>
      <c r="AB245" s="108"/>
      <c r="AC245" s="108"/>
      <c r="AD245" s="108"/>
    </row>
    <row r="246" spans="6:30"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8"/>
      <c r="W246" s="108"/>
      <c r="X246" s="108"/>
      <c r="Y246" s="108"/>
      <c r="Z246" s="108"/>
      <c r="AA246" s="108"/>
      <c r="AB246" s="108"/>
      <c r="AC246" s="108"/>
      <c r="AD246" s="108"/>
    </row>
    <row r="247" spans="6:30"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8"/>
      <c r="W247" s="108"/>
      <c r="X247" s="108"/>
      <c r="Y247" s="108"/>
      <c r="Z247" s="108"/>
      <c r="AA247" s="108"/>
      <c r="AB247" s="108"/>
      <c r="AC247" s="108"/>
      <c r="AD247" s="108"/>
    </row>
    <row r="248" spans="6:30"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8"/>
      <c r="W248" s="108"/>
      <c r="X248" s="108"/>
      <c r="Y248" s="108"/>
      <c r="Z248" s="108"/>
      <c r="AA248" s="108"/>
      <c r="AB248" s="108"/>
      <c r="AC248" s="108"/>
      <c r="AD248" s="108"/>
    </row>
    <row r="249" spans="6:30"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6:30"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8"/>
      <c r="W250" s="108"/>
      <c r="X250" s="108"/>
      <c r="Y250" s="108"/>
      <c r="Z250" s="108"/>
      <c r="AA250" s="108"/>
      <c r="AB250" s="108"/>
      <c r="AC250" s="108"/>
      <c r="AD250" s="108"/>
    </row>
    <row r="251" spans="6:30"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8"/>
      <c r="W251" s="108"/>
      <c r="X251" s="108"/>
      <c r="Y251" s="108"/>
      <c r="Z251" s="108"/>
      <c r="AA251" s="108"/>
      <c r="AB251" s="108"/>
      <c r="AC251" s="108"/>
      <c r="AD251" s="108"/>
    </row>
    <row r="252" spans="6:30"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8"/>
      <c r="W252" s="108"/>
      <c r="X252" s="108"/>
      <c r="Y252" s="108"/>
      <c r="Z252" s="108"/>
      <c r="AA252" s="108"/>
      <c r="AB252" s="108"/>
      <c r="AC252" s="108"/>
      <c r="AD252" s="108"/>
    </row>
    <row r="253" spans="6:30"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8"/>
      <c r="W253" s="108"/>
      <c r="X253" s="108"/>
      <c r="Y253" s="108"/>
      <c r="Z253" s="108"/>
      <c r="AA253" s="108"/>
      <c r="AB253" s="108"/>
      <c r="AC253" s="108"/>
      <c r="AD253" s="108"/>
    </row>
    <row r="254" spans="6:30"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8"/>
      <c r="W254" s="108"/>
      <c r="X254" s="108"/>
      <c r="Y254" s="108"/>
      <c r="Z254" s="108"/>
      <c r="AA254" s="108"/>
      <c r="AB254" s="108"/>
      <c r="AC254" s="108"/>
      <c r="AD254" s="108"/>
    </row>
    <row r="255" spans="6:30"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8"/>
      <c r="W255" s="108"/>
      <c r="X255" s="108"/>
      <c r="Y255" s="108"/>
      <c r="Z255" s="108"/>
      <c r="AA255" s="108"/>
      <c r="AB255" s="108"/>
      <c r="AC255" s="108"/>
      <c r="AD255" s="108"/>
    </row>
    <row r="256" spans="6:30"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8"/>
      <c r="W256" s="108"/>
      <c r="X256" s="108"/>
      <c r="Y256" s="108"/>
      <c r="Z256" s="108"/>
      <c r="AA256" s="108"/>
      <c r="AB256" s="108"/>
      <c r="AC256" s="108"/>
      <c r="AD256" s="108"/>
    </row>
    <row r="257" spans="6:30"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8"/>
      <c r="W257" s="108"/>
      <c r="X257" s="108"/>
      <c r="Y257" s="108"/>
      <c r="Z257" s="108"/>
      <c r="AA257" s="108"/>
      <c r="AB257" s="108"/>
      <c r="AC257" s="108"/>
      <c r="AD257" s="108"/>
    </row>
    <row r="258" spans="6:30"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8"/>
      <c r="W258" s="108"/>
      <c r="X258" s="108"/>
      <c r="Y258" s="108"/>
      <c r="Z258" s="108"/>
      <c r="AA258" s="108"/>
      <c r="AB258" s="108"/>
      <c r="AC258" s="108"/>
      <c r="AD258" s="108"/>
    </row>
    <row r="259" spans="6:30"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8"/>
      <c r="W259" s="108"/>
      <c r="X259" s="108"/>
      <c r="Y259" s="108"/>
      <c r="Z259" s="108"/>
      <c r="AA259" s="108"/>
      <c r="AB259" s="108"/>
      <c r="AC259" s="108"/>
      <c r="AD259" s="108"/>
    </row>
    <row r="260" spans="6:30"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8"/>
      <c r="W260" s="108"/>
      <c r="X260" s="108"/>
      <c r="Y260" s="108"/>
      <c r="Z260" s="108"/>
      <c r="AA260" s="108"/>
      <c r="AB260" s="108"/>
      <c r="AC260" s="108"/>
      <c r="AD260" s="108"/>
    </row>
    <row r="261" spans="6:30"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8"/>
      <c r="W261" s="108"/>
      <c r="X261" s="108"/>
      <c r="Y261" s="108"/>
      <c r="Z261" s="108"/>
      <c r="AA261" s="108"/>
      <c r="AB261" s="108"/>
      <c r="AC261" s="108"/>
      <c r="AD261" s="108"/>
    </row>
    <row r="262" spans="6:30"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8"/>
      <c r="W262" s="108"/>
      <c r="X262" s="108"/>
      <c r="Y262" s="108"/>
      <c r="Z262" s="108"/>
      <c r="AA262" s="108"/>
      <c r="AB262" s="108"/>
      <c r="AC262" s="108"/>
      <c r="AD262" s="108"/>
    </row>
    <row r="263" spans="6:30"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8"/>
      <c r="W263" s="108"/>
      <c r="X263" s="108"/>
      <c r="Y263" s="108"/>
      <c r="Z263" s="108"/>
      <c r="AA263" s="108"/>
      <c r="AB263" s="108"/>
      <c r="AC263" s="108"/>
      <c r="AD263" s="108"/>
    </row>
    <row r="264" spans="6:30"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8"/>
      <c r="W264" s="108"/>
      <c r="X264" s="108"/>
      <c r="Y264" s="108"/>
      <c r="Z264" s="108"/>
      <c r="AA264" s="108"/>
      <c r="AB264" s="108"/>
      <c r="AC264" s="108"/>
      <c r="AD264" s="108"/>
    </row>
    <row r="265" spans="6:30"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8"/>
      <c r="W265" s="108"/>
      <c r="X265" s="108"/>
      <c r="Y265" s="108"/>
      <c r="Z265" s="108"/>
      <c r="AA265" s="108"/>
      <c r="AB265" s="108"/>
      <c r="AC265" s="108"/>
      <c r="AD265" s="108"/>
    </row>
    <row r="266" spans="6:30"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8"/>
      <c r="W266" s="108"/>
      <c r="X266" s="108"/>
      <c r="Y266" s="108"/>
      <c r="Z266" s="108"/>
      <c r="AA266" s="108"/>
      <c r="AB266" s="108"/>
      <c r="AC266" s="108"/>
      <c r="AD266" s="108"/>
    </row>
    <row r="267" spans="6:30"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8"/>
      <c r="W267" s="108"/>
      <c r="X267" s="108"/>
      <c r="Y267" s="108"/>
      <c r="Z267" s="108"/>
      <c r="AA267" s="108"/>
      <c r="AB267" s="108"/>
      <c r="AC267" s="108"/>
      <c r="AD267" s="108"/>
    </row>
    <row r="268" spans="6:30"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8"/>
      <c r="W268" s="108"/>
      <c r="X268" s="108"/>
      <c r="Y268" s="108"/>
      <c r="Z268" s="108"/>
      <c r="AA268" s="108"/>
      <c r="AB268" s="108"/>
      <c r="AC268" s="108"/>
      <c r="AD268" s="108"/>
    </row>
    <row r="269" spans="6:30"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8"/>
      <c r="W269" s="108"/>
      <c r="X269" s="108"/>
      <c r="Y269" s="108"/>
      <c r="Z269" s="108"/>
      <c r="AA269" s="108"/>
      <c r="AB269" s="108"/>
      <c r="AC269" s="108"/>
      <c r="AD269" s="108"/>
    </row>
    <row r="270" spans="6:30"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8"/>
      <c r="W270" s="108"/>
      <c r="X270" s="108"/>
      <c r="Y270" s="108"/>
      <c r="Z270" s="108"/>
      <c r="AA270" s="108"/>
      <c r="AB270" s="108"/>
      <c r="AC270" s="108"/>
      <c r="AD270" s="108"/>
    </row>
    <row r="271" spans="6:30">
      <c r="S271" s="109"/>
      <c r="T271" s="109"/>
      <c r="U271" s="109"/>
      <c r="V271" s="108"/>
      <c r="W271" s="108"/>
      <c r="X271" s="108"/>
      <c r="Y271" s="108"/>
      <c r="Z271" s="108"/>
      <c r="AA271" s="108"/>
      <c r="AB271" s="108"/>
      <c r="AC271" s="108"/>
      <c r="AD271" s="108"/>
    </row>
    <row r="272" spans="6:30">
      <c r="S272" s="109"/>
      <c r="T272" s="109"/>
      <c r="U272" s="109"/>
      <c r="V272" s="108"/>
      <c r="W272" s="108"/>
      <c r="X272" s="108"/>
      <c r="Y272" s="108"/>
      <c r="Z272" s="108"/>
      <c r="AA272" s="108"/>
      <c r="AB272" s="108"/>
      <c r="AC272" s="108"/>
      <c r="AD272" s="108"/>
    </row>
    <row r="273" spans="19:30">
      <c r="S273" s="109"/>
      <c r="T273" s="109"/>
      <c r="U273" s="109"/>
      <c r="V273" s="108"/>
      <c r="W273" s="108"/>
      <c r="X273" s="108"/>
      <c r="Y273" s="108"/>
      <c r="Z273" s="108"/>
      <c r="AA273" s="108"/>
      <c r="AB273" s="108"/>
      <c r="AC273" s="108"/>
      <c r="AD273" s="108"/>
    </row>
    <row r="274" spans="19:30">
      <c r="S274" s="109"/>
      <c r="T274" s="109"/>
      <c r="U274" s="109"/>
      <c r="V274" s="108"/>
      <c r="W274" s="108"/>
      <c r="X274" s="108"/>
      <c r="Y274" s="108"/>
      <c r="Z274" s="108"/>
      <c r="AA274" s="108"/>
      <c r="AB274" s="108"/>
      <c r="AC274" s="108"/>
      <c r="AD274" s="108"/>
    </row>
  </sheetData>
  <mergeCells count="24">
    <mergeCell ref="U124:U127"/>
    <mergeCell ref="U8:U70"/>
    <mergeCell ref="U71:U122"/>
    <mergeCell ref="D8:D15"/>
    <mergeCell ref="D68:D71"/>
    <mergeCell ref="D31:D57"/>
    <mergeCell ref="D60:D61"/>
    <mergeCell ref="D58:D59"/>
    <mergeCell ref="D91:D119"/>
    <mergeCell ref="N6:Q6"/>
    <mergeCell ref="C68:C71"/>
    <mergeCell ref="C60:C61"/>
    <mergeCell ref="C8:C15"/>
    <mergeCell ref="C31:C57"/>
    <mergeCell ref="C16:C30"/>
    <mergeCell ref="C58:C59"/>
    <mergeCell ref="C62:C67"/>
    <mergeCell ref="B8:B67"/>
    <mergeCell ref="D62:D67"/>
    <mergeCell ref="B68:B122"/>
    <mergeCell ref="C91:C119"/>
    <mergeCell ref="C72:C90"/>
    <mergeCell ref="D72:D90"/>
    <mergeCell ref="D16:D30"/>
  </mergeCells>
  <phoneticPr fontId="0" type="noConversion"/>
  <conditionalFormatting sqref="B68 B8">
    <cfRule type="cellIs" priority="1" stopIfTrue="1" operator="between">
      <formula>8</formula>
      <formula>53</formula>
    </cfRule>
  </conditionalFormatting>
  <pageMargins left="0.75" right="0.75" top="1" bottom="1" header="0.511811024" footer="0.511811024"/>
  <pageSetup paperSize="564" scale="65" orientation="portrait" horizontalDpi="4294967295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3:T47"/>
  <sheetViews>
    <sheetView topLeftCell="K19" workbookViewId="0">
      <selection activeCell="L35" sqref="L35"/>
    </sheetView>
  </sheetViews>
  <sheetFormatPr baseColWidth="10" defaultColWidth="11.42578125" defaultRowHeight="12.75"/>
  <cols>
    <col min="1" max="1" width="10.7109375" style="5" customWidth="1"/>
    <col min="2" max="2" width="14.28515625" style="5" customWidth="1"/>
    <col min="3" max="15" width="11.42578125" style="5"/>
    <col min="16" max="16" width="16.5703125" style="5" customWidth="1"/>
    <col min="17" max="18" width="11.42578125" style="5"/>
    <col min="19" max="19" width="13" style="5" bestFit="1" customWidth="1"/>
    <col min="20" max="16384" width="11.42578125" style="5"/>
  </cols>
  <sheetData>
    <row r="3" spans="1:18" ht="18">
      <c r="B3" s="125"/>
      <c r="C3" s="125"/>
      <c r="D3" s="125"/>
      <c r="E3" s="125"/>
      <c r="F3" s="125"/>
      <c r="G3" s="125"/>
      <c r="H3" s="125"/>
      <c r="I3" s="125"/>
      <c r="J3" s="14"/>
      <c r="K3" s="14"/>
      <c r="L3" s="14"/>
      <c r="M3" s="14"/>
      <c r="N3" s="14"/>
      <c r="O3" s="14"/>
      <c r="P3" s="14"/>
    </row>
    <row r="4" spans="1:18">
      <c r="B4" s="11"/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s="43" customFormat="1" ht="18" customHeight="1" thickBot="1">
      <c r="B5" s="11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8" ht="21" thickBot="1">
      <c r="A6" s="111"/>
      <c r="B6" s="11"/>
      <c r="C6" s="1521" t="s">
        <v>196</v>
      </c>
      <c r="D6" s="1522"/>
      <c r="E6" s="1522"/>
      <c r="F6" s="1522"/>
      <c r="G6" s="1523"/>
      <c r="H6" s="420"/>
      <c r="I6" s="14"/>
      <c r="J6" s="14"/>
      <c r="K6" s="14"/>
      <c r="L6" s="14"/>
      <c r="M6" s="14"/>
      <c r="N6" s="14"/>
      <c r="O6" s="14"/>
      <c r="P6" s="14"/>
    </row>
    <row r="7" spans="1:18" ht="39.75" thickTop="1" thickBot="1">
      <c r="A7" s="111"/>
      <c r="B7" s="157" t="s">
        <v>126</v>
      </c>
      <c r="C7" s="421" t="s">
        <v>64</v>
      </c>
      <c r="D7" s="157" t="s">
        <v>55</v>
      </c>
      <c r="E7" s="157" t="s">
        <v>51</v>
      </c>
      <c r="F7" s="421" t="s">
        <v>132</v>
      </c>
      <c r="G7" s="422" t="s">
        <v>195</v>
      </c>
      <c r="H7" s="423" t="s">
        <v>306</v>
      </c>
      <c r="I7" s="424" t="s">
        <v>197</v>
      </c>
      <c r="J7" s="136" t="s">
        <v>134</v>
      </c>
      <c r="K7" s="136" t="s">
        <v>480</v>
      </c>
      <c r="L7" s="137" t="s">
        <v>307</v>
      </c>
      <c r="M7" s="136" t="s">
        <v>198</v>
      </c>
      <c r="N7" s="137" t="s">
        <v>199</v>
      </c>
      <c r="O7" s="138" t="s">
        <v>200</v>
      </c>
      <c r="P7" s="452" t="s">
        <v>310</v>
      </c>
      <c r="Q7" s="453" t="s">
        <v>311</v>
      </c>
      <c r="R7" s="511" t="s">
        <v>477</v>
      </c>
    </row>
    <row r="8" spans="1:18" ht="14.65" customHeight="1">
      <c r="A8" s="785">
        <f t="shared" ref="A8:A19" si="0">+C8*D8</f>
        <v>3</v>
      </c>
      <c r="B8" s="786" t="s">
        <v>89</v>
      </c>
      <c r="C8" s="318">
        <v>3</v>
      </c>
      <c r="D8" s="318">
        <v>1</v>
      </c>
      <c r="E8" s="318">
        <v>2.75</v>
      </c>
      <c r="F8" s="787">
        <f t="shared" ref="F8:F28" si="1">C8*D8*E8</f>
        <v>8.25</v>
      </c>
      <c r="G8" s="1524">
        <f>SUM(F8:F20)</f>
        <v>84.578000000000003</v>
      </c>
      <c r="H8" s="738"/>
      <c r="I8" s="788"/>
      <c r="J8" s="788">
        <f>F8</f>
        <v>8.25</v>
      </c>
      <c r="K8" s="789"/>
      <c r="L8" s="789"/>
      <c r="M8" s="788">
        <f>F8*0.4</f>
        <v>3.3000000000000003</v>
      </c>
      <c r="N8" s="789"/>
      <c r="O8" s="790">
        <f t="shared" ref="O8:O19" si="2">I8+J8</f>
        <v>8.25</v>
      </c>
    </row>
    <row r="9" spans="1:18" ht="14.65" customHeight="1">
      <c r="A9" s="785">
        <f t="shared" si="0"/>
        <v>10</v>
      </c>
      <c r="B9" s="791" t="s">
        <v>585</v>
      </c>
      <c r="C9" s="119">
        <v>10</v>
      </c>
      <c r="D9" s="119">
        <v>1</v>
      </c>
      <c r="E9" s="119">
        <v>2.75</v>
      </c>
      <c r="F9" s="792">
        <f t="shared" si="1"/>
        <v>27.5</v>
      </c>
      <c r="G9" s="1525"/>
      <c r="H9" s="739"/>
      <c r="I9" s="793"/>
      <c r="J9" s="793">
        <f>F9</f>
        <v>27.5</v>
      </c>
      <c r="K9" s="794"/>
      <c r="L9" s="794"/>
      <c r="M9" s="793"/>
      <c r="N9" s="793"/>
      <c r="O9" s="795">
        <f t="shared" si="2"/>
        <v>27.5</v>
      </c>
    </row>
    <row r="10" spans="1:18" ht="14.65" customHeight="1">
      <c r="A10" s="785">
        <f t="shared" si="0"/>
        <v>1</v>
      </c>
      <c r="B10" s="791" t="s">
        <v>586</v>
      </c>
      <c r="C10" s="119">
        <v>1</v>
      </c>
      <c r="D10" s="119">
        <v>1</v>
      </c>
      <c r="E10" s="119">
        <v>2.75</v>
      </c>
      <c r="F10" s="792">
        <f t="shared" si="1"/>
        <v>2.75</v>
      </c>
      <c r="G10" s="1525"/>
      <c r="H10" s="739"/>
      <c r="I10" s="793"/>
      <c r="J10" s="793">
        <f>F10</f>
        <v>2.75</v>
      </c>
      <c r="K10" s="793"/>
      <c r="L10" s="794"/>
      <c r="M10" s="793"/>
      <c r="N10" s="794"/>
      <c r="O10" s="795">
        <f t="shared" si="2"/>
        <v>2.75</v>
      </c>
    </row>
    <row r="11" spans="1:18" ht="14.65" customHeight="1">
      <c r="A11" s="785">
        <f t="shared" si="0"/>
        <v>3</v>
      </c>
      <c r="B11" s="791" t="s">
        <v>587</v>
      </c>
      <c r="C11" s="119">
        <v>3</v>
      </c>
      <c r="D11" s="119">
        <v>1</v>
      </c>
      <c r="E11" s="119">
        <v>2.75</v>
      </c>
      <c r="F11" s="792">
        <f t="shared" si="1"/>
        <v>8.25</v>
      </c>
      <c r="G11" s="1525"/>
      <c r="H11" s="739"/>
      <c r="I11" s="793"/>
      <c r="J11" s="793">
        <f>F11</f>
        <v>8.25</v>
      </c>
      <c r="K11" s="793"/>
      <c r="L11" s="794"/>
      <c r="M11" s="793"/>
      <c r="N11" s="794"/>
      <c r="O11" s="795">
        <f t="shared" si="2"/>
        <v>8.25</v>
      </c>
    </row>
    <row r="12" spans="1:18" ht="14.65" customHeight="1">
      <c r="A12" s="785">
        <f t="shared" si="0"/>
        <v>2.0999999999999996</v>
      </c>
      <c r="B12" s="791" t="s">
        <v>90</v>
      </c>
      <c r="C12" s="119">
        <v>3</v>
      </c>
      <c r="D12" s="119">
        <v>0.7</v>
      </c>
      <c r="E12" s="119">
        <v>1.8</v>
      </c>
      <c r="F12" s="792">
        <f t="shared" si="1"/>
        <v>3.7799999999999994</v>
      </c>
      <c r="G12" s="1525"/>
      <c r="H12" s="739"/>
      <c r="I12" s="793">
        <f t="shared" ref="I12:I18" si="3">F12</f>
        <v>3.7799999999999994</v>
      </c>
      <c r="J12" s="793"/>
      <c r="K12" s="794"/>
      <c r="L12" s="794"/>
      <c r="M12" s="793"/>
      <c r="N12" s="794"/>
      <c r="O12" s="795">
        <f t="shared" si="2"/>
        <v>3.7799999999999994</v>
      </c>
    </row>
    <row r="13" spans="1:18" ht="14.65" customHeight="1">
      <c r="A13" s="785">
        <f t="shared" si="0"/>
        <v>1</v>
      </c>
      <c r="B13" s="791" t="s">
        <v>91</v>
      </c>
      <c r="C13" s="119">
        <v>1</v>
      </c>
      <c r="D13" s="119">
        <v>1</v>
      </c>
      <c r="E13" s="119">
        <v>2.94</v>
      </c>
      <c r="F13" s="792">
        <f t="shared" si="1"/>
        <v>2.94</v>
      </c>
      <c r="G13" s="1525"/>
      <c r="H13" s="739"/>
      <c r="I13" s="793"/>
      <c r="J13" s="793">
        <f>F13</f>
        <v>2.94</v>
      </c>
      <c r="K13" s="794"/>
      <c r="L13" s="794"/>
      <c r="M13" s="793">
        <f>F13*0.4</f>
        <v>1.1759999999999999</v>
      </c>
      <c r="N13" s="794"/>
      <c r="O13" s="795">
        <f t="shared" si="2"/>
        <v>2.94</v>
      </c>
    </row>
    <row r="14" spans="1:18" ht="14.65" customHeight="1">
      <c r="A14" s="785">
        <f t="shared" si="0"/>
        <v>1.2</v>
      </c>
      <c r="B14" s="791" t="s">
        <v>588</v>
      </c>
      <c r="C14" s="119">
        <v>1</v>
      </c>
      <c r="D14" s="119">
        <v>1.2</v>
      </c>
      <c r="E14" s="119">
        <v>2.94</v>
      </c>
      <c r="F14" s="792">
        <f t="shared" si="1"/>
        <v>3.528</v>
      </c>
      <c r="G14" s="1525"/>
      <c r="H14" s="739"/>
      <c r="I14" s="793">
        <f t="shared" si="3"/>
        <v>3.528</v>
      </c>
      <c r="J14" s="793"/>
      <c r="K14" s="794"/>
      <c r="L14" s="794"/>
      <c r="M14" s="793"/>
      <c r="N14" s="794"/>
      <c r="O14" s="795">
        <f t="shared" si="2"/>
        <v>3.528</v>
      </c>
    </row>
    <row r="15" spans="1:18" ht="14.65" customHeight="1">
      <c r="A15" s="785">
        <f t="shared" si="0"/>
        <v>1.4</v>
      </c>
      <c r="B15" s="791" t="s">
        <v>92</v>
      </c>
      <c r="C15" s="119">
        <v>1</v>
      </c>
      <c r="D15" s="119">
        <v>1.4</v>
      </c>
      <c r="E15" s="119">
        <v>2.75</v>
      </c>
      <c r="F15" s="792">
        <f t="shared" si="1"/>
        <v>3.8499999999999996</v>
      </c>
      <c r="G15" s="1525"/>
      <c r="H15" s="739"/>
      <c r="I15" s="793"/>
      <c r="J15" s="793">
        <f>F15</f>
        <v>3.8499999999999996</v>
      </c>
      <c r="K15" s="794"/>
      <c r="L15" s="794"/>
      <c r="M15" s="793">
        <f>F15*0.4</f>
        <v>1.54</v>
      </c>
      <c r="N15" s="794"/>
      <c r="O15" s="795">
        <f t="shared" si="2"/>
        <v>3.8499999999999996</v>
      </c>
    </row>
    <row r="16" spans="1:18" ht="14.65" customHeight="1">
      <c r="A16" s="785">
        <f t="shared" si="0"/>
        <v>1.6</v>
      </c>
      <c r="B16" s="791" t="s">
        <v>93</v>
      </c>
      <c r="C16" s="119">
        <v>1</v>
      </c>
      <c r="D16" s="119">
        <v>1.6</v>
      </c>
      <c r="E16" s="119">
        <v>2.65</v>
      </c>
      <c r="F16" s="792">
        <f t="shared" si="1"/>
        <v>4.24</v>
      </c>
      <c r="G16" s="1525"/>
      <c r="H16" s="739"/>
      <c r="I16" s="793">
        <f t="shared" si="3"/>
        <v>4.24</v>
      </c>
      <c r="J16" s="794"/>
      <c r="K16" s="794"/>
      <c r="L16" s="794"/>
      <c r="M16" s="794">
        <f>F16*0.4</f>
        <v>1.6960000000000002</v>
      </c>
      <c r="N16" s="794"/>
      <c r="O16" s="795">
        <f t="shared" si="2"/>
        <v>4.24</v>
      </c>
    </row>
    <row r="17" spans="1:17" ht="14.65" customHeight="1">
      <c r="A17" s="785">
        <f t="shared" si="0"/>
        <v>1.8</v>
      </c>
      <c r="B17" s="791" t="s">
        <v>94</v>
      </c>
      <c r="C17" s="119">
        <v>1</v>
      </c>
      <c r="D17" s="119">
        <v>1.8</v>
      </c>
      <c r="E17" s="119">
        <v>2.7</v>
      </c>
      <c r="F17" s="792">
        <f t="shared" si="1"/>
        <v>4.8600000000000003</v>
      </c>
      <c r="G17" s="1525"/>
      <c r="H17" s="739"/>
      <c r="I17" s="793">
        <f t="shared" si="3"/>
        <v>4.8600000000000003</v>
      </c>
      <c r="J17" s="794"/>
      <c r="K17" s="794"/>
      <c r="L17" s="794"/>
      <c r="M17" s="794">
        <f>F17*0.4</f>
        <v>1.9440000000000002</v>
      </c>
      <c r="N17" s="794"/>
      <c r="O17" s="795">
        <f t="shared" si="2"/>
        <v>4.8600000000000003</v>
      </c>
    </row>
    <row r="18" spans="1:17" ht="14.65" customHeight="1">
      <c r="A18" s="785">
        <f t="shared" si="0"/>
        <v>2.6</v>
      </c>
      <c r="B18" s="791" t="s">
        <v>95</v>
      </c>
      <c r="C18" s="119">
        <v>1</v>
      </c>
      <c r="D18" s="119">
        <v>2.6</v>
      </c>
      <c r="E18" s="119">
        <v>2.4500000000000002</v>
      </c>
      <c r="F18" s="792">
        <f t="shared" si="1"/>
        <v>6.370000000000001</v>
      </c>
      <c r="G18" s="1525"/>
      <c r="H18" s="739"/>
      <c r="I18" s="793">
        <f t="shared" si="3"/>
        <v>6.370000000000001</v>
      </c>
      <c r="J18" s="794"/>
      <c r="K18" s="794"/>
      <c r="L18" s="794"/>
      <c r="M18" s="794">
        <f>F18*0.4</f>
        <v>2.5480000000000005</v>
      </c>
      <c r="N18" s="794"/>
      <c r="O18" s="795">
        <f t="shared" si="2"/>
        <v>6.370000000000001</v>
      </c>
    </row>
    <row r="19" spans="1:17" ht="14.65" customHeight="1">
      <c r="A19" s="785">
        <f t="shared" si="0"/>
        <v>2.8</v>
      </c>
      <c r="B19" s="796" t="s">
        <v>584</v>
      </c>
      <c r="C19" s="110">
        <v>2</v>
      </c>
      <c r="D19" s="110">
        <v>1.4</v>
      </c>
      <c r="E19" s="110">
        <v>2.95</v>
      </c>
      <c r="F19" s="792">
        <f t="shared" si="1"/>
        <v>8.26</v>
      </c>
      <c r="G19" s="1525"/>
      <c r="H19" s="739"/>
      <c r="I19" s="793"/>
      <c r="J19" s="793">
        <f>F19</f>
        <v>8.26</v>
      </c>
      <c r="K19" s="794"/>
      <c r="L19" s="794"/>
      <c r="M19" s="794">
        <f>F19*0.4</f>
        <v>3.3040000000000003</v>
      </c>
      <c r="N19" s="794"/>
      <c r="O19" s="795">
        <f t="shared" si="2"/>
        <v>8.26</v>
      </c>
    </row>
    <row r="20" spans="1:17" ht="14.65" customHeight="1" thickBot="1">
      <c r="A20" s="664"/>
      <c r="B20" s="299"/>
      <c r="C20" s="297"/>
      <c r="D20" s="297"/>
      <c r="E20" s="297"/>
      <c r="F20" s="797">
        <f t="shared" si="1"/>
        <v>0</v>
      </c>
      <c r="G20" s="1526"/>
      <c r="H20" s="741"/>
      <c r="I20" s="798"/>
      <c r="J20" s="799"/>
      <c r="K20" s="799"/>
      <c r="L20" s="799"/>
      <c r="M20" s="799">
        <f>F20*0.9</f>
        <v>0</v>
      </c>
      <c r="N20" s="799"/>
      <c r="O20" s="800"/>
    </row>
    <row r="21" spans="1:17" ht="14.65" customHeight="1">
      <c r="A21" s="785">
        <f>+C21*D21</f>
        <v>15.600000000000001</v>
      </c>
      <c r="B21" s="786" t="s">
        <v>96</v>
      </c>
      <c r="C21" s="318">
        <v>12</v>
      </c>
      <c r="D21" s="318">
        <v>1.3</v>
      </c>
      <c r="E21" s="318">
        <v>2.25</v>
      </c>
      <c r="F21" s="801">
        <f t="shared" si="1"/>
        <v>35.1</v>
      </c>
      <c r="G21" s="1527">
        <f>SUM(F21:F29)</f>
        <v>71.206999999999994</v>
      </c>
      <c r="H21" s="802"/>
      <c r="I21" s="803"/>
      <c r="J21" s="803">
        <f>F21</f>
        <v>35.1</v>
      </c>
      <c r="K21" s="804"/>
      <c r="L21" s="804"/>
      <c r="M21" s="794">
        <f>F21*0.9</f>
        <v>31.590000000000003</v>
      </c>
      <c r="N21" s="804"/>
      <c r="O21" s="805">
        <f>J21</f>
        <v>35.1</v>
      </c>
    </row>
    <row r="22" spans="1:17" ht="13.5" customHeight="1">
      <c r="A22" s="785">
        <f t="shared" ref="A22:A28" si="4">+C22*D22</f>
        <v>8.3999999999999986</v>
      </c>
      <c r="B22" s="806" t="s">
        <v>590</v>
      </c>
      <c r="C22" s="133">
        <v>6</v>
      </c>
      <c r="D22" s="133">
        <v>1.4</v>
      </c>
      <c r="E22" s="133">
        <v>1.88</v>
      </c>
      <c r="F22" s="801">
        <f t="shared" si="1"/>
        <v>15.791999999999996</v>
      </c>
      <c r="G22" s="1528"/>
      <c r="H22" s="739"/>
      <c r="I22" s="793"/>
      <c r="J22" s="793">
        <f>F22</f>
        <v>15.791999999999996</v>
      </c>
      <c r="K22" s="794"/>
      <c r="L22" s="794"/>
      <c r="M22" s="794">
        <f>F22*0.9</f>
        <v>14.212799999999996</v>
      </c>
      <c r="N22" s="794"/>
      <c r="O22" s="795">
        <f>J22</f>
        <v>15.791999999999996</v>
      </c>
    </row>
    <row r="23" spans="1:17" ht="12.75" customHeight="1">
      <c r="A23" s="785">
        <f t="shared" si="4"/>
        <v>1.3</v>
      </c>
      <c r="B23" s="796" t="s">
        <v>591</v>
      </c>
      <c r="C23" s="110">
        <v>1</v>
      </c>
      <c r="D23" s="110">
        <v>1.3</v>
      </c>
      <c r="E23" s="110">
        <v>1.75</v>
      </c>
      <c r="F23" s="801">
        <f t="shared" si="1"/>
        <v>2.2749999999999999</v>
      </c>
      <c r="G23" s="1528"/>
      <c r="H23" s="739"/>
      <c r="I23" s="793"/>
      <c r="J23" s="793">
        <f>F23</f>
        <v>2.2749999999999999</v>
      </c>
      <c r="K23" s="794"/>
      <c r="L23" s="794"/>
      <c r="M23" s="794">
        <f>F23*0.9</f>
        <v>2.0474999999999999</v>
      </c>
      <c r="N23" s="794"/>
      <c r="O23" s="795">
        <f>J23</f>
        <v>2.2749999999999999</v>
      </c>
    </row>
    <row r="24" spans="1:17" ht="12.75" customHeight="1">
      <c r="A24" s="131">
        <f t="shared" si="4"/>
        <v>19.2</v>
      </c>
      <c r="B24" s="728" t="s">
        <v>88</v>
      </c>
      <c r="C24" s="110">
        <v>8</v>
      </c>
      <c r="D24" s="127">
        <v>2.4</v>
      </c>
      <c r="E24" s="127">
        <v>0.4</v>
      </c>
      <c r="F24" s="438">
        <f t="shared" si="1"/>
        <v>7.68</v>
      </c>
      <c r="G24" s="1528"/>
      <c r="H24" s="430"/>
      <c r="I24" s="431">
        <f>F24</f>
        <v>7.68</v>
      </c>
      <c r="J24" s="432"/>
      <c r="K24" s="432"/>
      <c r="L24" s="432"/>
      <c r="N24" s="432">
        <f>F24*0.9</f>
        <v>6.9119999999999999</v>
      </c>
      <c r="O24" s="433">
        <f>I24</f>
        <v>7.68</v>
      </c>
    </row>
    <row r="25" spans="1:17" ht="12.75" customHeight="1">
      <c r="A25" s="131">
        <f t="shared" si="4"/>
        <v>5.6999999999999993</v>
      </c>
      <c r="B25" s="732" t="s">
        <v>97</v>
      </c>
      <c r="C25" s="133">
        <v>6</v>
      </c>
      <c r="D25" s="134">
        <v>0.95</v>
      </c>
      <c r="E25" s="134">
        <v>0.4</v>
      </c>
      <c r="F25" s="438">
        <f t="shared" si="1"/>
        <v>2.2799999999999998</v>
      </c>
      <c r="G25" s="1528"/>
      <c r="H25" s="430"/>
      <c r="I25" s="431">
        <f>F25</f>
        <v>2.2799999999999998</v>
      </c>
      <c r="J25" s="432"/>
      <c r="K25" s="432"/>
      <c r="L25" s="432"/>
      <c r="M25" s="735"/>
      <c r="N25" s="432">
        <f>F25*0.9</f>
        <v>2.052</v>
      </c>
      <c r="O25" s="433">
        <f>I25</f>
        <v>2.2799999999999998</v>
      </c>
    </row>
    <row r="26" spans="1:17" ht="12.75" customHeight="1">
      <c r="A26" s="131">
        <f t="shared" si="4"/>
        <v>2.8000000000000003</v>
      </c>
      <c r="B26" s="732" t="s">
        <v>98</v>
      </c>
      <c r="C26" s="133">
        <v>7</v>
      </c>
      <c r="D26" s="134">
        <v>0.4</v>
      </c>
      <c r="E26" s="134">
        <v>0.6</v>
      </c>
      <c r="F26" s="438">
        <f t="shared" si="1"/>
        <v>1.6800000000000002</v>
      </c>
      <c r="G26" s="1528"/>
      <c r="H26" s="430"/>
      <c r="I26" s="431">
        <f>F26</f>
        <v>1.6800000000000002</v>
      </c>
      <c r="J26" s="432"/>
      <c r="K26" s="432"/>
      <c r="L26" s="432"/>
      <c r="M26" s="735"/>
      <c r="N26" s="432">
        <f>F26*0.9</f>
        <v>1.5120000000000002</v>
      </c>
      <c r="O26" s="433">
        <f>I26</f>
        <v>1.6800000000000002</v>
      </c>
    </row>
    <row r="27" spans="1:17" ht="12.75" customHeight="1">
      <c r="A27" s="131">
        <f t="shared" si="4"/>
        <v>4</v>
      </c>
      <c r="B27" s="732" t="s">
        <v>99</v>
      </c>
      <c r="C27" s="133">
        <v>4</v>
      </c>
      <c r="D27" s="134">
        <v>1</v>
      </c>
      <c r="E27" s="134">
        <v>0.4</v>
      </c>
      <c r="F27" s="438">
        <f t="shared" si="1"/>
        <v>1.6</v>
      </c>
      <c r="G27" s="1528"/>
      <c r="H27" s="430"/>
      <c r="I27" s="431">
        <f>F27</f>
        <v>1.6</v>
      </c>
      <c r="J27" s="432"/>
      <c r="K27" s="432"/>
      <c r="L27" s="432"/>
      <c r="M27" s="735"/>
      <c r="N27" s="432">
        <f>F27*0.9</f>
        <v>1.4400000000000002</v>
      </c>
      <c r="O27" s="433">
        <f>I27</f>
        <v>1.6</v>
      </c>
    </row>
    <row r="28" spans="1:17" ht="12.75" customHeight="1">
      <c r="A28" s="131">
        <f t="shared" si="4"/>
        <v>12</v>
      </c>
      <c r="B28" s="430" t="s">
        <v>592</v>
      </c>
      <c r="C28" s="110">
        <v>12</v>
      </c>
      <c r="D28" s="127">
        <v>1</v>
      </c>
      <c r="E28" s="127">
        <v>0.4</v>
      </c>
      <c r="F28" s="438">
        <f t="shared" si="1"/>
        <v>4.8000000000000007</v>
      </c>
      <c r="G28" s="1528"/>
      <c r="H28" s="430"/>
      <c r="I28" s="431">
        <f>F28</f>
        <v>4.8000000000000007</v>
      </c>
      <c r="J28" s="432"/>
      <c r="K28" s="432"/>
      <c r="L28" s="432"/>
      <c r="M28" s="735"/>
      <c r="N28" s="432">
        <f>F28*0.9</f>
        <v>4.3200000000000012</v>
      </c>
      <c r="O28" s="433">
        <f>I28</f>
        <v>4.8000000000000007</v>
      </c>
    </row>
    <row r="29" spans="1:17" ht="12.75" customHeight="1" thickBot="1">
      <c r="A29" s="440"/>
      <c r="B29" s="434"/>
      <c r="C29" s="441"/>
      <c r="D29" s="442"/>
      <c r="E29" s="442"/>
      <c r="F29" s="443"/>
      <c r="G29" s="1529"/>
      <c r="H29" s="434"/>
      <c r="I29" s="435"/>
      <c r="J29" s="436"/>
      <c r="K29" s="436"/>
      <c r="L29" s="436"/>
      <c r="M29" s="436">
        <f>F29*0.9</f>
        <v>0</v>
      </c>
      <c r="N29" s="436"/>
      <c r="O29" s="437"/>
      <c r="P29" s="439"/>
      <c r="Q29" s="439"/>
    </row>
    <row r="30" spans="1:17" ht="14.65" customHeight="1">
      <c r="A30" s="131">
        <f>+C30*D30</f>
        <v>0.9</v>
      </c>
      <c r="B30" s="729" t="s">
        <v>589</v>
      </c>
      <c r="C30" s="119">
        <v>1</v>
      </c>
      <c r="D30" s="118">
        <v>0.9</v>
      </c>
      <c r="E30" s="118">
        <v>1.75</v>
      </c>
      <c r="F30" s="446">
        <f>C30*D30*E30</f>
        <v>1.575</v>
      </c>
      <c r="G30" s="1530">
        <f>SUM(F30:F33)</f>
        <v>9.7590000000000003</v>
      </c>
      <c r="H30" s="425"/>
      <c r="I30" s="427"/>
      <c r="J30" s="427">
        <f>F30</f>
        <v>1.575</v>
      </c>
      <c r="K30" s="428"/>
      <c r="L30" s="428"/>
      <c r="M30" s="428">
        <f>F30*0.4</f>
        <v>0.63</v>
      </c>
      <c r="N30" s="428"/>
      <c r="O30" s="733">
        <f>I30+J30</f>
        <v>1.575</v>
      </c>
      <c r="P30" s="439"/>
      <c r="Q30" s="439"/>
    </row>
    <row r="31" spans="1:17" ht="14.65" customHeight="1">
      <c r="A31" s="131">
        <f>+C31*D31</f>
        <v>1.1000000000000001</v>
      </c>
      <c r="B31" s="729" t="s">
        <v>101</v>
      </c>
      <c r="C31" s="119">
        <v>1</v>
      </c>
      <c r="D31" s="118">
        <v>1.1000000000000001</v>
      </c>
      <c r="E31" s="118">
        <v>2.69</v>
      </c>
      <c r="F31" s="446">
        <f>C31*D31*E31</f>
        <v>2.9590000000000001</v>
      </c>
      <c r="G31" s="1530"/>
      <c r="H31" s="430"/>
      <c r="I31" s="431"/>
      <c r="J31" s="431">
        <f>F31</f>
        <v>2.9590000000000001</v>
      </c>
      <c r="K31" s="432"/>
      <c r="L31" s="432"/>
      <c r="M31" s="432">
        <f>F31*0.4</f>
        <v>1.1836</v>
      </c>
      <c r="N31" s="432"/>
      <c r="O31" s="731">
        <f>I31+J31</f>
        <v>2.9590000000000001</v>
      </c>
    </row>
    <row r="32" spans="1:17" ht="14.65" customHeight="1">
      <c r="A32" s="131">
        <f>+C32*D32</f>
        <v>1.9</v>
      </c>
      <c r="B32" s="729" t="s">
        <v>308</v>
      </c>
      <c r="C32" s="119">
        <v>1</v>
      </c>
      <c r="D32" s="118">
        <v>1.9</v>
      </c>
      <c r="E32" s="118">
        <v>2.75</v>
      </c>
      <c r="F32" s="446">
        <f>C32*D32*E32</f>
        <v>5.2249999999999996</v>
      </c>
      <c r="G32" s="1530"/>
      <c r="H32" s="430"/>
      <c r="I32" s="431"/>
      <c r="J32" s="431">
        <f>F32</f>
        <v>5.2249999999999996</v>
      </c>
      <c r="K32" s="445"/>
      <c r="L32" s="431"/>
      <c r="M32" s="432">
        <f>F32*0.4</f>
        <v>2.09</v>
      </c>
      <c r="N32" s="432"/>
      <c r="O32" s="731">
        <f>I32+J32</f>
        <v>5.2249999999999996</v>
      </c>
    </row>
    <row r="33" spans="1:20" ht="13.5" thickBot="1">
      <c r="B33" s="444"/>
      <c r="C33" s="301"/>
      <c r="D33" s="128"/>
      <c r="E33" s="128"/>
      <c r="F33" s="448">
        <f>C33*D33*E33</f>
        <v>0</v>
      </c>
      <c r="G33" s="1531"/>
      <c r="H33" s="451"/>
      <c r="I33" s="435"/>
      <c r="J33" s="436"/>
      <c r="K33" s="436"/>
      <c r="L33" s="436"/>
      <c r="M33" s="436"/>
      <c r="N33" s="436"/>
      <c r="O33" s="437"/>
    </row>
    <row r="34" spans="1:20">
      <c r="B34" s="425" t="s">
        <v>309</v>
      </c>
      <c r="C34" s="16">
        <v>0</v>
      </c>
      <c r="D34" s="16">
        <v>1.8</v>
      </c>
      <c r="E34" s="16">
        <v>1.9</v>
      </c>
      <c r="F34" s="426">
        <f>C34*D34*E34</f>
        <v>0</v>
      </c>
      <c r="G34" s="1532">
        <f>SUM(F34:F36)</f>
        <v>0</v>
      </c>
      <c r="H34" s="425">
        <f>F34</f>
        <v>0</v>
      </c>
      <c r="I34" s="427"/>
      <c r="J34" s="428"/>
      <c r="K34" s="428"/>
      <c r="L34" s="428"/>
      <c r="M34" s="428"/>
      <c r="N34" s="428"/>
      <c r="O34" s="429"/>
    </row>
    <row r="35" spans="1:20">
      <c r="B35" s="444"/>
      <c r="C35" s="89"/>
      <c r="D35" s="89"/>
      <c r="E35" s="89"/>
      <c r="F35" s="448"/>
      <c r="G35" s="1533"/>
      <c r="H35" s="447"/>
      <c r="I35" s="431"/>
      <c r="J35" s="432"/>
      <c r="K35" s="432"/>
      <c r="L35" s="432"/>
      <c r="M35" s="432"/>
      <c r="N35" s="432"/>
      <c r="O35" s="433"/>
    </row>
    <row r="36" spans="1:20" ht="13.5" thickBot="1">
      <c r="B36" s="449"/>
      <c r="C36" s="20"/>
      <c r="D36" s="20"/>
      <c r="E36" s="20"/>
      <c r="F36" s="450"/>
      <c r="G36" s="1534"/>
      <c r="H36" s="451"/>
      <c r="I36" s="435"/>
      <c r="J36" s="436"/>
      <c r="K36" s="436"/>
      <c r="L36" s="436"/>
      <c r="M36" s="436"/>
      <c r="N36" s="436"/>
      <c r="O36" s="437"/>
    </row>
    <row r="37" spans="1:20">
      <c r="B37" s="126"/>
      <c r="C37" s="123"/>
      <c r="D37" s="123"/>
      <c r="E37" s="123"/>
      <c r="F37" s="123"/>
      <c r="G37" s="1535">
        <f>SUM(F8:F36)*1.1</f>
        <v>182.09840000000003</v>
      </c>
      <c r="H37" s="1519">
        <f>SUM(H8:H36)*0.5</f>
        <v>0</v>
      </c>
      <c r="I37" s="1519">
        <f>SUM(I8:I36)*1.1</f>
        <v>44.899799999999999</v>
      </c>
      <c r="J37" s="1519">
        <f>SUM(J8:J36)*1.3</f>
        <v>162.14380000000003</v>
      </c>
      <c r="K37" s="1519">
        <f>SUM(K8:K36)*1.1</f>
        <v>0</v>
      </c>
      <c r="L37" s="1519"/>
      <c r="M37" s="1517">
        <f>SUM(M8:M36)*3</f>
        <v>201.78570000000002</v>
      </c>
      <c r="N37" s="1517">
        <v>98.4</v>
      </c>
      <c r="O37" s="1517">
        <f>SUM(O8:O36)*2</f>
        <v>331.08800000000002</v>
      </c>
      <c r="P37" s="1517">
        <f>18.45*1.2</f>
        <v>22.139999999999997</v>
      </c>
      <c r="Q37" s="1517">
        <f>+Q47*1.2</f>
        <v>21.390599999999996</v>
      </c>
      <c r="R37" s="1517">
        <f>+B39*1.2</f>
        <v>24.84</v>
      </c>
      <c r="S37" s="1517">
        <f>+B40*1.2</f>
        <v>8.4960000000000022</v>
      </c>
      <c r="T37" s="1517">
        <v>0</v>
      </c>
    </row>
    <row r="38" spans="1:20" ht="13.5" thickBot="1">
      <c r="B38" s="126"/>
      <c r="C38" s="123"/>
      <c r="D38" s="123"/>
      <c r="E38" s="123"/>
      <c r="F38" s="123"/>
      <c r="G38" s="1520"/>
      <c r="H38" s="1520"/>
      <c r="I38" s="1520"/>
      <c r="J38" s="1520"/>
      <c r="K38" s="1520"/>
      <c r="L38" s="1520"/>
      <c r="M38" s="1518"/>
      <c r="N38" s="1518"/>
      <c r="O38" s="1518"/>
      <c r="P38" s="1518"/>
      <c r="Q38" s="1518"/>
      <c r="R38" s="1518"/>
      <c r="S38" s="1518"/>
      <c r="T38" s="1518"/>
    </row>
    <row r="39" spans="1:20" ht="39" thickTop="1">
      <c r="A39" s="111">
        <f>SUM(A21:A28)</f>
        <v>69</v>
      </c>
      <c r="B39" s="5">
        <f>+A39*0.3</f>
        <v>20.7</v>
      </c>
      <c r="C39" s="126" t="s">
        <v>593</v>
      </c>
      <c r="D39" s="123"/>
      <c r="E39" s="123"/>
      <c r="F39" s="123"/>
      <c r="G39" s="586" t="s">
        <v>195</v>
      </c>
      <c r="H39" s="587" t="s">
        <v>306</v>
      </c>
      <c r="I39" s="588" t="s">
        <v>197</v>
      </c>
      <c r="J39" s="589" t="s">
        <v>134</v>
      </c>
      <c r="K39" s="589" t="s">
        <v>480</v>
      </c>
      <c r="L39" s="589" t="s">
        <v>307</v>
      </c>
      <c r="M39" s="610" t="s">
        <v>198</v>
      </c>
      <c r="N39" s="611" t="s">
        <v>199</v>
      </c>
      <c r="O39" s="612" t="s">
        <v>200</v>
      </c>
      <c r="P39" s="613" t="s">
        <v>514</v>
      </c>
      <c r="Q39" s="614" t="s">
        <v>311</v>
      </c>
      <c r="R39" s="615" t="s">
        <v>477</v>
      </c>
      <c r="S39" s="615" t="s">
        <v>479</v>
      </c>
      <c r="T39" s="615" t="s">
        <v>598</v>
      </c>
    </row>
    <row r="40" spans="1:20">
      <c r="A40" s="111">
        <f>SUM(A8:A19)+SUM(A30:A32)</f>
        <v>35.400000000000006</v>
      </c>
      <c r="B40" s="111">
        <f>+A40*0.2</f>
        <v>7.0800000000000018</v>
      </c>
      <c r="C40" s="5" t="s">
        <v>479</v>
      </c>
    </row>
    <row r="41" spans="1:20">
      <c r="Q41" s="5">
        <f>0.65*0.95</f>
        <v>0.61749999999999994</v>
      </c>
    </row>
    <row r="42" spans="1:20">
      <c r="I42" s="5">
        <f>I37*200*0.8</f>
        <v>7183.9679999999998</v>
      </c>
      <c r="J42" s="5">
        <f>J37*200*0.8</f>
        <v>25943.008000000005</v>
      </c>
      <c r="Q42" s="5">
        <f>4.11*0.9</f>
        <v>3.6990000000000003</v>
      </c>
    </row>
    <row r="43" spans="1:20">
      <c r="Q43" s="5">
        <f>3.56*0.9</f>
        <v>3.2040000000000002</v>
      </c>
    </row>
    <row r="44" spans="1:20">
      <c r="Q44" s="5">
        <f>4*0.9</f>
        <v>3.6</v>
      </c>
    </row>
    <row r="45" spans="1:20">
      <c r="Q45" s="5">
        <f>4.05*0.9</f>
        <v>3.645</v>
      </c>
    </row>
    <row r="46" spans="1:20" ht="13.5" thickBot="1">
      <c r="Q46" s="440">
        <f>3.4*0.9</f>
        <v>3.06</v>
      </c>
    </row>
    <row r="47" spans="1:20">
      <c r="Q47" s="734">
        <f>SUM(Q41:Q46)</f>
        <v>17.825499999999998</v>
      </c>
    </row>
  </sheetData>
  <mergeCells count="19">
    <mergeCell ref="G37:G38"/>
    <mergeCell ref="H37:H38"/>
    <mergeCell ref="I37:I38"/>
    <mergeCell ref="J37:J38"/>
    <mergeCell ref="P37:P38"/>
    <mergeCell ref="L37:L38"/>
    <mergeCell ref="M37:M38"/>
    <mergeCell ref="C6:G6"/>
    <mergeCell ref="G8:G20"/>
    <mergeCell ref="G21:G29"/>
    <mergeCell ref="G30:G33"/>
    <mergeCell ref="G34:G36"/>
    <mergeCell ref="N37:N38"/>
    <mergeCell ref="O37:O38"/>
    <mergeCell ref="K37:K38"/>
    <mergeCell ref="T37:T38"/>
    <mergeCell ref="R37:R38"/>
    <mergeCell ref="S37:S38"/>
    <mergeCell ref="Q37:Q38"/>
  </mergeCells>
  <phoneticPr fontId="0" type="noConversion"/>
  <pageMargins left="0.75" right="0.75" top="1" bottom="1" header="0" footer="0"/>
  <pageSetup paperSize="9" scale="55" orientation="landscape" horizontalDpi="300" verticalDpi="300" r:id="rId1"/>
  <headerFooter alignWithMargins="0"/>
  <ignoredErrors>
    <ignoredError sqref="J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W518"/>
  <sheetViews>
    <sheetView topLeftCell="C28" zoomScale="85" workbookViewId="0">
      <selection activeCell="L35" sqref="L35"/>
    </sheetView>
  </sheetViews>
  <sheetFormatPr baseColWidth="10" defaultColWidth="11.42578125" defaultRowHeight="12.75"/>
  <cols>
    <col min="1" max="1" width="3.5703125" style="8" customWidth="1"/>
    <col min="2" max="2" width="11.42578125" style="8"/>
    <col min="3" max="3" width="14" style="8" customWidth="1"/>
    <col min="4" max="8" width="11.42578125" style="8"/>
    <col min="9" max="9" width="8.42578125" style="8" customWidth="1"/>
    <col min="10" max="10" width="7.7109375" style="8" customWidth="1"/>
    <col min="11" max="11" width="23" style="8" customWidth="1"/>
    <col min="12" max="18" width="0" style="8" hidden="1" customWidth="1"/>
    <col min="19" max="19" width="11.42578125" style="8"/>
    <col min="20" max="20" width="15.5703125" style="8" customWidth="1"/>
    <col min="21" max="21" width="14.42578125" style="8" customWidth="1"/>
    <col min="22" max="16384" width="11.42578125" style="8"/>
  </cols>
  <sheetData>
    <row r="2" spans="2:23" ht="12.75" customHeight="1"/>
    <row r="3" spans="2:23" ht="12.75" customHeight="1"/>
    <row r="4" spans="2:23" ht="13.5" customHeight="1"/>
    <row r="5" spans="2:23" s="11" customFormat="1" ht="27.75" customHeight="1">
      <c r="B5" s="163" t="s">
        <v>211</v>
      </c>
      <c r="J5" s="326"/>
      <c r="K5" s="361"/>
      <c r="L5" s="362" t="s">
        <v>214</v>
      </c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</row>
    <row r="6" spans="2:23" s="11" customFormat="1" ht="13.5" thickBot="1">
      <c r="J6" s="326"/>
      <c r="K6" s="361"/>
      <c r="L6" s="363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pans="2:23" s="11" customFormat="1" ht="39" customHeight="1" thickTop="1" thickBot="1">
      <c r="B7" s="302" t="s">
        <v>49</v>
      </c>
      <c r="C7" s="40" t="s">
        <v>126</v>
      </c>
      <c r="D7" s="40" t="s">
        <v>133</v>
      </c>
      <c r="E7" s="40" t="s">
        <v>284</v>
      </c>
      <c r="F7" s="40" t="s">
        <v>1</v>
      </c>
      <c r="G7" s="40" t="s">
        <v>77</v>
      </c>
      <c r="H7" s="40" t="s">
        <v>50</v>
      </c>
      <c r="I7" s="41" t="s">
        <v>149</v>
      </c>
      <c r="J7" s="364"/>
      <c r="K7" s="365" t="s">
        <v>49</v>
      </c>
      <c r="L7" s="366" t="s">
        <v>135</v>
      </c>
      <c r="M7" s="367" t="s">
        <v>126</v>
      </c>
      <c r="N7" s="367" t="s">
        <v>128</v>
      </c>
      <c r="O7" s="367" t="s">
        <v>1</v>
      </c>
      <c r="P7" s="367" t="s">
        <v>50</v>
      </c>
      <c r="Q7" s="367" t="s">
        <v>55</v>
      </c>
      <c r="R7" s="367" t="s">
        <v>60</v>
      </c>
      <c r="S7" s="368" t="s">
        <v>147</v>
      </c>
      <c r="T7" s="368" t="s">
        <v>148</v>
      </c>
      <c r="U7" s="368" t="s">
        <v>149</v>
      </c>
      <c r="V7" s="369" t="s">
        <v>212</v>
      </c>
      <c r="W7" s="370" t="s">
        <v>213</v>
      </c>
    </row>
    <row r="8" spans="2:23" s="11" customFormat="1" ht="16.5" customHeight="1" thickTop="1" thickBot="1">
      <c r="B8" s="1483" t="s">
        <v>275</v>
      </c>
      <c r="C8" s="1502" t="s">
        <v>188</v>
      </c>
      <c r="D8" s="1494">
        <v>0.15</v>
      </c>
      <c r="E8" s="309">
        <v>0</v>
      </c>
      <c r="F8" s="16">
        <v>0</v>
      </c>
      <c r="G8" s="16">
        <v>3</v>
      </c>
      <c r="H8" s="16">
        <f>+MAMP.DURL.REV.PINT.PLENO!H15</f>
        <v>13.849999999999998</v>
      </c>
      <c r="I8" s="666">
        <f>0.45*H8</f>
        <v>6.232499999999999</v>
      </c>
      <c r="J8" s="314"/>
      <c r="K8" s="1539" t="s">
        <v>52</v>
      </c>
      <c r="L8" s="372">
        <v>2</v>
      </c>
      <c r="M8" s="373" t="s">
        <v>136</v>
      </c>
      <c r="N8" s="374"/>
      <c r="O8" s="374"/>
      <c r="P8" s="374"/>
      <c r="Q8" s="374"/>
      <c r="R8" s="374"/>
      <c r="S8" s="374"/>
      <c r="T8" s="374"/>
      <c r="U8" s="375">
        <v>231.91</v>
      </c>
      <c r="V8" s="376">
        <f t="shared" ref="V8:V13" si="0">U8</f>
        <v>231.91</v>
      </c>
      <c r="W8" s="377"/>
    </row>
    <row r="9" spans="2:23" s="11" customFormat="1" ht="14.65" customHeight="1">
      <c r="B9" s="1484"/>
      <c r="C9" s="1501"/>
      <c r="D9" s="1495"/>
      <c r="E9" s="310"/>
      <c r="F9" s="102"/>
      <c r="G9" s="102"/>
      <c r="H9" s="102"/>
      <c r="I9" s="371"/>
      <c r="J9" s="314"/>
      <c r="K9" s="1540"/>
      <c r="L9" s="378">
        <v>3</v>
      </c>
      <c r="M9" s="379" t="s">
        <v>137</v>
      </c>
      <c r="N9" s="380"/>
      <c r="O9" s="380"/>
      <c r="P9" s="380"/>
      <c r="Q9" s="380"/>
      <c r="R9" s="380"/>
      <c r="S9" s="380"/>
      <c r="T9" s="380"/>
      <c r="U9" s="381">
        <v>116.27</v>
      </c>
      <c r="V9" s="382">
        <f t="shared" si="0"/>
        <v>116.27</v>
      </c>
      <c r="W9" s="383"/>
    </row>
    <row r="10" spans="2:23" s="11" customFormat="1" ht="15" customHeight="1">
      <c r="B10" s="1484"/>
      <c r="C10" s="1501"/>
      <c r="D10" s="1495"/>
      <c r="E10" s="311"/>
      <c r="F10" s="89"/>
      <c r="G10" s="89"/>
      <c r="H10" s="89"/>
      <c r="I10" s="18"/>
      <c r="J10" s="314"/>
      <c r="K10" s="1540"/>
      <c r="L10" s="378">
        <v>4</v>
      </c>
      <c r="M10" s="379" t="s">
        <v>138</v>
      </c>
      <c r="N10" s="380"/>
      <c r="O10" s="380"/>
      <c r="P10" s="380"/>
      <c r="Q10" s="380"/>
      <c r="R10" s="380"/>
      <c r="S10" s="380"/>
      <c r="T10" s="380"/>
      <c r="U10" s="381">
        <v>116.27</v>
      </c>
      <c r="V10" s="382">
        <f t="shared" si="0"/>
        <v>116.27</v>
      </c>
      <c r="W10" s="383"/>
    </row>
    <row r="11" spans="2:23" s="11" customFormat="1" ht="15" customHeight="1">
      <c r="B11" s="1484"/>
      <c r="C11" s="1501"/>
      <c r="D11" s="1495"/>
      <c r="E11" s="310"/>
      <c r="F11" s="102"/>
      <c r="G11" s="102"/>
      <c r="H11" s="102"/>
      <c r="I11" s="18"/>
      <c r="J11" s="314"/>
      <c r="K11" s="1540"/>
      <c r="L11" s="378">
        <v>5</v>
      </c>
      <c r="M11" s="379" t="s">
        <v>139</v>
      </c>
      <c r="N11" s="384"/>
      <c r="O11" s="380"/>
      <c r="P11" s="380"/>
      <c r="Q11" s="380"/>
      <c r="R11" s="380"/>
      <c r="S11" s="380"/>
      <c r="T11" s="380"/>
      <c r="U11" s="381">
        <v>229.11</v>
      </c>
      <c r="V11" s="382">
        <f t="shared" si="0"/>
        <v>229.11</v>
      </c>
      <c r="W11" s="383"/>
    </row>
    <row r="12" spans="2:23" s="11" customFormat="1" ht="15" customHeight="1">
      <c r="B12" s="1484"/>
      <c r="C12" s="1501"/>
      <c r="D12" s="1495"/>
      <c r="E12" s="310"/>
      <c r="F12" s="102"/>
      <c r="G12" s="102"/>
      <c r="H12" s="102"/>
      <c r="I12" s="18"/>
      <c r="J12" s="314"/>
      <c r="K12" s="1540"/>
      <c r="L12" s="378">
        <v>10</v>
      </c>
      <c r="M12" s="379" t="s">
        <v>53</v>
      </c>
      <c r="N12" s="380"/>
      <c r="O12" s="380">
        <v>2</v>
      </c>
      <c r="P12" s="380"/>
      <c r="Q12" s="380"/>
      <c r="R12" s="380"/>
      <c r="S12" s="380">
        <v>12.5</v>
      </c>
      <c r="T12" s="380">
        <v>14.17</v>
      </c>
      <c r="U12" s="381">
        <f>O12*S12</f>
        <v>25</v>
      </c>
      <c r="V12" s="382">
        <f t="shared" si="0"/>
        <v>25</v>
      </c>
      <c r="W12" s="383"/>
    </row>
    <row r="13" spans="2:23" s="11" customFormat="1" ht="15" customHeight="1">
      <c r="B13" s="1484"/>
      <c r="C13" s="1501"/>
      <c r="D13" s="1495"/>
      <c r="E13" s="310"/>
      <c r="F13" s="102"/>
      <c r="G13" s="102"/>
      <c r="H13" s="102"/>
      <c r="I13" s="18"/>
      <c r="J13" s="314"/>
      <c r="K13" s="1540"/>
      <c r="L13" s="378">
        <v>20</v>
      </c>
      <c r="M13" s="379" t="s">
        <v>140</v>
      </c>
      <c r="N13" s="380"/>
      <c r="O13" s="380"/>
      <c r="P13" s="380"/>
      <c r="Q13" s="380"/>
      <c r="R13" s="380"/>
      <c r="S13" s="380"/>
      <c r="T13" s="380"/>
      <c r="U13" s="381">
        <v>274.45999999999998</v>
      </c>
      <c r="V13" s="382">
        <f t="shared" si="0"/>
        <v>274.45999999999998</v>
      </c>
      <c r="W13" s="383"/>
    </row>
    <row r="14" spans="2:23" s="11" customFormat="1" ht="15" customHeight="1">
      <c r="B14" s="1484"/>
      <c r="C14" s="1501"/>
      <c r="D14" s="1495"/>
      <c r="E14" s="310"/>
      <c r="F14" s="102"/>
      <c r="G14" s="102"/>
      <c r="H14" s="102"/>
      <c r="I14" s="18"/>
      <c r="J14" s="314"/>
      <c r="K14" s="1540"/>
      <c r="L14" s="378">
        <v>18</v>
      </c>
      <c r="M14" s="379" t="s">
        <v>141</v>
      </c>
      <c r="N14" s="380"/>
      <c r="O14" s="380"/>
      <c r="P14" s="380"/>
      <c r="Q14" s="380"/>
      <c r="R14" s="380"/>
      <c r="S14" s="380"/>
      <c r="T14" s="380"/>
      <c r="U14" s="381">
        <v>52.64</v>
      </c>
      <c r="V14" s="382"/>
      <c r="W14" s="383">
        <f>U14</f>
        <v>52.64</v>
      </c>
    </row>
    <row r="15" spans="2:23" s="11" customFormat="1" ht="15" customHeight="1" thickBot="1">
      <c r="B15" s="1484"/>
      <c r="C15" s="1503"/>
      <c r="D15" s="1496"/>
      <c r="E15" s="312"/>
      <c r="F15" s="20"/>
      <c r="G15" s="20"/>
      <c r="H15" s="20"/>
      <c r="I15" s="314"/>
      <c r="J15" s="314"/>
      <c r="K15" s="1540"/>
      <c r="L15" s="378">
        <v>19</v>
      </c>
      <c r="M15" s="379" t="s">
        <v>142</v>
      </c>
      <c r="N15" s="380"/>
      <c r="O15" s="380"/>
      <c r="P15" s="380"/>
      <c r="Q15" s="380"/>
      <c r="R15" s="380"/>
      <c r="S15" s="380"/>
      <c r="T15" s="380"/>
      <c r="U15" s="381">
        <v>247.48</v>
      </c>
      <c r="V15" s="382"/>
      <c r="W15" s="383">
        <f>U15</f>
        <v>247.48</v>
      </c>
    </row>
    <row r="16" spans="2:23" s="11" customFormat="1" ht="15" customHeight="1">
      <c r="B16" s="1484"/>
      <c r="C16" s="1502" t="s">
        <v>188</v>
      </c>
      <c r="D16" s="1494">
        <v>0.3</v>
      </c>
      <c r="E16" s="116"/>
      <c r="F16" s="122"/>
      <c r="G16" s="122"/>
      <c r="H16" s="122">
        <f>+MAMP.DURL.REV.PINT.PLENO!H16</f>
        <v>61.4</v>
      </c>
      <c r="I16" s="666">
        <f>0.3*H16</f>
        <v>18.419999999999998</v>
      </c>
      <c r="J16" s="314"/>
      <c r="K16" s="1540"/>
      <c r="L16" s="378">
        <v>23</v>
      </c>
      <c r="M16" s="379" t="s">
        <v>143</v>
      </c>
      <c r="N16" s="380"/>
      <c r="O16" s="380"/>
      <c r="P16" s="380"/>
      <c r="Q16" s="380"/>
      <c r="R16" s="380"/>
      <c r="S16" s="380"/>
      <c r="T16" s="380"/>
      <c r="U16" s="381">
        <v>52.83</v>
      </c>
      <c r="V16" s="382"/>
      <c r="W16" s="383">
        <f>U16</f>
        <v>52.83</v>
      </c>
    </row>
    <row r="17" spans="2:23" s="11" customFormat="1" ht="15" customHeight="1">
      <c r="B17" s="1484"/>
      <c r="C17" s="1501"/>
      <c r="D17" s="1495"/>
      <c r="E17" s="119"/>
      <c r="F17" s="102"/>
      <c r="G17" s="102"/>
      <c r="H17" s="102"/>
      <c r="I17" s="18"/>
      <c r="J17" s="314"/>
      <c r="K17" s="1540"/>
      <c r="L17" s="378">
        <v>7</v>
      </c>
      <c r="M17" s="379" t="s">
        <v>144</v>
      </c>
      <c r="N17" s="380"/>
      <c r="O17" s="380"/>
      <c r="P17" s="380"/>
      <c r="Q17" s="380"/>
      <c r="R17" s="380"/>
      <c r="S17" s="380"/>
      <c r="T17" s="380"/>
      <c r="U17" s="381">
        <v>203.3</v>
      </c>
      <c r="V17" s="382"/>
      <c r="W17" s="383">
        <f>U17</f>
        <v>203.3</v>
      </c>
    </row>
    <row r="18" spans="2:23" s="11" customFormat="1" ht="15" customHeight="1">
      <c r="B18" s="1484"/>
      <c r="C18" s="1501"/>
      <c r="D18" s="1495"/>
      <c r="E18" s="310"/>
      <c r="F18" s="102"/>
      <c r="G18" s="102"/>
      <c r="H18" s="102"/>
      <c r="I18" s="18"/>
      <c r="J18" s="314"/>
      <c r="K18" s="1540"/>
      <c r="L18" s="378"/>
      <c r="M18" s="379" t="s">
        <v>146</v>
      </c>
      <c r="N18" s="380"/>
      <c r="O18" s="380"/>
      <c r="P18" s="380"/>
      <c r="Q18" s="380"/>
      <c r="R18" s="380"/>
      <c r="S18" s="380"/>
      <c r="T18" s="380"/>
      <c r="U18" s="381">
        <f>196.66+34.5</f>
        <v>231.16</v>
      </c>
      <c r="V18" s="382"/>
      <c r="W18" s="383">
        <f>U18</f>
        <v>231.16</v>
      </c>
    </row>
    <row r="19" spans="2:23" s="11" customFormat="1" ht="15" customHeight="1">
      <c r="B19" s="1484"/>
      <c r="C19" s="1501"/>
      <c r="D19" s="1495"/>
      <c r="E19" s="119"/>
      <c r="F19" s="102"/>
      <c r="G19" s="102"/>
      <c r="H19" s="102"/>
      <c r="I19" s="18"/>
      <c r="J19" s="314"/>
      <c r="K19" s="1540"/>
      <c r="L19" s="378">
        <v>27</v>
      </c>
      <c r="M19" s="379" t="s">
        <v>151</v>
      </c>
      <c r="N19" s="380"/>
      <c r="O19" s="380"/>
      <c r="P19" s="380"/>
      <c r="Q19" s="380"/>
      <c r="R19" s="380"/>
      <c r="S19" s="380"/>
      <c r="T19" s="380"/>
      <c r="U19" s="381">
        <v>418.43</v>
      </c>
      <c r="V19" s="382"/>
      <c r="W19" s="383"/>
    </row>
    <row r="20" spans="2:23" s="11" customFormat="1" ht="15" customHeight="1" thickBot="1">
      <c r="B20" s="1484"/>
      <c r="C20" s="1501"/>
      <c r="D20" s="1495"/>
      <c r="E20" s="119"/>
      <c r="F20" s="102"/>
      <c r="G20" s="102"/>
      <c r="H20" s="102"/>
      <c r="I20" s="18"/>
      <c r="J20" s="314"/>
      <c r="K20" s="1541"/>
      <c r="L20" s="385"/>
      <c r="M20" s="386" t="s">
        <v>145</v>
      </c>
      <c r="N20" s="387"/>
      <c r="O20" s="387"/>
      <c r="P20" s="387">
        <v>152.91</v>
      </c>
      <c r="Q20" s="387">
        <v>0.6</v>
      </c>
      <c r="R20" s="387"/>
      <c r="S20" s="387"/>
      <c r="T20" s="387"/>
      <c r="U20" s="388">
        <f>P20*Q20</f>
        <v>91.745999999999995</v>
      </c>
      <c r="V20" s="382">
        <f>U20</f>
        <v>91.745999999999995</v>
      </c>
      <c r="W20" s="383"/>
    </row>
    <row r="21" spans="2:23" s="11" customFormat="1" ht="15" customHeight="1">
      <c r="B21" s="1484"/>
      <c r="C21" s="1501"/>
      <c r="D21" s="1495"/>
      <c r="E21" s="310"/>
      <c r="F21" s="102"/>
      <c r="G21" s="102"/>
      <c r="H21" s="102"/>
      <c r="I21" s="18"/>
      <c r="J21" s="314"/>
      <c r="K21" s="1536" t="s">
        <v>57</v>
      </c>
      <c r="L21" s="389">
        <v>1</v>
      </c>
      <c r="M21" s="373" t="s">
        <v>123</v>
      </c>
      <c r="N21" s="374"/>
      <c r="O21" s="374">
        <v>6</v>
      </c>
      <c r="P21" s="374"/>
      <c r="Q21" s="374"/>
      <c r="R21" s="374"/>
      <c r="S21" s="374">
        <v>58.71</v>
      </c>
      <c r="T21" s="374">
        <v>30.65</v>
      </c>
      <c r="U21" s="375">
        <f>O21*S21</f>
        <v>352.26</v>
      </c>
      <c r="V21" s="382">
        <f>U21</f>
        <v>352.26</v>
      </c>
      <c r="W21" s="383"/>
    </row>
    <row r="22" spans="2:23" s="11" customFormat="1" ht="15" customHeight="1">
      <c r="B22" s="1484"/>
      <c r="C22" s="1501"/>
      <c r="D22" s="1495"/>
      <c r="E22" s="310"/>
      <c r="F22" s="102"/>
      <c r="G22" s="102"/>
      <c r="H22" s="102"/>
      <c r="I22" s="18"/>
      <c r="J22" s="314"/>
      <c r="K22" s="1540"/>
      <c r="L22" s="378">
        <v>9</v>
      </c>
      <c r="M22" s="379" t="s">
        <v>152</v>
      </c>
      <c r="N22" s="380"/>
      <c r="O22" s="380"/>
      <c r="P22" s="380"/>
      <c r="Q22" s="380"/>
      <c r="R22" s="380"/>
      <c r="S22" s="380"/>
      <c r="T22" s="380"/>
      <c r="U22" s="381">
        <v>14.7</v>
      </c>
      <c r="V22" s="382">
        <f>U22</f>
        <v>14.7</v>
      </c>
      <c r="W22" s="383"/>
    </row>
    <row r="23" spans="2:23" s="11" customFormat="1" ht="15" customHeight="1">
      <c r="B23" s="1484"/>
      <c r="C23" s="1501"/>
      <c r="D23" s="1495"/>
      <c r="E23" s="310"/>
      <c r="F23" s="102"/>
      <c r="G23" s="102"/>
      <c r="H23" s="102"/>
      <c r="I23" s="18"/>
      <c r="J23" s="314"/>
      <c r="K23" s="1540"/>
      <c r="L23" s="378" t="s">
        <v>153</v>
      </c>
      <c r="M23" s="379" t="s">
        <v>53</v>
      </c>
      <c r="N23" s="380"/>
      <c r="O23" s="380"/>
      <c r="P23" s="380"/>
      <c r="Q23" s="380"/>
      <c r="R23" s="380"/>
      <c r="S23" s="380"/>
      <c r="T23" s="380"/>
      <c r="U23" s="381">
        <v>58.71</v>
      </c>
      <c r="V23" s="382">
        <f>U23</f>
        <v>58.71</v>
      </c>
      <c r="W23" s="383"/>
    </row>
    <row r="24" spans="2:23" s="11" customFormat="1" ht="15" customHeight="1">
      <c r="B24" s="1484"/>
      <c r="C24" s="1501"/>
      <c r="D24" s="1495"/>
      <c r="E24" s="310"/>
      <c r="F24" s="102"/>
      <c r="G24" s="102"/>
      <c r="H24" s="102"/>
      <c r="I24" s="18"/>
      <c r="J24" s="314"/>
      <c r="K24" s="1540"/>
      <c r="L24" s="378">
        <v>8</v>
      </c>
      <c r="M24" s="379" t="s">
        <v>85</v>
      </c>
      <c r="N24" s="384"/>
      <c r="O24" s="380"/>
      <c r="P24" s="380"/>
      <c r="Q24" s="380"/>
      <c r="R24" s="380"/>
      <c r="S24" s="380"/>
      <c r="T24" s="380"/>
      <c r="U24" s="381">
        <f>136.48+36.77</f>
        <v>173.25</v>
      </c>
      <c r="V24" s="382">
        <f>U24</f>
        <v>173.25</v>
      </c>
      <c r="W24" s="383"/>
    </row>
    <row r="25" spans="2:23" s="11" customFormat="1" ht="15" customHeight="1">
      <c r="B25" s="1484"/>
      <c r="C25" s="1501"/>
      <c r="D25" s="1495"/>
      <c r="E25" s="310"/>
      <c r="F25" s="102"/>
      <c r="G25" s="102"/>
      <c r="H25" s="102"/>
      <c r="I25" s="18"/>
      <c r="J25" s="314"/>
      <c r="K25" s="1540"/>
      <c r="L25" s="378">
        <v>23</v>
      </c>
      <c r="M25" s="379" t="s">
        <v>143</v>
      </c>
      <c r="N25" s="380"/>
      <c r="O25" s="380"/>
      <c r="P25" s="380">
        <v>98.74</v>
      </c>
      <c r="Q25" s="380">
        <v>3.5</v>
      </c>
      <c r="R25" s="380"/>
      <c r="S25" s="380"/>
      <c r="T25" s="380"/>
      <c r="U25" s="381">
        <f>P25*Q25</f>
        <v>345.59</v>
      </c>
      <c r="V25" s="382"/>
      <c r="W25" s="383">
        <f t="shared" ref="W25:W30" si="1">U25</f>
        <v>345.59</v>
      </c>
    </row>
    <row r="26" spans="2:23" s="11" customFormat="1" ht="15" customHeight="1">
      <c r="B26" s="1484"/>
      <c r="C26" s="1501"/>
      <c r="D26" s="1495"/>
      <c r="E26" s="310"/>
      <c r="F26" s="102"/>
      <c r="G26" s="102"/>
      <c r="H26" s="102"/>
      <c r="I26" s="18"/>
      <c r="J26" s="314"/>
      <c r="K26" s="1540"/>
      <c r="L26" s="378">
        <v>24</v>
      </c>
      <c r="M26" s="379" t="s">
        <v>154</v>
      </c>
      <c r="N26" s="380"/>
      <c r="O26" s="380"/>
      <c r="P26" s="380"/>
      <c r="Q26" s="380"/>
      <c r="R26" s="380"/>
      <c r="S26" s="380"/>
      <c r="T26" s="380"/>
      <c r="U26" s="381">
        <v>344.85</v>
      </c>
      <c r="V26" s="382"/>
      <c r="W26" s="383">
        <f t="shared" si="1"/>
        <v>344.85</v>
      </c>
    </row>
    <row r="27" spans="2:23" s="11" customFormat="1" ht="15" customHeight="1">
      <c r="B27" s="1484"/>
      <c r="C27" s="1501"/>
      <c r="D27" s="1495"/>
      <c r="E27" s="310"/>
      <c r="F27" s="102"/>
      <c r="G27" s="102"/>
      <c r="H27" s="102"/>
      <c r="I27" s="18"/>
      <c r="J27" s="314"/>
      <c r="K27" s="1540"/>
      <c r="L27" s="378">
        <v>22</v>
      </c>
      <c r="M27" s="379" t="s">
        <v>155</v>
      </c>
      <c r="N27" s="380"/>
      <c r="O27" s="380"/>
      <c r="P27" s="380"/>
      <c r="Q27" s="380"/>
      <c r="R27" s="380"/>
      <c r="S27" s="380"/>
      <c r="T27" s="380"/>
      <c r="U27" s="381">
        <f>293.15+119.17+208.34+28.27</f>
        <v>648.92999999999995</v>
      </c>
      <c r="V27" s="382"/>
      <c r="W27" s="383">
        <f t="shared" si="1"/>
        <v>648.92999999999995</v>
      </c>
    </row>
    <row r="28" spans="2:23" s="11" customFormat="1" ht="15" customHeight="1">
      <c r="B28" s="1484"/>
      <c r="C28" s="1501"/>
      <c r="D28" s="1495"/>
      <c r="E28" s="310"/>
      <c r="F28" s="102"/>
      <c r="G28" s="102"/>
      <c r="H28" s="102"/>
      <c r="I28" s="18"/>
      <c r="J28" s="314"/>
      <c r="K28" s="1540"/>
      <c r="L28" s="378">
        <v>21</v>
      </c>
      <c r="M28" s="379" t="s">
        <v>156</v>
      </c>
      <c r="N28" s="380"/>
      <c r="O28" s="380"/>
      <c r="P28" s="380"/>
      <c r="Q28" s="380"/>
      <c r="R28" s="380"/>
      <c r="S28" s="380"/>
      <c r="T28" s="380"/>
      <c r="U28" s="381">
        <v>58.6</v>
      </c>
      <c r="V28" s="382"/>
      <c r="W28" s="383">
        <f t="shared" si="1"/>
        <v>58.6</v>
      </c>
    </row>
    <row r="29" spans="2:23" s="11" customFormat="1" ht="15" customHeight="1">
      <c r="B29" s="1484"/>
      <c r="C29" s="1501"/>
      <c r="D29" s="1495"/>
      <c r="E29" s="310"/>
      <c r="F29" s="102"/>
      <c r="G29" s="102"/>
      <c r="H29" s="102"/>
      <c r="I29" s="18"/>
      <c r="J29" s="314"/>
      <c r="K29" s="1540"/>
      <c r="L29" s="378">
        <v>29</v>
      </c>
      <c r="M29" s="379" t="s">
        <v>157</v>
      </c>
      <c r="N29" s="380"/>
      <c r="O29" s="380"/>
      <c r="P29" s="380"/>
      <c r="Q29" s="380"/>
      <c r="R29" s="380"/>
      <c r="S29" s="380"/>
      <c r="T29" s="380"/>
      <c r="U29" s="381">
        <v>278.49</v>
      </c>
      <c r="V29" s="382"/>
      <c r="W29" s="383">
        <f t="shared" si="1"/>
        <v>278.49</v>
      </c>
    </row>
    <row r="30" spans="2:23" s="11" customFormat="1" ht="15" customHeight="1">
      <c r="B30" s="1484"/>
      <c r="C30" s="1501"/>
      <c r="D30" s="1495"/>
      <c r="E30" s="310"/>
      <c r="F30" s="102"/>
      <c r="G30" s="102"/>
      <c r="H30" s="102"/>
      <c r="I30" s="18"/>
      <c r="J30" s="314"/>
      <c r="K30" s="1540"/>
      <c r="L30" s="378"/>
      <c r="M30" s="379" t="s">
        <v>146</v>
      </c>
      <c r="N30" s="380"/>
      <c r="O30" s="380"/>
      <c r="P30" s="380"/>
      <c r="Q30" s="380"/>
      <c r="R30" s="380"/>
      <c r="S30" s="380"/>
      <c r="T30" s="380"/>
      <c r="U30" s="381">
        <f>127.89+131.67+30.28+30.85+12.65+73.68</f>
        <v>407.02000000000004</v>
      </c>
      <c r="V30" s="382"/>
      <c r="W30" s="383">
        <f t="shared" si="1"/>
        <v>407.02000000000004</v>
      </c>
    </row>
    <row r="31" spans="2:23" s="11" customFormat="1" ht="15" customHeight="1">
      <c r="B31" s="1484"/>
      <c r="C31" s="1501"/>
      <c r="D31" s="1495"/>
      <c r="E31" s="310"/>
      <c r="F31" s="102"/>
      <c r="G31" s="102"/>
      <c r="H31" s="102"/>
      <c r="I31" s="18"/>
      <c r="J31" s="314"/>
      <c r="K31" s="1540"/>
      <c r="L31" s="378">
        <v>27</v>
      </c>
      <c r="M31" s="379" t="s">
        <v>151</v>
      </c>
      <c r="N31" s="380"/>
      <c r="O31" s="380"/>
      <c r="P31" s="380"/>
      <c r="Q31" s="380"/>
      <c r="R31" s="380"/>
      <c r="S31" s="380"/>
      <c r="T31" s="380"/>
      <c r="U31" s="381">
        <v>497.24</v>
      </c>
      <c r="V31" s="382"/>
      <c r="W31" s="383"/>
    </row>
    <row r="32" spans="2:23" s="11" customFormat="1" ht="15" customHeight="1" thickBot="1">
      <c r="B32" s="1484"/>
      <c r="C32" s="1501"/>
      <c r="D32" s="1495"/>
      <c r="E32" s="310"/>
      <c r="F32" s="102"/>
      <c r="G32" s="102"/>
      <c r="H32" s="102"/>
      <c r="I32" s="18"/>
      <c r="J32" s="314"/>
      <c r="K32" s="1541"/>
      <c r="L32" s="385"/>
      <c r="M32" s="386" t="s">
        <v>145</v>
      </c>
      <c r="N32" s="387"/>
      <c r="O32" s="387"/>
      <c r="P32" s="387">
        <v>56.36</v>
      </c>
      <c r="Q32" s="387">
        <v>0.6</v>
      </c>
      <c r="R32" s="387"/>
      <c r="S32" s="387"/>
      <c r="T32" s="387"/>
      <c r="U32" s="388">
        <f>P32*Q32</f>
        <v>33.815999999999995</v>
      </c>
      <c r="V32" s="382">
        <f>U32</f>
        <v>33.815999999999995</v>
      </c>
      <c r="W32" s="383"/>
    </row>
    <row r="33" spans="2:23" s="11" customFormat="1" ht="15" customHeight="1">
      <c r="B33" s="1484"/>
      <c r="C33" s="1501"/>
      <c r="D33" s="1495"/>
      <c r="E33" s="310"/>
      <c r="F33" s="102"/>
      <c r="G33" s="102"/>
      <c r="H33" s="102"/>
      <c r="I33" s="18"/>
      <c r="J33" s="314"/>
      <c r="K33" s="1536" t="s">
        <v>54</v>
      </c>
      <c r="L33" s="372" t="s">
        <v>158</v>
      </c>
      <c r="M33" s="373" t="s">
        <v>56</v>
      </c>
      <c r="N33" s="374"/>
      <c r="O33" s="374"/>
      <c r="P33" s="374"/>
      <c r="Q33" s="374"/>
      <c r="R33" s="374"/>
      <c r="S33" s="374"/>
      <c r="T33" s="374"/>
      <c r="U33" s="375">
        <v>19.260000000000002</v>
      </c>
      <c r="V33" s="382">
        <f t="shared" ref="V33:V44" si="2">U33</f>
        <v>19.260000000000002</v>
      </c>
      <c r="W33" s="383"/>
    </row>
    <row r="34" spans="2:23" s="11" customFormat="1" ht="15" customHeight="1">
      <c r="B34" s="1484"/>
      <c r="C34" s="1501"/>
      <c r="D34" s="1495"/>
      <c r="E34" s="310"/>
      <c r="F34" s="102"/>
      <c r="G34" s="102"/>
      <c r="H34" s="102"/>
      <c r="I34" s="18"/>
      <c r="J34" s="314"/>
      <c r="K34" s="1537"/>
      <c r="L34" s="378" t="s">
        <v>159</v>
      </c>
      <c r="M34" s="379" t="s">
        <v>129</v>
      </c>
      <c r="N34" s="380"/>
      <c r="O34" s="380"/>
      <c r="P34" s="380"/>
      <c r="Q34" s="380"/>
      <c r="R34" s="380"/>
      <c r="S34" s="380"/>
      <c r="T34" s="380"/>
      <c r="U34" s="381">
        <v>41.3</v>
      </c>
      <c r="V34" s="382">
        <f t="shared" si="2"/>
        <v>41.3</v>
      </c>
      <c r="W34" s="383"/>
    </row>
    <row r="35" spans="2:23" s="11" customFormat="1" ht="15" customHeight="1" thickBot="1">
      <c r="B35" s="1484"/>
      <c r="C35" s="1501"/>
      <c r="D35" s="1495"/>
      <c r="E35" s="310"/>
      <c r="F35" s="102"/>
      <c r="G35" s="102"/>
      <c r="H35" s="102"/>
      <c r="I35" s="20"/>
      <c r="J35" s="314"/>
      <c r="K35" s="1537"/>
      <c r="L35" s="378" t="s">
        <v>160</v>
      </c>
      <c r="M35" s="379" t="s">
        <v>161</v>
      </c>
      <c r="N35" s="380"/>
      <c r="O35" s="380"/>
      <c r="P35" s="380"/>
      <c r="Q35" s="380"/>
      <c r="R35" s="380"/>
      <c r="S35" s="380"/>
      <c r="T35" s="380"/>
      <c r="U35" s="381">
        <v>20.89</v>
      </c>
      <c r="V35" s="382">
        <f t="shared" si="2"/>
        <v>20.89</v>
      </c>
      <c r="W35" s="383"/>
    </row>
    <row r="36" spans="2:23" s="11" customFormat="1" ht="15" customHeight="1">
      <c r="B36" s="1484"/>
      <c r="C36" s="1504" t="s">
        <v>189</v>
      </c>
      <c r="D36" s="1515">
        <v>0.2</v>
      </c>
      <c r="E36" s="115"/>
      <c r="F36" s="16"/>
      <c r="G36" s="16"/>
      <c r="H36" s="16">
        <f>+MAMP.DURL.REV.PINT.PLENO!H57</f>
        <v>221.33999999999997</v>
      </c>
      <c r="I36" s="667">
        <f>0.2*H36</f>
        <v>44.268000000000001</v>
      </c>
      <c r="J36" s="314"/>
      <c r="K36" s="1537"/>
      <c r="L36" s="378" t="s">
        <v>162</v>
      </c>
      <c r="M36" s="379" t="s">
        <v>58</v>
      </c>
      <c r="N36" s="380"/>
      <c r="O36" s="380"/>
      <c r="P36" s="380"/>
      <c r="Q36" s="380"/>
      <c r="R36" s="380"/>
      <c r="S36" s="380"/>
      <c r="T36" s="380"/>
      <c r="U36" s="381">
        <v>16.239999999999998</v>
      </c>
      <c r="V36" s="382">
        <f t="shared" si="2"/>
        <v>16.239999999999998</v>
      </c>
      <c r="W36" s="383"/>
    </row>
    <row r="37" spans="2:23" s="11" customFormat="1" ht="15" customHeight="1">
      <c r="B37" s="1484"/>
      <c r="C37" s="1505"/>
      <c r="D37" s="1516"/>
      <c r="E37" s="298"/>
      <c r="F37" s="102"/>
      <c r="G37" s="102"/>
      <c r="H37" s="102"/>
      <c r="I37" s="18"/>
      <c r="J37" s="314"/>
      <c r="K37" s="1537"/>
      <c r="L37" s="378" t="s">
        <v>163</v>
      </c>
      <c r="M37" s="379" t="s">
        <v>59</v>
      </c>
      <c r="N37" s="380"/>
      <c r="O37" s="380"/>
      <c r="P37" s="380"/>
      <c r="Q37" s="380"/>
      <c r="R37" s="380"/>
      <c r="S37" s="380"/>
      <c r="T37" s="380"/>
      <c r="U37" s="381">
        <v>31.44</v>
      </c>
      <c r="V37" s="382">
        <f t="shared" si="2"/>
        <v>31.44</v>
      </c>
      <c r="W37" s="383"/>
    </row>
    <row r="38" spans="2:23" s="11" customFormat="1" ht="15" customHeight="1">
      <c r="B38" s="1484"/>
      <c r="C38" s="1505"/>
      <c r="D38" s="1516"/>
      <c r="E38" s="298"/>
      <c r="F38" s="102"/>
      <c r="G38" s="102"/>
      <c r="H38" s="102"/>
      <c r="I38" s="18"/>
      <c r="J38" s="314"/>
      <c r="K38" s="1537"/>
      <c r="L38" s="378" t="s">
        <v>164</v>
      </c>
      <c r="M38" s="379" t="s">
        <v>165</v>
      </c>
      <c r="N38" s="380"/>
      <c r="O38" s="380"/>
      <c r="P38" s="380"/>
      <c r="Q38" s="380"/>
      <c r="R38" s="380"/>
      <c r="S38" s="380"/>
      <c r="T38" s="380"/>
      <c r="U38" s="381">
        <v>15.2</v>
      </c>
      <c r="V38" s="382">
        <f t="shared" si="2"/>
        <v>15.2</v>
      </c>
      <c r="W38" s="383"/>
    </row>
    <row r="39" spans="2:23" s="11" customFormat="1" ht="15" customHeight="1">
      <c r="B39" s="1484"/>
      <c r="C39" s="1505"/>
      <c r="D39" s="1516"/>
      <c r="E39" s="298"/>
      <c r="F39" s="18"/>
      <c r="G39" s="18"/>
      <c r="H39" s="89"/>
      <c r="I39" s="18"/>
      <c r="J39" s="314"/>
      <c r="K39" s="1537"/>
      <c r="L39" s="378" t="s">
        <v>166</v>
      </c>
      <c r="M39" s="379" t="s">
        <v>167</v>
      </c>
      <c r="N39" s="384"/>
      <c r="O39" s="380"/>
      <c r="P39" s="380"/>
      <c r="Q39" s="380"/>
      <c r="R39" s="380"/>
      <c r="S39" s="380"/>
      <c r="T39" s="380"/>
      <c r="U39" s="381">
        <v>20.22</v>
      </c>
      <c r="V39" s="382">
        <f t="shared" si="2"/>
        <v>20.22</v>
      </c>
      <c r="W39" s="383"/>
    </row>
    <row r="40" spans="2:23" s="11" customFormat="1" ht="15" customHeight="1">
      <c r="B40" s="1484"/>
      <c r="C40" s="1505"/>
      <c r="D40" s="1516"/>
      <c r="E40" s="298"/>
      <c r="F40" s="102"/>
      <c r="G40" s="102"/>
      <c r="H40" s="102"/>
      <c r="I40" s="18"/>
      <c r="J40" s="314"/>
      <c r="K40" s="1537"/>
      <c r="L40" s="390">
        <v>12</v>
      </c>
      <c r="M40" s="391" t="s">
        <v>174</v>
      </c>
      <c r="N40" s="384"/>
      <c r="O40" s="380"/>
      <c r="P40" s="380"/>
      <c r="Q40" s="380"/>
      <c r="R40" s="380"/>
      <c r="S40" s="380"/>
      <c r="T40" s="380"/>
      <c r="U40" s="381">
        <v>4.6500000000000004</v>
      </c>
      <c r="V40" s="382">
        <f t="shared" si="2"/>
        <v>4.6500000000000004</v>
      </c>
      <c r="W40" s="383"/>
    </row>
    <row r="41" spans="2:23" s="11" customFormat="1" ht="15" customHeight="1">
      <c r="B41" s="1484"/>
      <c r="C41" s="1505"/>
      <c r="D41" s="1516"/>
      <c r="E41" s="298"/>
      <c r="F41" s="102"/>
      <c r="G41" s="102"/>
      <c r="H41" s="102"/>
      <c r="I41" s="18"/>
      <c r="J41" s="314"/>
      <c r="K41" s="1537"/>
      <c r="L41" s="390">
        <v>8</v>
      </c>
      <c r="M41" s="379" t="s">
        <v>85</v>
      </c>
      <c r="N41" s="384"/>
      <c r="O41" s="380"/>
      <c r="P41" s="380"/>
      <c r="Q41" s="380"/>
      <c r="R41" s="380"/>
      <c r="S41" s="380"/>
      <c r="T41" s="380"/>
      <c r="U41" s="381">
        <v>156.47999999999999</v>
      </c>
      <c r="V41" s="382">
        <f t="shared" si="2"/>
        <v>156.47999999999999</v>
      </c>
      <c r="W41" s="383"/>
    </row>
    <row r="42" spans="2:23" s="11" customFormat="1" ht="15" customHeight="1">
      <c r="B42" s="1484"/>
      <c r="C42" s="1505"/>
      <c r="D42" s="1516"/>
      <c r="E42" s="298"/>
      <c r="F42" s="102"/>
      <c r="G42" s="102"/>
      <c r="H42" s="102"/>
      <c r="I42" s="18"/>
      <c r="J42" s="314"/>
      <c r="K42" s="1537"/>
      <c r="L42" s="390">
        <v>14</v>
      </c>
      <c r="M42" s="379" t="s">
        <v>168</v>
      </c>
      <c r="N42" s="384"/>
      <c r="O42" s="380"/>
      <c r="P42" s="380"/>
      <c r="Q42" s="380"/>
      <c r="R42" s="380"/>
      <c r="S42" s="380"/>
      <c r="T42" s="380"/>
      <c r="U42" s="381">
        <v>123</v>
      </c>
      <c r="V42" s="382">
        <f t="shared" si="2"/>
        <v>123</v>
      </c>
      <c r="W42" s="383"/>
    </row>
    <row r="43" spans="2:23" s="11" customFormat="1" ht="12.75" customHeight="1">
      <c r="B43" s="1484"/>
      <c r="C43" s="1505"/>
      <c r="D43" s="1516"/>
      <c r="E43" s="298"/>
      <c r="F43" s="89"/>
      <c r="G43" s="89"/>
      <c r="H43" s="89"/>
      <c r="I43" s="18"/>
      <c r="J43" s="314"/>
      <c r="K43" s="1537"/>
      <c r="L43" s="390">
        <v>15</v>
      </c>
      <c r="M43" s="379" t="s">
        <v>169</v>
      </c>
      <c r="N43" s="384"/>
      <c r="O43" s="380"/>
      <c r="P43" s="380"/>
      <c r="Q43" s="380"/>
      <c r="R43" s="380"/>
      <c r="S43" s="380"/>
      <c r="T43" s="380"/>
      <c r="U43" s="381">
        <v>64.45</v>
      </c>
      <c r="V43" s="382">
        <f t="shared" si="2"/>
        <v>64.45</v>
      </c>
      <c r="W43" s="383"/>
    </row>
    <row r="44" spans="2:23" s="11" customFormat="1" ht="12.75" customHeight="1" thickBot="1">
      <c r="B44" s="1484"/>
      <c r="C44" s="1505"/>
      <c r="D44" s="1516"/>
      <c r="E44" s="299"/>
      <c r="F44" s="20"/>
      <c r="G44" s="20"/>
      <c r="H44" s="88"/>
      <c r="I44" s="18"/>
      <c r="J44" s="314"/>
      <c r="K44" s="1537"/>
      <c r="L44" s="390">
        <v>15</v>
      </c>
      <c r="M44" s="379" t="s">
        <v>170</v>
      </c>
      <c r="N44" s="384"/>
      <c r="O44" s="380"/>
      <c r="P44" s="380"/>
      <c r="Q44" s="380"/>
      <c r="R44" s="380"/>
      <c r="S44" s="380"/>
      <c r="T44" s="380"/>
      <c r="U44" s="381">
        <v>97.53</v>
      </c>
      <c r="V44" s="382">
        <f t="shared" si="2"/>
        <v>97.53</v>
      </c>
      <c r="W44" s="383"/>
    </row>
    <row r="45" spans="2:23" s="11" customFormat="1" ht="12.75" customHeight="1">
      <c r="B45" s="1484"/>
      <c r="C45" s="1505"/>
      <c r="D45" s="1516"/>
      <c r="E45" s="298"/>
      <c r="F45" s="102"/>
      <c r="G45" s="102"/>
      <c r="H45" s="102"/>
      <c r="I45" s="18"/>
      <c r="J45" s="314"/>
      <c r="K45" s="1537"/>
      <c r="L45" s="390">
        <v>25</v>
      </c>
      <c r="M45" s="379" t="s">
        <v>171</v>
      </c>
      <c r="N45" s="384"/>
      <c r="O45" s="380"/>
      <c r="P45" s="380"/>
      <c r="Q45" s="380"/>
      <c r="R45" s="380"/>
      <c r="S45" s="380"/>
      <c r="T45" s="380"/>
      <c r="U45" s="381">
        <v>113.63</v>
      </c>
      <c r="V45" s="382"/>
      <c r="W45" s="383">
        <f>U45</f>
        <v>113.63</v>
      </c>
    </row>
    <row r="46" spans="2:23" s="11" customFormat="1" ht="12.75" customHeight="1">
      <c r="B46" s="1484"/>
      <c r="C46" s="1505"/>
      <c r="D46" s="1516"/>
      <c r="E46" s="298"/>
      <c r="F46" s="102"/>
      <c r="G46" s="102"/>
      <c r="H46" s="102"/>
      <c r="I46" s="18"/>
      <c r="J46" s="314"/>
      <c r="K46" s="1537"/>
      <c r="L46" s="390">
        <v>28</v>
      </c>
      <c r="M46" s="379" t="s">
        <v>175</v>
      </c>
      <c r="N46" s="384"/>
      <c r="O46" s="380"/>
      <c r="P46" s="380"/>
      <c r="Q46" s="380"/>
      <c r="R46" s="380"/>
      <c r="S46" s="380"/>
      <c r="T46" s="380"/>
      <c r="U46" s="381">
        <v>419.79</v>
      </c>
      <c r="V46" s="382"/>
      <c r="W46" s="383">
        <f>U46</f>
        <v>419.79</v>
      </c>
    </row>
    <row r="47" spans="2:23" s="11" customFormat="1" ht="12.75" customHeight="1">
      <c r="B47" s="1484"/>
      <c r="C47" s="1505"/>
      <c r="D47" s="1516"/>
      <c r="E47" s="298"/>
      <c r="F47" s="102"/>
      <c r="G47" s="102"/>
      <c r="H47" s="102"/>
      <c r="I47" s="18"/>
      <c r="J47" s="314"/>
      <c r="K47" s="1537"/>
      <c r="L47" s="378" t="s">
        <v>172</v>
      </c>
      <c r="M47" s="379" t="s">
        <v>173</v>
      </c>
      <c r="N47" s="384"/>
      <c r="O47" s="380"/>
      <c r="P47" s="380"/>
      <c r="Q47" s="380"/>
      <c r="R47" s="380"/>
      <c r="S47" s="380"/>
      <c r="T47" s="380"/>
      <c r="U47" s="381">
        <f>166.17+151.31</f>
        <v>317.48</v>
      </c>
      <c r="V47" s="382"/>
      <c r="W47" s="383">
        <f>U47</f>
        <v>317.48</v>
      </c>
    </row>
    <row r="48" spans="2:23" s="11" customFormat="1" ht="12.75" customHeight="1">
      <c r="B48" s="1484"/>
      <c r="C48" s="1505"/>
      <c r="D48" s="1516"/>
      <c r="E48" s="298"/>
      <c r="F48" s="102"/>
      <c r="G48" s="102"/>
      <c r="H48" s="102"/>
      <c r="I48" s="18"/>
      <c r="J48" s="314"/>
      <c r="K48" s="1537"/>
      <c r="L48" s="378"/>
      <c r="M48" s="379" t="s">
        <v>146</v>
      </c>
      <c r="N48" s="384"/>
      <c r="O48" s="380"/>
      <c r="P48" s="380"/>
      <c r="Q48" s="380"/>
      <c r="R48" s="380"/>
      <c r="S48" s="380"/>
      <c r="T48" s="380"/>
      <c r="U48" s="381">
        <v>109.37</v>
      </c>
      <c r="V48" s="382"/>
      <c r="W48" s="383">
        <f>U48</f>
        <v>109.37</v>
      </c>
    </row>
    <row r="49" spans="2:23" s="11" customFormat="1" ht="12.75" customHeight="1">
      <c r="B49" s="1484"/>
      <c r="C49" s="1505"/>
      <c r="D49" s="1516"/>
      <c r="E49" s="298"/>
      <c r="F49" s="102"/>
      <c r="G49" s="102"/>
      <c r="H49" s="102"/>
      <c r="I49" s="18"/>
      <c r="J49" s="314"/>
      <c r="K49" s="1537"/>
      <c r="L49" s="378">
        <v>27</v>
      </c>
      <c r="M49" s="379" t="s">
        <v>151</v>
      </c>
      <c r="N49" s="384"/>
      <c r="O49" s="380"/>
      <c r="P49" s="380"/>
      <c r="Q49" s="380"/>
      <c r="R49" s="380"/>
      <c r="S49" s="380"/>
      <c r="T49" s="380"/>
      <c r="U49" s="381">
        <v>311.55</v>
      </c>
      <c r="V49" s="382"/>
      <c r="W49" s="383"/>
    </row>
    <row r="50" spans="2:23" s="11" customFormat="1" ht="12.75" customHeight="1" thickBot="1">
      <c r="B50" s="1484"/>
      <c r="C50" s="1505"/>
      <c r="D50" s="1516"/>
      <c r="E50" s="298"/>
      <c r="F50" s="102"/>
      <c r="G50" s="102"/>
      <c r="H50" s="102"/>
      <c r="I50" s="18"/>
      <c r="J50" s="314"/>
      <c r="K50" s="1538"/>
      <c r="L50" s="385"/>
      <c r="M50" s="386" t="s">
        <v>145</v>
      </c>
      <c r="N50" s="387"/>
      <c r="O50" s="387"/>
      <c r="P50" s="387">
        <v>53.2</v>
      </c>
      <c r="Q50" s="387">
        <v>0.6</v>
      </c>
      <c r="R50" s="387"/>
      <c r="S50" s="387"/>
      <c r="T50" s="387"/>
      <c r="U50" s="388">
        <f>P50*Q50</f>
        <v>31.92</v>
      </c>
      <c r="V50" s="382">
        <f t="shared" ref="V50:V56" si="3">U50</f>
        <v>31.92</v>
      </c>
      <c r="W50" s="383"/>
    </row>
    <row r="51" spans="2:23" ht="12.75" customHeight="1">
      <c r="B51" s="1484"/>
      <c r="C51" s="1505"/>
      <c r="D51" s="1516"/>
      <c r="E51" s="298"/>
      <c r="F51" s="102"/>
      <c r="G51" s="102"/>
      <c r="H51" s="102"/>
      <c r="I51" s="18"/>
      <c r="J51" s="314"/>
      <c r="K51" s="1536" t="s">
        <v>87</v>
      </c>
      <c r="L51" s="389">
        <v>17</v>
      </c>
      <c r="M51" s="373" t="s">
        <v>74</v>
      </c>
      <c r="N51" s="374"/>
      <c r="O51" s="374"/>
      <c r="P51" s="374"/>
      <c r="Q51" s="374"/>
      <c r="R51" s="374"/>
      <c r="S51" s="374"/>
      <c r="T51" s="374"/>
      <c r="U51" s="375">
        <v>735.83</v>
      </c>
      <c r="V51" s="382">
        <f t="shared" si="3"/>
        <v>735.83</v>
      </c>
      <c r="W51" s="392"/>
    </row>
    <row r="52" spans="2:23">
      <c r="B52" s="1484"/>
      <c r="C52" s="1505"/>
      <c r="D52" s="1516"/>
      <c r="E52" s="298"/>
      <c r="F52" s="102"/>
      <c r="G52" s="102"/>
      <c r="H52" s="102"/>
      <c r="I52" s="18"/>
      <c r="J52" s="314"/>
      <c r="K52" s="1537"/>
      <c r="L52" s="378" t="s">
        <v>176</v>
      </c>
      <c r="M52" s="379" t="s">
        <v>130</v>
      </c>
      <c r="N52" s="380"/>
      <c r="O52" s="380"/>
      <c r="P52" s="380"/>
      <c r="Q52" s="380"/>
      <c r="R52" s="380"/>
      <c r="S52" s="380"/>
      <c r="T52" s="380"/>
      <c r="U52" s="381">
        <v>20.8</v>
      </c>
      <c r="V52" s="382">
        <f t="shared" si="3"/>
        <v>20.8</v>
      </c>
      <c r="W52" s="392"/>
    </row>
    <row r="53" spans="2:23">
      <c r="B53" s="1484"/>
      <c r="C53" s="1505"/>
      <c r="D53" s="1516"/>
      <c r="E53" s="298"/>
      <c r="F53" s="102"/>
      <c r="G53" s="102"/>
      <c r="H53" s="102"/>
      <c r="I53" s="18"/>
      <c r="J53" s="314"/>
      <c r="K53" s="1537"/>
      <c r="L53" s="390">
        <v>16</v>
      </c>
      <c r="M53" s="379" t="s">
        <v>86</v>
      </c>
      <c r="N53" s="380"/>
      <c r="O53" s="380"/>
      <c r="P53" s="380"/>
      <c r="Q53" s="380"/>
      <c r="R53" s="380"/>
      <c r="S53" s="380"/>
      <c r="T53" s="380"/>
      <c r="U53" s="381">
        <v>33.94</v>
      </c>
      <c r="V53" s="382">
        <f t="shared" si="3"/>
        <v>33.94</v>
      </c>
      <c r="W53" s="392"/>
    </row>
    <row r="54" spans="2:23">
      <c r="B54" s="1484"/>
      <c r="C54" s="1505"/>
      <c r="D54" s="1516"/>
      <c r="E54" s="298"/>
      <c r="F54" s="102"/>
      <c r="G54" s="102"/>
      <c r="H54" s="89"/>
      <c r="I54" s="18"/>
      <c r="J54" s="314"/>
      <c r="K54" s="1537"/>
      <c r="L54" s="378" t="s">
        <v>177</v>
      </c>
      <c r="M54" s="379" t="s">
        <v>178</v>
      </c>
      <c r="N54" s="380"/>
      <c r="O54" s="380"/>
      <c r="P54" s="380"/>
      <c r="Q54" s="380"/>
      <c r="R54" s="380"/>
      <c r="S54" s="380"/>
      <c r="T54" s="380"/>
      <c r="U54" s="381">
        <v>16.91</v>
      </c>
      <c r="V54" s="382">
        <f t="shared" si="3"/>
        <v>16.91</v>
      </c>
      <c r="W54" s="392"/>
    </row>
    <row r="55" spans="2:23" ht="13.5" thickBot="1">
      <c r="B55" s="1484"/>
      <c r="C55" s="1505"/>
      <c r="D55" s="1516"/>
      <c r="E55" s="298"/>
      <c r="F55" s="102"/>
      <c r="G55" s="102"/>
      <c r="H55" s="88"/>
      <c r="I55" s="18"/>
      <c r="J55" s="314"/>
      <c r="K55" s="1537"/>
      <c r="L55" s="390">
        <v>14</v>
      </c>
      <c r="M55" s="379" t="s">
        <v>179</v>
      </c>
      <c r="N55" s="380"/>
      <c r="O55" s="380"/>
      <c r="P55" s="380"/>
      <c r="Q55" s="380"/>
      <c r="R55" s="380"/>
      <c r="S55" s="380"/>
      <c r="T55" s="380"/>
      <c r="U55" s="381">
        <v>25.31</v>
      </c>
      <c r="V55" s="382">
        <f t="shared" si="3"/>
        <v>25.31</v>
      </c>
      <c r="W55" s="392"/>
    </row>
    <row r="56" spans="2:23">
      <c r="B56" s="1484"/>
      <c r="C56" s="1505"/>
      <c r="D56" s="1516"/>
      <c r="E56" s="298"/>
      <c r="F56" s="102"/>
      <c r="G56" s="102"/>
      <c r="H56" s="102"/>
      <c r="I56" s="18"/>
      <c r="J56" s="314"/>
      <c r="K56" s="1537"/>
      <c r="L56" s="378" t="s">
        <v>153</v>
      </c>
      <c r="M56" s="379" t="s">
        <v>53</v>
      </c>
      <c r="N56" s="380"/>
      <c r="O56" s="380">
        <v>2</v>
      </c>
      <c r="P56" s="380"/>
      <c r="Q56" s="380"/>
      <c r="R56" s="380"/>
      <c r="S56" s="380">
        <v>27.88</v>
      </c>
      <c r="T56" s="380">
        <v>23.18</v>
      </c>
      <c r="U56" s="381">
        <f>O56*S56</f>
        <v>55.76</v>
      </c>
      <c r="V56" s="382">
        <f t="shared" si="3"/>
        <v>55.76</v>
      </c>
      <c r="W56" s="392"/>
    </row>
    <row r="57" spans="2:23">
      <c r="B57" s="1484"/>
      <c r="C57" s="1505"/>
      <c r="D57" s="1516"/>
      <c r="E57" s="298"/>
      <c r="F57" s="102"/>
      <c r="G57" s="102"/>
      <c r="H57" s="102"/>
      <c r="I57" s="18"/>
      <c r="J57" s="314"/>
      <c r="K57" s="1537"/>
      <c r="L57" s="390">
        <v>25</v>
      </c>
      <c r="M57" s="379" t="s">
        <v>180</v>
      </c>
      <c r="N57" s="380"/>
      <c r="O57" s="380"/>
      <c r="P57" s="380"/>
      <c r="Q57" s="380"/>
      <c r="R57" s="380"/>
      <c r="S57" s="380"/>
      <c r="T57" s="380"/>
      <c r="U57" s="381">
        <f>125.89+57</f>
        <v>182.89</v>
      </c>
      <c r="V57" s="393"/>
      <c r="W57" s="383">
        <f>U57</f>
        <v>182.89</v>
      </c>
    </row>
    <row r="58" spans="2:23">
      <c r="B58" s="1484"/>
      <c r="C58" s="1505"/>
      <c r="D58" s="1516"/>
      <c r="E58" s="298"/>
      <c r="F58" s="102"/>
      <c r="G58" s="102"/>
      <c r="H58" s="102"/>
      <c r="I58" s="18"/>
      <c r="J58" s="314"/>
      <c r="K58" s="1537"/>
      <c r="L58" s="390">
        <v>23</v>
      </c>
      <c r="M58" s="379" t="s">
        <v>143</v>
      </c>
      <c r="N58" s="380"/>
      <c r="O58" s="380"/>
      <c r="P58" s="380"/>
      <c r="Q58" s="380"/>
      <c r="R58" s="380"/>
      <c r="S58" s="380"/>
      <c r="T58" s="380"/>
      <c r="U58" s="381">
        <f>57+101.9</f>
        <v>158.9</v>
      </c>
      <c r="V58" s="393"/>
      <c r="W58" s="383">
        <f>U58</f>
        <v>158.9</v>
      </c>
    </row>
    <row r="59" spans="2:23">
      <c r="B59" s="1484"/>
      <c r="C59" s="1505"/>
      <c r="D59" s="1516"/>
      <c r="E59" s="298"/>
      <c r="F59" s="102"/>
      <c r="G59" s="102"/>
      <c r="H59" s="102"/>
      <c r="I59" s="18"/>
      <c r="J59" s="314"/>
      <c r="K59" s="1537"/>
      <c r="L59" s="390">
        <v>26</v>
      </c>
      <c r="M59" s="379" t="s">
        <v>181</v>
      </c>
      <c r="N59" s="380"/>
      <c r="O59" s="380"/>
      <c r="P59" s="380"/>
      <c r="Q59" s="380"/>
      <c r="R59" s="380"/>
      <c r="S59" s="380"/>
      <c r="T59" s="380"/>
      <c r="U59" s="381">
        <v>849.09</v>
      </c>
      <c r="V59" s="393"/>
      <c r="W59" s="383">
        <f>U59</f>
        <v>849.09</v>
      </c>
    </row>
    <row r="60" spans="2:23">
      <c r="B60" s="1484"/>
      <c r="C60" s="1505"/>
      <c r="D60" s="1516"/>
      <c r="E60" s="298"/>
      <c r="F60" s="102"/>
      <c r="G60" s="102"/>
      <c r="H60" s="102"/>
      <c r="I60" s="18"/>
      <c r="J60" s="314"/>
      <c r="K60" s="1537"/>
      <c r="L60" s="378"/>
      <c r="M60" s="379" t="s">
        <v>146</v>
      </c>
      <c r="N60" s="380"/>
      <c r="O60" s="380"/>
      <c r="P60" s="380"/>
      <c r="Q60" s="380"/>
      <c r="R60" s="380"/>
      <c r="S60" s="380"/>
      <c r="T60" s="380"/>
      <c r="U60" s="381">
        <f>38.81+49.58+10.88+8.76+15.6+41.26+35.26</f>
        <v>200.14999999999998</v>
      </c>
      <c r="V60" s="393"/>
      <c r="W60" s="383">
        <f>U60</f>
        <v>200.14999999999998</v>
      </c>
    </row>
    <row r="61" spans="2:23" ht="13.5" customHeight="1">
      <c r="B61" s="1484"/>
      <c r="C61" s="1505"/>
      <c r="D61" s="1516"/>
      <c r="E61" s="298"/>
      <c r="F61" s="102"/>
      <c r="G61" s="102"/>
      <c r="H61" s="102"/>
      <c r="I61" s="18"/>
      <c r="J61" s="314"/>
      <c r="K61" s="1537"/>
      <c r="L61" s="378">
        <v>27</v>
      </c>
      <c r="M61" s="379" t="s">
        <v>151</v>
      </c>
      <c r="N61" s="380"/>
      <c r="O61" s="380"/>
      <c r="P61" s="380"/>
      <c r="Q61" s="380"/>
      <c r="R61" s="380"/>
      <c r="S61" s="380"/>
      <c r="T61" s="380"/>
      <c r="U61" s="381">
        <v>192.93</v>
      </c>
      <c r="V61" s="393"/>
      <c r="W61" s="392"/>
    </row>
    <row r="62" spans="2:23" ht="27.75" customHeight="1" thickBot="1">
      <c r="B62" s="1484"/>
      <c r="C62" s="1505"/>
      <c r="D62" s="1516"/>
      <c r="E62" s="298"/>
      <c r="F62" s="89"/>
      <c r="G62" s="89"/>
      <c r="H62" s="89"/>
      <c r="I62" s="18"/>
      <c r="J62" s="314"/>
      <c r="K62" s="1538"/>
      <c r="L62" s="385"/>
      <c r="M62" s="386" t="s">
        <v>145</v>
      </c>
      <c r="N62" s="387"/>
      <c r="O62" s="387"/>
      <c r="P62" s="387">
        <v>6.59</v>
      </c>
      <c r="Q62" s="387">
        <v>0.6</v>
      </c>
      <c r="R62" s="387"/>
      <c r="S62" s="387"/>
      <c r="T62" s="387"/>
      <c r="U62" s="394">
        <f>P62*Q62</f>
        <v>3.9539999999999997</v>
      </c>
      <c r="V62" s="395">
        <f>U62</f>
        <v>3.9539999999999997</v>
      </c>
      <c r="W62" s="396"/>
    </row>
    <row r="63" spans="2:23" ht="28.5" customHeight="1" thickTop="1" thickBot="1">
      <c r="B63" s="1484"/>
      <c r="C63" s="340" t="s">
        <v>189</v>
      </c>
      <c r="D63" s="120">
        <v>0.1</v>
      </c>
      <c r="E63" s="120"/>
      <c r="F63" s="321"/>
      <c r="G63" s="321"/>
      <c r="H63" s="321">
        <f>+MAMP.DURL.REV.PINT.PLENO!H59+MAMP.DURL.REV.PINT.PLENO!H58</f>
        <v>2.2000000000000002</v>
      </c>
      <c r="I63" s="667">
        <f>D63*H63</f>
        <v>0.22000000000000003</v>
      </c>
      <c r="J63" s="123"/>
      <c r="K63" s="397"/>
      <c r="L63" s="397"/>
      <c r="M63" s="398"/>
      <c r="N63" s="397"/>
      <c r="O63" s="397"/>
      <c r="P63" s="397"/>
      <c r="Q63" s="397"/>
      <c r="R63" s="397"/>
      <c r="S63" s="397"/>
      <c r="T63" s="397"/>
      <c r="U63" s="399">
        <f>SUM(U8:U62)</f>
        <v>9894.9259999999977</v>
      </c>
      <c r="V63" s="399">
        <f>SUM(V8:V62)</f>
        <v>3252.5860000000011</v>
      </c>
      <c r="W63" s="399">
        <f>SUM(W8:W62)</f>
        <v>5222.1899999999996</v>
      </c>
    </row>
    <row r="64" spans="2:23" ht="13.5" thickBot="1">
      <c r="B64" s="1484"/>
      <c r="C64" s="1501" t="s">
        <v>36</v>
      </c>
      <c r="D64" s="1495"/>
      <c r="E64" s="133"/>
      <c r="F64" s="22"/>
      <c r="G64" s="22"/>
      <c r="H64" s="22"/>
      <c r="I64" s="371"/>
      <c r="J64" s="123"/>
    </row>
    <row r="65" spans="2:10" ht="13.5" thickBot="1">
      <c r="B65" s="1484"/>
      <c r="C65" s="1501"/>
      <c r="D65" s="1495"/>
      <c r="E65" s="301"/>
      <c r="F65" s="89"/>
      <c r="G65" s="89"/>
      <c r="H65" s="89"/>
      <c r="I65" s="371"/>
      <c r="J65" s="123"/>
    </row>
    <row r="66" spans="2:10" ht="13.5" thickBot="1">
      <c r="B66" s="1484"/>
      <c r="C66" s="341" t="s">
        <v>190</v>
      </c>
      <c r="D66" s="116">
        <v>0.1</v>
      </c>
      <c r="E66" s="116"/>
      <c r="F66" s="122"/>
      <c r="G66" s="122"/>
      <c r="H66" s="122">
        <f>+MAMP.DURL.REV.PINT.PLENO!H67</f>
        <v>5.9</v>
      </c>
      <c r="I66" s="666">
        <f>+H66*D66</f>
        <v>0.59000000000000008</v>
      </c>
      <c r="J66" s="123"/>
    </row>
    <row r="67" spans="2:10" ht="13.5" thickBot="1">
      <c r="B67" s="1485"/>
      <c r="C67" s="342"/>
      <c r="D67" s="129"/>
      <c r="E67" s="441"/>
      <c r="F67" s="132"/>
      <c r="G67" s="132"/>
      <c r="H67" s="132"/>
      <c r="I67" s="371"/>
      <c r="J67" s="123"/>
    </row>
    <row r="68" spans="2:10" ht="18" customHeight="1">
      <c r="I68" s="670">
        <f>SUM(I8:I67)*1.2</f>
        <v>83.676600000000008</v>
      </c>
      <c r="J68" s="400">
        <v>1230</v>
      </c>
    </row>
    <row r="70" spans="2:10" ht="12.75" customHeight="1"/>
    <row r="101" ht="12.75" customHeight="1"/>
    <row r="112" ht="12.75" customHeight="1"/>
    <row r="125" ht="12.75" customHeight="1"/>
    <row r="133" ht="13.5" customHeight="1"/>
    <row r="141" ht="12.75" customHeight="1"/>
    <row r="148" ht="26.25" customHeight="1"/>
    <row r="150" ht="26.25" customHeight="1"/>
    <row r="158" ht="12.75" customHeight="1"/>
    <row r="175" ht="12.75" customHeight="1"/>
    <row r="178" ht="13.5" customHeight="1"/>
    <row r="180" ht="12.75" customHeight="1"/>
    <row r="225" ht="12.75" customHeight="1"/>
    <row r="250" ht="12.75" customHeight="1"/>
    <row r="252" ht="12.75" customHeight="1"/>
    <row r="256" ht="18" customHeight="1"/>
    <row r="304" ht="12.75" customHeight="1"/>
    <row r="323" ht="12.75" customHeight="1"/>
    <row r="392" ht="12.75" customHeight="1"/>
    <row r="453" ht="12.75" customHeight="1"/>
    <row r="512" ht="35.450000000000003" customHeight="1"/>
    <row r="513" ht="26.25" customHeight="1"/>
    <row r="514" ht="39" customHeight="1"/>
    <row r="515" ht="26.25" customHeight="1"/>
    <row r="516" ht="64.5" customHeight="1"/>
    <row r="517" ht="26.25" customHeight="1"/>
    <row r="518" ht="26.25" customHeight="1"/>
  </sheetData>
  <mergeCells count="13">
    <mergeCell ref="K51:K62"/>
    <mergeCell ref="K8:K20"/>
    <mergeCell ref="K21:K32"/>
    <mergeCell ref="K33:K50"/>
    <mergeCell ref="B8:B67"/>
    <mergeCell ref="C8:C15"/>
    <mergeCell ref="C64:C65"/>
    <mergeCell ref="D64:D65"/>
    <mergeCell ref="D8:D15"/>
    <mergeCell ref="C16:C35"/>
    <mergeCell ref="D16:D35"/>
    <mergeCell ref="C36:C62"/>
    <mergeCell ref="D36:D62"/>
  </mergeCells>
  <phoneticPr fontId="0" type="noConversion"/>
  <conditionalFormatting sqref="B8:B67">
    <cfRule type="cellIs" priority="1" stopIfTrue="1" operator="between">
      <formula>8</formula>
      <formula>53</formula>
    </cfRule>
  </conditionalFormatting>
  <pageMargins left="0.75" right="0.75" top="1" bottom="1" header="0" footer="0"/>
  <pageSetup paperSize="561" orientation="portrait" horizontalDpi="4294967295" verticalDpi="1200" r:id="rId1"/>
  <headerFooter alignWithMargins="0"/>
  <ignoredErrors>
    <ignoredError sqref="I6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N212"/>
  <sheetViews>
    <sheetView topLeftCell="A43" zoomScale="65" workbookViewId="0">
      <selection activeCell="L35" sqref="L35"/>
    </sheetView>
  </sheetViews>
  <sheetFormatPr baseColWidth="10" defaultColWidth="11.42578125" defaultRowHeight="12.75"/>
  <cols>
    <col min="1" max="7" width="11.42578125" style="8"/>
    <col min="8" max="8" width="13.42578125" style="11" customWidth="1"/>
    <col min="9" max="9" width="13.5703125" style="8" customWidth="1"/>
    <col min="10" max="10" width="15.85546875" style="8" customWidth="1"/>
    <col min="11" max="11" width="11.42578125" style="8"/>
    <col min="12" max="12" width="32" style="8" customWidth="1"/>
    <col min="13" max="16384" width="11.42578125" style="8"/>
  </cols>
  <sheetData>
    <row r="1" spans="2:14" ht="21.95" customHeight="1"/>
    <row r="2" spans="2:14" ht="21.95" customHeight="1" thickBot="1"/>
    <row r="3" spans="2:14" ht="30" customHeight="1" thickBot="1">
      <c r="B3" s="1546" t="s">
        <v>116</v>
      </c>
      <c r="C3" s="1547"/>
      <c r="D3" s="1547"/>
      <c r="E3" s="1547"/>
      <c r="F3" s="1547"/>
      <c r="G3" s="1547"/>
      <c r="H3" s="1547"/>
      <c r="I3" s="1547"/>
      <c r="J3" s="1548"/>
    </row>
    <row r="4" spans="2:14" ht="29.25" customHeight="1" thickBot="1">
      <c r="L4" s="1549" t="s">
        <v>112</v>
      </c>
      <c r="M4" s="1551" t="s">
        <v>111</v>
      </c>
      <c r="N4" s="1552"/>
    </row>
    <row r="5" spans="2:14" s="11" customFormat="1" ht="37.5" customHeight="1" thickBot="1">
      <c r="B5" s="401" t="s">
        <v>62</v>
      </c>
      <c r="C5" s="12" t="s">
        <v>63</v>
      </c>
      <c r="D5" s="13" t="s">
        <v>64</v>
      </c>
      <c r="E5" s="31" t="s">
        <v>65</v>
      </c>
      <c r="F5" s="13" t="s">
        <v>66</v>
      </c>
      <c r="G5" s="12" t="s">
        <v>67</v>
      </c>
      <c r="H5" s="32" t="s">
        <v>68</v>
      </c>
      <c r="I5" s="13" t="s">
        <v>69</v>
      </c>
      <c r="J5" s="13" t="s">
        <v>70</v>
      </c>
      <c r="L5" s="1550"/>
      <c r="M5" s="402" t="s">
        <v>109</v>
      </c>
      <c r="N5" s="402" t="s">
        <v>110</v>
      </c>
    </row>
    <row r="6" spans="2:14" s="11" customFormat="1" ht="26.25" customHeight="1">
      <c r="B6" s="1553" t="s">
        <v>275</v>
      </c>
      <c r="C6" s="38" t="s">
        <v>78</v>
      </c>
      <c r="D6" s="33">
        <v>2</v>
      </c>
      <c r="E6" s="33">
        <v>0.3</v>
      </c>
      <c r="F6" s="33">
        <v>0.3</v>
      </c>
      <c r="G6" s="663">
        <v>3.5</v>
      </c>
      <c r="H6" s="16">
        <f t="shared" ref="H6:H13" si="0">+E6*F6</f>
        <v>0.09</v>
      </c>
      <c r="I6" s="16">
        <f t="shared" ref="I6:I13" si="1">+H6*G6*D6</f>
        <v>0.63</v>
      </c>
      <c r="J6" s="17"/>
      <c r="L6" s="330" t="s">
        <v>78</v>
      </c>
      <c r="M6" s="330"/>
      <c r="N6" s="330"/>
    </row>
    <row r="7" spans="2:14" ht="18" customHeight="1">
      <c r="B7" s="1554"/>
      <c r="C7" s="94" t="s">
        <v>79</v>
      </c>
      <c r="D7" s="36">
        <v>2</v>
      </c>
      <c r="E7" s="36">
        <v>0.3</v>
      </c>
      <c r="F7" s="36">
        <v>0.3</v>
      </c>
      <c r="G7" s="36">
        <v>3.5</v>
      </c>
      <c r="H7" s="18">
        <f t="shared" si="0"/>
        <v>0.09</v>
      </c>
      <c r="I7" s="18">
        <f t="shared" si="1"/>
        <v>0.63</v>
      </c>
      <c r="J7" s="19"/>
      <c r="L7" s="330" t="s">
        <v>79</v>
      </c>
      <c r="M7" s="330"/>
      <c r="N7" s="330"/>
    </row>
    <row r="8" spans="2:14" ht="18" customHeight="1">
      <c r="B8" s="1554"/>
      <c r="C8" s="94" t="s">
        <v>80</v>
      </c>
      <c r="D8" s="36">
        <v>8</v>
      </c>
      <c r="E8" s="36">
        <v>0.3</v>
      </c>
      <c r="F8" s="36">
        <v>0.3</v>
      </c>
      <c r="G8" s="36">
        <v>3.5</v>
      </c>
      <c r="H8" s="18">
        <f t="shared" si="0"/>
        <v>0.09</v>
      </c>
      <c r="I8" s="18">
        <f t="shared" si="1"/>
        <v>2.52</v>
      </c>
      <c r="J8" s="19"/>
      <c r="L8" s="330"/>
      <c r="M8" s="330"/>
      <c r="N8" s="330"/>
    </row>
    <row r="9" spans="2:14" ht="18" customHeight="1">
      <c r="B9" s="1554"/>
      <c r="C9" s="94" t="s">
        <v>81</v>
      </c>
      <c r="D9" s="36">
        <v>27</v>
      </c>
      <c r="E9" s="36">
        <v>0.2</v>
      </c>
      <c r="F9" s="36">
        <v>0.2</v>
      </c>
      <c r="G9" s="36">
        <v>3.5</v>
      </c>
      <c r="H9" s="18">
        <f t="shared" si="0"/>
        <v>4.0000000000000008E-2</v>
      </c>
      <c r="I9" s="18">
        <f t="shared" si="1"/>
        <v>3.7800000000000002</v>
      </c>
      <c r="J9" s="19"/>
      <c r="L9" s="330"/>
      <c r="M9" s="330"/>
      <c r="N9" s="330"/>
    </row>
    <row r="10" spans="2:14" ht="18" customHeight="1">
      <c r="B10" s="1554"/>
      <c r="C10" s="94" t="s">
        <v>82</v>
      </c>
      <c r="D10" s="36">
        <v>4</v>
      </c>
      <c r="E10" s="36">
        <v>0.3</v>
      </c>
      <c r="F10" s="36">
        <v>0.3</v>
      </c>
      <c r="G10" s="36">
        <v>3.5</v>
      </c>
      <c r="H10" s="18">
        <f t="shared" si="0"/>
        <v>0.09</v>
      </c>
      <c r="I10" s="18">
        <f t="shared" si="1"/>
        <v>1.26</v>
      </c>
      <c r="J10" s="19"/>
      <c r="L10" s="330"/>
      <c r="M10" s="330"/>
      <c r="N10" s="330"/>
    </row>
    <row r="11" spans="2:14" ht="18" customHeight="1">
      <c r="B11" s="1554"/>
      <c r="C11" s="94" t="s">
        <v>83</v>
      </c>
      <c r="D11" s="36">
        <v>7</v>
      </c>
      <c r="E11" s="36">
        <v>0.3</v>
      </c>
      <c r="F11" s="36">
        <v>0.3</v>
      </c>
      <c r="G11" s="36">
        <v>3.5</v>
      </c>
      <c r="H11" s="18">
        <f t="shared" si="0"/>
        <v>0.09</v>
      </c>
      <c r="I11" s="18">
        <f t="shared" si="1"/>
        <v>2.2050000000000001</v>
      </c>
      <c r="J11" s="19"/>
      <c r="L11" s="330"/>
      <c r="M11" s="330"/>
      <c r="N11" s="330"/>
    </row>
    <row r="12" spans="2:14" ht="18" customHeight="1">
      <c r="B12" s="1554"/>
      <c r="C12" s="94" t="s">
        <v>71</v>
      </c>
      <c r="D12" s="36">
        <v>4</v>
      </c>
      <c r="E12" s="36">
        <v>0.2</v>
      </c>
      <c r="F12" s="36">
        <v>0.2</v>
      </c>
      <c r="G12" s="36">
        <v>3.5</v>
      </c>
      <c r="H12" s="18">
        <f t="shared" si="0"/>
        <v>4.0000000000000008E-2</v>
      </c>
      <c r="I12" s="18">
        <f t="shared" si="1"/>
        <v>0.56000000000000005</v>
      </c>
      <c r="J12" s="19"/>
      <c r="L12" s="330"/>
      <c r="M12" s="330"/>
      <c r="N12" s="330"/>
    </row>
    <row r="13" spans="2:14" ht="18" customHeight="1">
      <c r="B13" s="1554"/>
      <c r="C13" s="94" t="s">
        <v>568</v>
      </c>
      <c r="D13" s="36">
        <v>2</v>
      </c>
      <c r="E13" s="36">
        <v>0.2</v>
      </c>
      <c r="F13" s="36">
        <v>0.2</v>
      </c>
      <c r="G13" s="36">
        <v>3.5</v>
      </c>
      <c r="H13" s="18">
        <f t="shared" si="0"/>
        <v>4.0000000000000008E-2</v>
      </c>
      <c r="I13" s="18">
        <f t="shared" si="1"/>
        <v>0.28000000000000003</v>
      </c>
      <c r="J13" s="19"/>
      <c r="L13" s="330"/>
      <c r="M13" s="330"/>
      <c r="N13" s="330"/>
    </row>
    <row r="14" spans="2:14" ht="18" customHeight="1">
      <c r="B14" s="1554"/>
      <c r="C14" s="94"/>
      <c r="D14" s="36"/>
      <c r="E14" s="36"/>
      <c r="F14" s="36"/>
      <c r="G14" s="36"/>
      <c r="H14" s="18"/>
      <c r="I14" s="18"/>
      <c r="J14" s="19"/>
      <c r="L14" s="330"/>
      <c r="M14" s="330"/>
      <c r="N14" s="330"/>
    </row>
    <row r="15" spans="2:14" ht="18" customHeight="1">
      <c r="B15" s="1554"/>
      <c r="C15" s="94"/>
      <c r="D15" s="36"/>
      <c r="E15" s="36"/>
      <c r="F15" s="36"/>
      <c r="G15" s="36"/>
      <c r="H15" s="18"/>
      <c r="I15" s="18"/>
      <c r="J15" s="19"/>
      <c r="L15" s="330"/>
      <c r="M15" s="330"/>
      <c r="N15" s="330"/>
    </row>
    <row r="16" spans="2:14" ht="18" customHeight="1">
      <c r="B16" s="1554"/>
      <c r="C16" s="94"/>
      <c r="D16" s="36"/>
      <c r="E16" s="36"/>
      <c r="F16" s="36"/>
      <c r="G16" s="36"/>
      <c r="H16" s="18"/>
      <c r="I16" s="18"/>
      <c r="J16" s="19"/>
      <c r="L16" s="330"/>
      <c r="M16" s="330"/>
      <c r="N16" s="330"/>
    </row>
    <row r="17" spans="2:14" ht="18" customHeight="1">
      <c r="B17" s="1554"/>
      <c r="C17" s="94"/>
      <c r="D17" s="36"/>
      <c r="E17" s="36"/>
      <c r="F17" s="36"/>
      <c r="G17" s="36"/>
      <c r="H17" s="18"/>
      <c r="I17" s="18"/>
      <c r="J17" s="19"/>
      <c r="L17" s="330"/>
      <c r="M17" s="330"/>
      <c r="N17" s="330"/>
    </row>
    <row r="18" spans="2:14" ht="18" customHeight="1">
      <c r="B18" s="1554"/>
      <c r="C18" s="94"/>
      <c r="D18" s="36"/>
      <c r="E18" s="36"/>
      <c r="F18" s="36"/>
      <c r="G18" s="36"/>
      <c r="H18" s="18"/>
      <c r="I18" s="18"/>
      <c r="J18" s="19"/>
      <c r="L18" s="330" t="s">
        <v>80</v>
      </c>
      <c r="M18" s="330"/>
      <c r="N18" s="330"/>
    </row>
    <row r="19" spans="2:14" ht="18" customHeight="1" thickBot="1">
      <c r="B19" s="1554"/>
      <c r="C19" s="95"/>
      <c r="D19" s="91"/>
      <c r="E19" s="92"/>
      <c r="F19" s="92"/>
      <c r="G19" s="91"/>
      <c r="H19" s="92"/>
      <c r="I19" s="92"/>
      <c r="J19" s="93"/>
      <c r="L19" s="330" t="s">
        <v>81</v>
      </c>
      <c r="M19" s="330"/>
      <c r="N19" s="330"/>
    </row>
    <row r="20" spans="2:14" ht="18" customHeight="1" thickTop="1">
      <c r="B20" s="1554"/>
      <c r="C20" s="403" t="s">
        <v>72</v>
      </c>
      <c r="D20" s="404">
        <f>14+28</f>
        <v>42</v>
      </c>
      <c r="E20" s="102">
        <v>0.3</v>
      </c>
      <c r="F20" s="102">
        <v>0.3</v>
      </c>
      <c r="G20" s="404">
        <v>3.5</v>
      </c>
      <c r="H20" s="18">
        <f t="shared" ref="H20:H31" si="2">+E20*F20</f>
        <v>0.09</v>
      </c>
      <c r="I20" s="18"/>
      <c r="J20" s="19">
        <f>+D20*E20*F20*G20</f>
        <v>13.229999999999999</v>
      </c>
      <c r="L20" s="330"/>
      <c r="M20" s="330"/>
      <c r="N20" s="330"/>
    </row>
    <row r="21" spans="2:14" ht="18" customHeight="1">
      <c r="B21" s="1554"/>
      <c r="C21" s="403" t="s">
        <v>73</v>
      </c>
      <c r="D21" s="404">
        <v>13</v>
      </c>
      <c r="E21" s="102">
        <v>0.2</v>
      </c>
      <c r="F21" s="102">
        <v>0.3</v>
      </c>
      <c r="G21" s="404">
        <v>3.5</v>
      </c>
      <c r="H21" s="18">
        <f t="shared" si="2"/>
        <v>0.06</v>
      </c>
      <c r="I21" s="18"/>
      <c r="J21" s="19">
        <f t="shared" ref="J21:J31" si="3">+D21*E21*F21*G21</f>
        <v>2.73</v>
      </c>
      <c r="L21" s="330"/>
      <c r="M21" s="330"/>
      <c r="N21" s="330"/>
    </row>
    <row r="22" spans="2:14" ht="18" customHeight="1">
      <c r="B22" s="1554"/>
      <c r="C22" s="403" t="s">
        <v>558</v>
      </c>
      <c r="D22" s="404">
        <v>7</v>
      </c>
      <c r="E22" s="102">
        <v>0.3</v>
      </c>
      <c r="F22" s="102">
        <v>0.2</v>
      </c>
      <c r="G22" s="404">
        <v>3.5</v>
      </c>
      <c r="H22" s="18">
        <f t="shared" si="2"/>
        <v>0.06</v>
      </c>
      <c r="I22" s="18"/>
      <c r="J22" s="19">
        <f t="shared" si="3"/>
        <v>1.4700000000000002</v>
      </c>
      <c r="L22" s="330"/>
      <c r="M22" s="330"/>
      <c r="N22" s="330"/>
    </row>
    <row r="23" spans="2:14" ht="18" customHeight="1">
      <c r="B23" s="1554"/>
      <c r="C23" s="403" t="s">
        <v>559</v>
      </c>
      <c r="D23" s="404">
        <v>32</v>
      </c>
      <c r="E23" s="102">
        <v>0.2</v>
      </c>
      <c r="F23" s="102">
        <v>0.2</v>
      </c>
      <c r="G23" s="404">
        <v>3.5</v>
      </c>
      <c r="H23" s="18">
        <f t="shared" si="2"/>
        <v>4.0000000000000008E-2</v>
      </c>
      <c r="I23" s="18"/>
      <c r="J23" s="19">
        <f t="shared" si="3"/>
        <v>4.4800000000000004</v>
      </c>
      <c r="L23" s="330"/>
      <c r="M23" s="330"/>
      <c r="N23" s="330"/>
    </row>
    <row r="24" spans="2:14" ht="18" customHeight="1">
      <c r="B24" s="1554"/>
      <c r="C24" s="403" t="s">
        <v>560</v>
      </c>
      <c r="D24" s="404">
        <v>6</v>
      </c>
      <c r="E24" s="102">
        <v>0.2</v>
      </c>
      <c r="F24" s="102">
        <v>0.3</v>
      </c>
      <c r="G24" s="404">
        <v>3.5</v>
      </c>
      <c r="H24" s="18">
        <f t="shared" si="2"/>
        <v>0.06</v>
      </c>
      <c r="I24" s="18"/>
      <c r="J24" s="19">
        <f t="shared" si="3"/>
        <v>1.2600000000000002</v>
      </c>
      <c r="L24" s="330"/>
      <c r="M24" s="330"/>
      <c r="N24" s="330"/>
    </row>
    <row r="25" spans="2:14" ht="18" customHeight="1">
      <c r="B25" s="1554"/>
      <c r="C25" s="403" t="s">
        <v>561</v>
      </c>
      <c r="D25" s="404">
        <v>1</v>
      </c>
      <c r="E25" s="102">
        <v>0.15</v>
      </c>
      <c r="F25" s="102">
        <v>0.1</v>
      </c>
      <c r="G25" s="404">
        <v>3.5</v>
      </c>
      <c r="H25" s="18">
        <f t="shared" si="2"/>
        <v>1.4999999999999999E-2</v>
      </c>
      <c r="I25" s="18"/>
      <c r="J25" s="19">
        <f t="shared" si="3"/>
        <v>5.2499999999999998E-2</v>
      </c>
      <c r="L25" s="330"/>
      <c r="M25" s="330"/>
      <c r="N25" s="330"/>
    </row>
    <row r="26" spans="2:14" ht="18" customHeight="1">
      <c r="B26" s="1554"/>
      <c r="C26" s="403" t="s">
        <v>562</v>
      </c>
      <c r="D26" s="404">
        <v>1</v>
      </c>
      <c r="E26" s="102">
        <v>0.3</v>
      </c>
      <c r="F26" s="102">
        <v>0.1</v>
      </c>
      <c r="G26" s="404">
        <v>3.5</v>
      </c>
      <c r="H26" s="18">
        <f t="shared" si="2"/>
        <v>0.03</v>
      </c>
      <c r="I26" s="18"/>
      <c r="J26" s="19">
        <f t="shared" si="3"/>
        <v>0.105</v>
      </c>
      <c r="L26" s="330"/>
      <c r="M26" s="330"/>
      <c r="N26" s="330"/>
    </row>
    <row r="27" spans="2:14" ht="18" customHeight="1">
      <c r="B27" s="1554"/>
      <c r="C27" s="403" t="s">
        <v>563</v>
      </c>
      <c r="D27" s="404">
        <v>1</v>
      </c>
      <c r="E27" s="102">
        <v>0.15</v>
      </c>
      <c r="F27" s="102">
        <v>0.3</v>
      </c>
      <c r="G27" s="404">
        <v>3.5</v>
      </c>
      <c r="H27" s="18">
        <f t="shared" si="2"/>
        <v>4.4999999999999998E-2</v>
      </c>
      <c r="I27" s="18"/>
      <c r="J27" s="19">
        <f t="shared" si="3"/>
        <v>0.1575</v>
      </c>
      <c r="L27" s="330"/>
      <c r="M27" s="330"/>
      <c r="N27" s="330"/>
    </row>
    <row r="28" spans="2:14" ht="18" customHeight="1">
      <c r="B28" s="1554"/>
      <c r="C28" s="403" t="s">
        <v>564</v>
      </c>
      <c r="D28" s="404">
        <v>1</v>
      </c>
      <c r="E28" s="102">
        <v>0.1</v>
      </c>
      <c r="F28" s="102">
        <v>0.1</v>
      </c>
      <c r="G28" s="404">
        <v>3.5</v>
      </c>
      <c r="H28" s="18">
        <f t="shared" si="2"/>
        <v>1.0000000000000002E-2</v>
      </c>
      <c r="I28" s="102"/>
      <c r="J28" s="19">
        <f t="shared" si="3"/>
        <v>3.5000000000000003E-2</v>
      </c>
      <c r="L28" s="330"/>
      <c r="M28" s="330"/>
      <c r="N28" s="330"/>
    </row>
    <row r="29" spans="2:14" ht="18" customHeight="1">
      <c r="B29" s="1554"/>
      <c r="C29" s="403" t="s">
        <v>565</v>
      </c>
      <c r="D29" s="404">
        <v>1</v>
      </c>
      <c r="E29" s="102">
        <v>0.15</v>
      </c>
      <c r="F29" s="102">
        <v>0.15</v>
      </c>
      <c r="G29" s="404">
        <v>3.5</v>
      </c>
      <c r="H29" s="18">
        <f t="shared" si="2"/>
        <v>2.2499999999999999E-2</v>
      </c>
      <c r="I29" s="102"/>
      <c r="J29" s="19">
        <f t="shared" si="3"/>
        <v>7.8750000000000001E-2</v>
      </c>
      <c r="L29" s="330"/>
      <c r="M29" s="330"/>
      <c r="N29" s="330"/>
    </row>
    <row r="30" spans="2:14" ht="18" customHeight="1">
      <c r="B30" s="1554"/>
      <c r="C30" s="403" t="s">
        <v>566</v>
      </c>
      <c r="D30" s="34">
        <v>3</v>
      </c>
      <c r="E30" s="99">
        <v>0.3</v>
      </c>
      <c r="F30" s="99">
        <v>0.3</v>
      </c>
      <c r="G30" s="404">
        <v>3.5</v>
      </c>
      <c r="H30" s="22">
        <f t="shared" si="2"/>
        <v>0.09</v>
      </c>
      <c r="I30" s="22"/>
      <c r="J30" s="19">
        <f t="shared" si="3"/>
        <v>0.94499999999999984</v>
      </c>
      <c r="L30" s="330" t="s">
        <v>82</v>
      </c>
      <c r="M30" s="330"/>
      <c r="N30" s="330"/>
    </row>
    <row r="31" spans="2:14" ht="18" customHeight="1">
      <c r="B31" s="1554"/>
      <c r="C31" s="403" t="s">
        <v>567</v>
      </c>
      <c r="D31" s="36">
        <v>19</v>
      </c>
      <c r="E31" s="100">
        <v>0.2</v>
      </c>
      <c r="F31" s="100">
        <v>0.2</v>
      </c>
      <c r="G31" s="404">
        <v>3.5</v>
      </c>
      <c r="H31" s="18">
        <f t="shared" si="2"/>
        <v>4.0000000000000008E-2</v>
      </c>
      <c r="I31" s="18"/>
      <c r="J31" s="19">
        <f t="shared" si="3"/>
        <v>2.6600000000000006</v>
      </c>
      <c r="L31" s="330" t="s">
        <v>83</v>
      </c>
      <c r="M31" s="330"/>
      <c r="N31" s="330"/>
    </row>
    <row r="32" spans="2:14" ht="18" customHeight="1">
      <c r="B32" s="1554"/>
      <c r="C32" s="403"/>
      <c r="D32" s="36"/>
      <c r="E32" s="100"/>
      <c r="F32" s="100"/>
      <c r="G32" s="36"/>
      <c r="H32" s="18"/>
      <c r="I32" s="18"/>
      <c r="J32" s="19"/>
      <c r="L32" s="330" t="s">
        <v>73</v>
      </c>
      <c r="M32" s="332"/>
      <c r="N32" s="332"/>
    </row>
    <row r="33" spans="2:14" ht="18" customHeight="1" thickBot="1">
      <c r="B33" s="1555"/>
      <c r="C33" s="662"/>
      <c r="D33" s="37"/>
      <c r="E33" s="90"/>
      <c r="F33" s="90"/>
      <c r="G33" s="37"/>
      <c r="H33" s="20"/>
      <c r="I33" s="20"/>
      <c r="J33" s="21"/>
      <c r="L33" s="332" t="s">
        <v>72</v>
      </c>
      <c r="M33" s="332"/>
      <c r="N33" s="332"/>
    </row>
    <row r="34" spans="2:14" ht="18" customHeight="1" thickBot="1">
      <c r="B34" s="1556" t="s">
        <v>278</v>
      </c>
      <c r="C34" s="38" t="s">
        <v>78</v>
      </c>
      <c r="D34" s="33">
        <v>0</v>
      </c>
      <c r="E34" s="33">
        <v>0.3</v>
      </c>
      <c r="F34" s="33">
        <v>0.4</v>
      </c>
      <c r="G34" s="33">
        <v>3.5</v>
      </c>
      <c r="H34" s="16">
        <f>+E34*F34</f>
        <v>0.12</v>
      </c>
      <c r="I34" s="16">
        <f>+H34*G34*D34</f>
        <v>0</v>
      </c>
      <c r="J34" s="17"/>
      <c r="L34" s="336" t="s">
        <v>71</v>
      </c>
      <c r="M34" s="336"/>
      <c r="N34" s="336"/>
    </row>
    <row r="35" spans="2:14" ht="18" customHeight="1">
      <c r="B35" s="1557"/>
      <c r="C35" s="94"/>
      <c r="D35" s="36">
        <v>0</v>
      </c>
      <c r="E35" s="36">
        <v>0.3</v>
      </c>
      <c r="F35" s="36">
        <v>0.7</v>
      </c>
      <c r="G35" s="36">
        <v>3.5</v>
      </c>
      <c r="H35" s="18">
        <f>+E35*F35</f>
        <v>0.21</v>
      </c>
      <c r="I35" s="18">
        <f>+H35*G35*D35</f>
        <v>0</v>
      </c>
      <c r="J35" s="19"/>
      <c r="L35" s="405"/>
      <c r="M35" s="405"/>
      <c r="N35" s="405"/>
    </row>
    <row r="36" spans="2:14" ht="18" customHeight="1">
      <c r="B36" s="1557"/>
      <c r="C36" s="94"/>
      <c r="D36" s="36">
        <v>0</v>
      </c>
      <c r="E36" s="36">
        <v>0.3</v>
      </c>
      <c r="F36" s="36">
        <v>0.5</v>
      </c>
      <c r="G36" s="36">
        <v>4</v>
      </c>
      <c r="H36" s="18">
        <f>+E36*F36</f>
        <v>0.15</v>
      </c>
      <c r="I36" s="18">
        <f>+H36*G36*D36</f>
        <v>0</v>
      </c>
      <c r="J36" s="19"/>
      <c r="L36" s="405"/>
      <c r="M36" s="405"/>
      <c r="N36" s="405"/>
    </row>
    <row r="37" spans="2:14" ht="18" customHeight="1">
      <c r="B37" s="1557"/>
      <c r="C37" s="94"/>
      <c r="D37" s="36">
        <v>0</v>
      </c>
      <c r="E37" s="36">
        <v>0.3</v>
      </c>
      <c r="F37" s="36">
        <v>0.2</v>
      </c>
      <c r="G37" s="36">
        <v>4</v>
      </c>
      <c r="H37" s="18">
        <f>+E37*F37</f>
        <v>0.06</v>
      </c>
      <c r="I37" s="18">
        <f>+H37*G37*D37</f>
        <v>0</v>
      </c>
      <c r="J37" s="19"/>
      <c r="L37" s="405"/>
      <c r="M37" s="405"/>
      <c r="N37" s="405"/>
    </row>
    <row r="38" spans="2:14" ht="18" customHeight="1">
      <c r="B38" s="1557"/>
      <c r="C38" s="94"/>
      <c r="D38" s="36"/>
      <c r="E38" s="36"/>
      <c r="F38" s="36"/>
      <c r="G38" s="36"/>
      <c r="H38" s="18"/>
      <c r="I38" s="18"/>
      <c r="J38" s="19"/>
      <c r="L38" s="405"/>
      <c r="M38" s="405"/>
      <c r="N38" s="405"/>
    </row>
    <row r="39" spans="2:14" ht="18" customHeight="1">
      <c r="B39" s="1557"/>
      <c r="C39" s="94"/>
      <c r="D39" s="36"/>
      <c r="E39" s="36"/>
      <c r="F39" s="36"/>
      <c r="G39" s="36"/>
      <c r="H39" s="18"/>
      <c r="I39" s="18"/>
      <c r="J39" s="19"/>
      <c r="L39" s="405"/>
      <c r="M39" s="405"/>
      <c r="N39" s="405"/>
    </row>
    <row r="40" spans="2:14" ht="18" customHeight="1">
      <c r="B40" s="1557"/>
      <c r="C40" s="94"/>
      <c r="D40" s="36"/>
      <c r="E40" s="36"/>
      <c r="F40" s="36"/>
      <c r="G40" s="36"/>
      <c r="H40" s="18"/>
      <c r="I40" s="18"/>
      <c r="J40" s="19"/>
      <c r="L40" s="405"/>
      <c r="M40" s="405"/>
      <c r="N40" s="405"/>
    </row>
    <row r="41" spans="2:14" ht="18" customHeight="1">
      <c r="B41" s="1557"/>
      <c r="C41" s="94"/>
      <c r="D41" s="36"/>
      <c r="E41" s="36"/>
      <c r="F41" s="36"/>
      <c r="G41" s="36"/>
      <c r="H41" s="18"/>
      <c r="I41" s="18"/>
      <c r="J41" s="19"/>
      <c r="L41" s="405"/>
      <c r="M41" s="405"/>
      <c r="N41" s="405"/>
    </row>
    <row r="42" spans="2:14" ht="18" customHeight="1">
      <c r="B42" s="1557"/>
      <c r="C42" s="94"/>
      <c r="D42" s="36"/>
      <c r="E42" s="36"/>
      <c r="F42" s="36"/>
      <c r="G42" s="36"/>
      <c r="H42" s="18"/>
      <c r="I42" s="18"/>
      <c r="J42" s="19"/>
      <c r="L42" s="405"/>
      <c r="M42" s="405"/>
      <c r="N42" s="405"/>
    </row>
    <row r="43" spans="2:14" ht="18" customHeight="1">
      <c r="B43" s="1557"/>
      <c r="C43" s="94"/>
      <c r="D43" s="36"/>
      <c r="E43" s="36"/>
      <c r="F43" s="36"/>
      <c r="G43" s="36"/>
      <c r="H43" s="18"/>
      <c r="I43" s="18"/>
      <c r="J43" s="19"/>
      <c r="L43" s="405"/>
      <c r="M43" s="405"/>
      <c r="N43" s="405"/>
    </row>
    <row r="44" spans="2:14" ht="18" customHeight="1">
      <c r="B44" s="1557"/>
      <c r="C44" s="94"/>
      <c r="D44" s="36"/>
      <c r="E44" s="36"/>
      <c r="F44" s="36"/>
      <c r="G44" s="36"/>
      <c r="H44" s="18"/>
      <c r="I44" s="18"/>
      <c r="J44" s="19"/>
      <c r="L44" s="405"/>
      <c r="M44" s="405"/>
      <c r="N44" s="405"/>
    </row>
    <row r="45" spans="2:14" ht="18" customHeight="1" thickBot="1">
      <c r="B45" s="1557"/>
      <c r="C45" s="94"/>
      <c r="D45" s="36"/>
      <c r="E45" s="36"/>
      <c r="F45" s="36"/>
      <c r="G45" s="36"/>
      <c r="H45" s="18"/>
      <c r="I45" s="18"/>
      <c r="J45" s="19"/>
      <c r="L45" s="405"/>
      <c r="M45" s="405"/>
      <c r="N45" s="405"/>
    </row>
    <row r="46" spans="2:14" ht="18" customHeight="1" thickBot="1">
      <c r="B46" s="1557"/>
      <c r="C46" s="94"/>
      <c r="D46" s="36"/>
      <c r="E46" s="36"/>
      <c r="F46" s="36"/>
      <c r="G46" s="36"/>
      <c r="H46" s="18"/>
      <c r="I46" s="18"/>
      <c r="J46" s="19"/>
      <c r="L46" s="406" t="s">
        <v>117</v>
      </c>
      <c r="M46" s="406"/>
      <c r="N46" s="1544"/>
    </row>
    <row r="47" spans="2:14" ht="18" customHeight="1" thickBot="1">
      <c r="B47" s="1557"/>
      <c r="C47" s="95"/>
      <c r="D47" s="91"/>
      <c r="E47" s="92"/>
      <c r="F47" s="92"/>
      <c r="G47" s="91"/>
      <c r="H47" s="92"/>
      <c r="I47" s="92"/>
      <c r="J47" s="93"/>
      <c r="L47" s="407" t="s">
        <v>118</v>
      </c>
      <c r="M47" s="408"/>
      <c r="N47" s="1559"/>
    </row>
    <row r="48" spans="2:14" ht="18" customHeight="1" thickTop="1">
      <c r="B48" s="1557"/>
      <c r="C48" s="96" t="s">
        <v>72</v>
      </c>
      <c r="D48" s="34">
        <v>0</v>
      </c>
      <c r="E48" s="102">
        <v>0.2</v>
      </c>
      <c r="F48" s="102">
        <v>0.2</v>
      </c>
      <c r="G48" s="404">
        <v>4</v>
      </c>
      <c r="H48" s="18">
        <f>+E48*F48</f>
        <v>4.0000000000000008E-2</v>
      </c>
      <c r="I48" s="18"/>
      <c r="J48" s="35">
        <f>+D48*E48*F48*G48</f>
        <v>0</v>
      </c>
      <c r="L48" s="409" t="s">
        <v>119</v>
      </c>
      <c r="M48" s="410"/>
      <c r="N48" s="1559"/>
    </row>
    <row r="49" spans="2:14" ht="18" customHeight="1">
      <c r="B49" s="1557"/>
      <c r="C49" s="97" t="s">
        <v>72</v>
      </c>
      <c r="D49" s="36">
        <v>0</v>
      </c>
      <c r="E49" s="102">
        <v>0.2</v>
      </c>
      <c r="F49" s="102">
        <v>0.15</v>
      </c>
      <c r="G49" s="404">
        <v>4</v>
      </c>
      <c r="H49" s="18">
        <f>+E49*F49</f>
        <v>0.03</v>
      </c>
      <c r="I49" s="18"/>
      <c r="J49" s="19">
        <f>+D49*E49*F49*G49</f>
        <v>0</v>
      </c>
      <c r="L49" s="411" t="s">
        <v>122</v>
      </c>
      <c r="M49" s="410"/>
      <c r="N49" s="1559"/>
    </row>
    <row r="50" spans="2:14" ht="18" customHeight="1">
      <c r="B50" s="1557"/>
      <c r="C50" s="97"/>
      <c r="D50" s="36"/>
      <c r="E50" s="100"/>
      <c r="F50" s="100"/>
      <c r="G50" s="36"/>
      <c r="H50" s="18"/>
      <c r="I50" s="18"/>
      <c r="J50" s="19"/>
      <c r="L50" s="411"/>
      <c r="M50" s="410"/>
      <c r="N50" s="1559"/>
    </row>
    <row r="51" spans="2:14" ht="18" customHeight="1">
      <c r="B51" s="1557"/>
      <c r="C51" s="97"/>
      <c r="D51" s="36"/>
      <c r="E51" s="100"/>
      <c r="F51" s="100"/>
      <c r="G51" s="36"/>
      <c r="H51" s="18"/>
      <c r="I51" s="18"/>
      <c r="J51" s="19"/>
      <c r="L51" s="411"/>
      <c r="M51" s="410"/>
      <c r="N51" s="1559"/>
    </row>
    <row r="52" spans="2:14" ht="18" customHeight="1">
      <c r="B52" s="1557"/>
      <c r="C52" s="97"/>
      <c r="D52" s="36"/>
      <c r="E52" s="100"/>
      <c r="F52" s="100"/>
      <c r="G52" s="36"/>
      <c r="H52" s="18"/>
      <c r="I52" s="18"/>
      <c r="J52" s="19"/>
      <c r="L52" s="411"/>
      <c r="M52" s="410"/>
      <c r="N52" s="1559"/>
    </row>
    <row r="53" spans="2:14" ht="18" customHeight="1">
      <c r="B53" s="1557"/>
      <c r="C53" s="97"/>
      <c r="D53" s="36"/>
      <c r="E53" s="100"/>
      <c r="F53" s="100"/>
      <c r="G53" s="36"/>
      <c r="H53" s="18"/>
      <c r="I53" s="18"/>
      <c r="J53" s="19"/>
      <c r="L53" s="411"/>
      <c r="M53" s="410"/>
      <c r="N53" s="1559"/>
    </row>
    <row r="54" spans="2:14" ht="18" customHeight="1">
      <c r="B54" s="1557"/>
      <c r="C54" s="97"/>
      <c r="D54" s="36"/>
      <c r="E54" s="100"/>
      <c r="F54" s="100"/>
      <c r="G54" s="36"/>
      <c r="H54" s="18"/>
      <c r="I54" s="18"/>
      <c r="J54" s="19"/>
      <c r="L54" s="411"/>
      <c r="M54" s="410"/>
      <c r="N54" s="1559"/>
    </row>
    <row r="55" spans="2:14" ht="18" customHeight="1">
      <c r="B55" s="1557"/>
      <c r="C55" s="97"/>
      <c r="D55" s="36"/>
      <c r="E55" s="100"/>
      <c r="F55" s="100"/>
      <c r="G55" s="36"/>
      <c r="H55" s="18"/>
      <c r="I55" s="18"/>
      <c r="J55" s="19"/>
      <c r="L55" s="411"/>
      <c r="M55" s="410"/>
      <c r="N55" s="1559"/>
    </row>
    <row r="56" spans="2:14" ht="18" customHeight="1">
      <c r="B56" s="1557"/>
      <c r="C56" s="97"/>
      <c r="D56" s="36"/>
      <c r="E56" s="100"/>
      <c r="F56" s="100"/>
      <c r="G56" s="36"/>
      <c r="H56" s="18"/>
      <c r="I56" s="18"/>
      <c r="J56" s="19"/>
      <c r="L56" s="411"/>
      <c r="M56" s="410"/>
      <c r="N56" s="1559"/>
    </row>
    <row r="57" spans="2:14" ht="18" customHeight="1">
      <c r="B57" s="1557"/>
      <c r="C57" s="97"/>
      <c r="D57" s="36"/>
      <c r="E57" s="100"/>
      <c r="F57" s="100"/>
      <c r="G57" s="36"/>
      <c r="H57" s="18"/>
      <c r="I57" s="18"/>
      <c r="J57" s="19"/>
      <c r="L57" s="411"/>
      <c r="M57" s="410"/>
      <c r="N57" s="1559"/>
    </row>
    <row r="58" spans="2:14" ht="18" customHeight="1">
      <c r="B58" s="1557"/>
      <c r="C58" s="97"/>
      <c r="D58" s="36"/>
      <c r="E58" s="100"/>
      <c r="F58" s="100"/>
      <c r="G58" s="36"/>
      <c r="H58" s="18"/>
      <c r="I58" s="18"/>
      <c r="J58" s="19"/>
      <c r="L58" s="411"/>
      <c r="M58" s="410"/>
      <c r="N58" s="1559"/>
    </row>
    <row r="59" spans="2:14" ht="18" customHeight="1">
      <c r="B59" s="1557"/>
      <c r="C59" s="97"/>
      <c r="D59" s="36"/>
      <c r="E59" s="100"/>
      <c r="F59" s="100"/>
      <c r="G59" s="36"/>
      <c r="H59" s="18"/>
      <c r="I59" s="18"/>
      <c r="J59" s="19"/>
      <c r="L59" s="411"/>
      <c r="M59" s="410"/>
      <c r="N59" s="1559"/>
    </row>
    <row r="60" spans="2:14" ht="18" customHeight="1">
      <c r="B60" s="1557"/>
      <c r="C60" s="97"/>
      <c r="D60" s="36"/>
      <c r="E60" s="100"/>
      <c r="F60" s="100"/>
      <c r="G60" s="36"/>
      <c r="H60" s="18"/>
      <c r="I60" s="18"/>
      <c r="J60" s="19"/>
      <c r="L60" s="411"/>
      <c r="M60" s="410"/>
      <c r="N60" s="1559"/>
    </row>
    <row r="61" spans="2:14" ht="18" customHeight="1">
      <c r="B61" s="1557"/>
      <c r="C61" s="97"/>
      <c r="D61" s="36"/>
      <c r="E61" s="100"/>
      <c r="F61" s="100"/>
      <c r="G61" s="36"/>
      <c r="H61" s="18"/>
      <c r="I61" s="18"/>
      <c r="J61" s="19"/>
      <c r="L61" s="412" t="s">
        <v>120</v>
      </c>
      <c r="M61" s="410"/>
      <c r="N61" s="1559"/>
    </row>
    <row r="62" spans="2:14" ht="18" customHeight="1" thickBot="1">
      <c r="B62" s="1558"/>
      <c r="C62" s="98"/>
      <c r="D62" s="37"/>
      <c r="E62" s="90"/>
      <c r="F62" s="90"/>
      <c r="G62" s="37"/>
      <c r="H62" s="20"/>
      <c r="I62" s="20"/>
      <c r="J62" s="21"/>
      <c r="L62" s="413" t="s">
        <v>121</v>
      </c>
      <c r="M62" s="414"/>
      <c r="N62" s="1559"/>
    </row>
    <row r="63" spans="2:14" ht="18" customHeight="1" thickBot="1">
      <c r="B63" s="1542"/>
      <c r="C63" s="38"/>
      <c r="D63" s="33"/>
      <c r="E63" s="33"/>
      <c r="F63" s="33"/>
      <c r="G63" s="33"/>
      <c r="H63" s="16"/>
      <c r="I63" s="16"/>
      <c r="J63" s="17"/>
      <c r="L63" s="415" t="s">
        <v>124</v>
      </c>
      <c r="M63" s="406"/>
      <c r="N63" s="406"/>
    </row>
    <row r="64" spans="2:14" ht="18" customHeight="1">
      <c r="B64" s="1543"/>
      <c r="C64" s="94"/>
      <c r="D64" s="36"/>
      <c r="E64" s="36"/>
      <c r="F64" s="36"/>
      <c r="G64" s="36"/>
      <c r="H64" s="18"/>
      <c r="I64" s="18"/>
      <c r="J64" s="19"/>
      <c r="L64" s="407" t="s">
        <v>74</v>
      </c>
      <c r="M64" s="408"/>
      <c r="N64" s="1544"/>
    </row>
    <row r="65" spans="2:14" ht="18" customHeight="1" thickBot="1">
      <c r="B65" s="1543"/>
      <c r="C65" s="94"/>
      <c r="D65" s="36"/>
      <c r="E65" s="36"/>
      <c r="F65" s="36"/>
      <c r="G65" s="36"/>
      <c r="H65" s="18"/>
      <c r="I65" s="18"/>
      <c r="J65" s="19"/>
      <c r="L65" s="416" t="s">
        <v>125</v>
      </c>
      <c r="M65" s="417"/>
      <c r="N65" s="1545"/>
    </row>
    <row r="66" spans="2:14" ht="18" customHeight="1" thickBot="1">
      <c r="B66" s="1543"/>
      <c r="C66" s="95"/>
      <c r="D66" s="91"/>
      <c r="E66" s="92"/>
      <c r="F66" s="92"/>
      <c r="G66" s="91"/>
      <c r="H66" s="92"/>
      <c r="I66" s="92"/>
      <c r="J66" s="93"/>
      <c r="L66" s="418" t="s">
        <v>71</v>
      </c>
      <c r="M66" s="406"/>
      <c r="N66" s="419"/>
    </row>
    <row r="67" spans="2:14" ht="18" customHeight="1" thickTop="1" thickBot="1">
      <c r="I67" s="668">
        <f>SUM(I6:I13)*1</f>
        <v>11.865</v>
      </c>
      <c r="J67" s="669">
        <f>SUM(J20:J31)*0.7</f>
        <v>19.042624999999997</v>
      </c>
    </row>
    <row r="68" spans="2:14" ht="18" customHeight="1">
      <c r="I68" s="11"/>
      <c r="J68" s="11"/>
    </row>
    <row r="69" spans="2:14" ht="18" customHeight="1">
      <c r="I69" s="11"/>
      <c r="J69" s="11"/>
    </row>
    <row r="70" spans="2:14" ht="18" customHeight="1">
      <c r="I70" s="11"/>
      <c r="J70" s="11"/>
    </row>
    <row r="71" spans="2:14" ht="18" customHeight="1">
      <c r="I71" s="11"/>
      <c r="J71" s="11"/>
    </row>
    <row r="72" spans="2:14" ht="18" customHeight="1">
      <c r="I72" s="11"/>
      <c r="J72" s="11"/>
    </row>
    <row r="73" spans="2:14" ht="18" customHeight="1">
      <c r="I73" s="11"/>
      <c r="J73" s="11"/>
    </row>
    <row r="74" spans="2:14" ht="18" customHeight="1">
      <c r="I74" s="11"/>
      <c r="J74" s="11"/>
    </row>
    <row r="75" spans="2:14" ht="18" customHeight="1">
      <c r="I75" s="11"/>
      <c r="J75" s="11"/>
    </row>
    <row r="76" spans="2:14" ht="18" customHeight="1">
      <c r="I76" s="11"/>
      <c r="J76" s="11"/>
    </row>
    <row r="77" spans="2:14" ht="18" customHeight="1">
      <c r="I77" s="11"/>
      <c r="J77" s="11"/>
    </row>
    <row r="78" spans="2:14" ht="18" customHeight="1">
      <c r="I78" s="11"/>
      <c r="J78" s="11"/>
    </row>
    <row r="79" spans="2:14" ht="18" customHeight="1">
      <c r="I79" s="11"/>
      <c r="J79" s="11"/>
    </row>
    <row r="80" spans="2:14" ht="18" customHeight="1">
      <c r="I80" s="11"/>
      <c r="J80" s="11"/>
    </row>
    <row r="81" spans="9:10" ht="18" customHeight="1">
      <c r="I81" s="11"/>
      <c r="J81" s="11"/>
    </row>
    <row r="82" spans="9:10" ht="18" customHeight="1">
      <c r="I82" s="11"/>
      <c r="J82" s="11"/>
    </row>
    <row r="83" spans="9:10" ht="18" customHeight="1">
      <c r="I83" s="11"/>
      <c r="J83" s="11"/>
    </row>
    <row r="84" spans="9:10" ht="18" customHeight="1">
      <c r="I84" s="11"/>
      <c r="J84" s="11"/>
    </row>
    <row r="85" spans="9:10" ht="18" customHeight="1">
      <c r="I85" s="11"/>
      <c r="J85" s="11"/>
    </row>
    <row r="86" spans="9:10" ht="18" customHeight="1">
      <c r="I86" s="11"/>
      <c r="J86" s="11"/>
    </row>
    <row r="87" spans="9:10" ht="18" customHeight="1">
      <c r="I87" s="11"/>
      <c r="J87" s="11"/>
    </row>
    <row r="88" spans="9:10" ht="18" customHeight="1">
      <c r="I88" s="11"/>
      <c r="J88" s="11"/>
    </row>
    <row r="89" spans="9:10" ht="18" customHeight="1">
      <c r="I89" s="11"/>
      <c r="J89" s="11"/>
    </row>
    <row r="90" spans="9:10" ht="18" customHeight="1">
      <c r="I90" s="11"/>
      <c r="J90" s="11"/>
    </row>
    <row r="91" spans="9:10" ht="18" customHeight="1">
      <c r="I91" s="11"/>
      <c r="J91" s="11"/>
    </row>
    <row r="92" spans="9:10" ht="18" customHeight="1">
      <c r="I92" s="11"/>
      <c r="J92" s="11"/>
    </row>
    <row r="93" spans="9:10" ht="18" customHeight="1">
      <c r="I93" s="11"/>
      <c r="J93" s="11"/>
    </row>
    <row r="94" spans="9:10" ht="18" customHeight="1">
      <c r="I94" s="11"/>
      <c r="J94" s="11"/>
    </row>
    <row r="95" spans="9:10" ht="18" customHeight="1">
      <c r="I95" s="11"/>
      <c r="J95" s="11"/>
    </row>
    <row r="96" spans="9:10" ht="18" customHeight="1">
      <c r="I96" s="11"/>
      <c r="J96" s="11"/>
    </row>
    <row r="97" spans="9:10" ht="18" customHeight="1">
      <c r="I97" s="11"/>
      <c r="J97" s="11"/>
    </row>
    <row r="98" spans="9:10" ht="18" customHeight="1">
      <c r="I98" s="11"/>
      <c r="J98" s="11"/>
    </row>
    <row r="99" spans="9:10" ht="18" customHeight="1">
      <c r="I99" s="11"/>
      <c r="J99" s="11"/>
    </row>
    <row r="100" spans="9:10" ht="18" customHeight="1">
      <c r="I100" s="11"/>
      <c r="J100" s="11"/>
    </row>
    <row r="101" spans="9:10" ht="18" customHeight="1">
      <c r="I101" s="11"/>
      <c r="J101" s="11"/>
    </row>
    <row r="102" spans="9:10" ht="18" customHeight="1">
      <c r="I102" s="11"/>
      <c r="J102" s="11"/>
    </row>
    <row r="103" spans="9:10" ht="18" customHeight="1">
      <c r="I103" s="11"/>
      <c r="J103" s="11"/>
    </row>
    <row r="104" spans="9:10" ht="18" customHeight="1">
      <c r="I104" s="11"/>
      <c r="J104" s="11"/>
    </row>
    <row r="105" spans="9:10" ht="18" customHeight="1">
      <c r="I105" s="11"/>
      <c r="J105" s="11"/>
    </row>
    <row r="106" spans="9:10" ht="18" customHeight="1">
      <c r="I106" s="11"/>
      <c r="J106" s="11"/>
    </row>
    <row r="107" spans="9:10" ht="18" customHeight="1">
      <c r="I107" s="11"/>
      <c r="J107" s="11"/>
    </row>
    <row r="108" spans="9:10" ht="18" customHeight="1">
      <c r="I108" s="11"/>
      <c r="J108" s="11"/>
    </row>
    <row r="109" spans="9:10" ht="18" customHeight="1">
      <c r="I109" s="11"/>
      <c r="J109" s="11"/>
    </row>
    <row r="110" spans="9:10" ht="18" customHeight="1">
      <c r="I110" s="11"/>
      <c r="J110" s="11"/>
    </row>
    <row r="111" spans="9:10" ht="18" customHeight="1">
      <c r="I111" s="11"/>
      <c r="J111" s="11"/>
    </row>
    <row r="112" spans="9:10" ht="18" customHeight="1">
      <c r="I112" s="11"/>
      <c r="J112" s="11"/>
    </row>
    <row r="113" spans="9:10" ht="18" customHeight="1">
      <c r="I113" s="11"/>
      <c r="J113" s="11"/>
    </row>
    <row r="114" spans="9:10" ht="18" customHeight="1">
      <c r="I114" s="11"/>
      <c r="J114" s="11"/>
    </row>
    <row r="115" spans="9:10" ht="18" customHeight="1">
      <c r="I115" s="11"/>
      <c r="J115" s="11"/>
    </row>
    <row r="116" spans="9:10" ht="18" customHeight="1">
      <c r="I116" s="11"/>
      <c r="J116" s="11"/>
    </row>
    <row r="117" spans="9:10" ht="18" customHeight="1">
      <c r="I117" s="11"/>
      <c r="J117" s="11"/>
    </row>
    <row r="118" spans="9:10" ht="18" customHeight="1">
      <c r="I118" s="11"/>
      <c r="J118" s="11"/>
    </row>
    <row r="119" spans="9:10" ht="18" customHeight="1"/>
    <row r="120" spans="9:10" ht="18" customHeight="1"/>
    <row r="121" spans="9:10" ht="18" customHeight="1"/>
    <row r="122" spans="9:10" ht="18" customHeight="1"/>
    <row r="123" spans="9:10" ht="18" customHeight="1"/>
    <row r="124" spans="9:10" ht="18" customHeight="1"/>
    <row r="125" spans="9:10" ht="18" customHeight="1"/>
    <row r="126" spans="9:10" ht="18" customHeight="1"/>
    <row r="127" spans="9:10" ht="18" customHeight="1"/>
    <row r="128" spans="9:10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26.25" customHeight="1"/>
    <row r="208" ht="39" customHeight="1"/>
    <row r="209" ht="26.25" customHeight="1"/>
    <row r="210" ht="64.5" customHeight="1"/>
    <row r="211" ht="26.25" customHeight="1"/>
    <row r="212" ht="26.25" customHeight="1"/>
  </sheetData>
  <mergeCells count="8">
    <mergeCell ref="B63:B66"/>
    <mergeCell ref="N64:N65"/>
    <mergeCell ref="B3:J3"/>
    <mergeCell ref="L4:L5"/>
    <mergeCell ref="M4:N4"/>
    <mergeCell ref="B6:B33"/>
    <mergeCell ref="B34:B62"/>
    <mergeCell ref="N46:N62"/>
  </mergeCells>
  <phoneticPr fontId="0" type="noConversion"/>
  <pageMargins left="0.75" right="0.75" top="1" bottom="1" header="0" footer="0"/>
  <pageSetup paperSize="561" orientation="portrait" horizontalDpi="4294967295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V312"/>
  <sheetViews>
    <sheetView topLeftCell="E40" zoomScale="70" workbookViewId="0">
      <selection activeCell="L35" sqref="L35"/>
    </sheetView>
  </sheetViews>
  <sheetFormatPr baseColWidth="10" defaultColWidth="11.42578125" defaultRowHeight="12.75"/>
  <cols>
    <col min="1" max="1" width="9.42578125" style="8" customWidth="1"/>
    <col min="2" max="2" width="9.140625" style="8" bestFit="1" customWidth="1"/>
    <col min="3" max="3" width="9.140625" style="8" customWidth="1"/>
    <col min="4" max="4" width="14.5703125" style="8" customWidth="1"/>
    <col min="5" max="5" width="11" style="8" bestFit="1" customWidth="1"/>
    <col min="6" max="6" width="7" style="8" customWidth="1"/>
    <col min="7" max="7" width="6" style="8" customWidth="1"/>
    <col min="8" max="8" width="11.42578125" style="8"/>
    <col min="9" max="9" width="12.140625" style="8" bestFit="1" customWidth="1"/>
    <col min="10" max="11" width="12.140625" style="8" customWidth="1"/>
    <col min="12" max="12" width="14.7109375" style="8" customWidth="1"/>
    <col min="13" max="18" width="17.7109375" style="8" customWidth="1"/>
    <col min="19" max="19" width="61.42578125" style="8" customWidth="1"/>
    <col min="20" max="20" width="13.7109375" style="8" customWidth="1"/>
    <col min="21" max="21" width="13.85546875" style="8" customWidth="1"/>
    <col min="22" max="16384" width="11.42578125" style="8"/>
  </cols>
  <sheetData>
    <row r="1" spans="2:22" ht="13.5" thickBot="1">
      <c r="B1" s="23"/>
      <c r="C1" s="23"/>
    </row>
    <row r="2" spans="2:22" ht="32.65" customHeight="1" thickBot="1">
      <c r="B2" s="1563" t="s">
        <v>113</v>
      </c>
      <c r="C2" s="1564"/>
      <c r="D2" s="1564"/>
      <c r="E2" s="1564"/>
      <c r="F2" s="1564"/>
      <c r="G2" s="1564"/>
      <c r="H2" s="1564"/>
      <c r="I2" s="1564"/>
      <c r="J2" s="1564"/>
      <c r="K2" s="1564"/>
      <c r="L2" s="1564"/>
    </row>
    <row r="3" spans="2:22" s="11" customFormat="1" ht="27.75" customHeight="1" thickBot="1">
      <c r="B3" s="24"/>
      <c r="C3" s="24"/>
    </row>
    <row r="4" spans="2:22" s="10" customFormat="1" ht="61.9" customHeight="1" thickBot="1">
      <c r="B4" s="13" t="s">
        <v>49</v>
      </c>
      <c r="C4" s="12"/>
      <c r="D4" s="39" t="s">
        <v>75</v>
      </c>
      <c r="E4" s="40" t="s">
        <v>64</v>
      </c>
      <c r="F4" s="40" t="s">
        <v>65</v>
      </c>
      <c r="G4" s="40" t="s">
        <v>66</v>
      </c>
      <c r="H4" s="40" t="s">
        <v>76</v>
      </c>
      <c r="I4" s="40" t="s">
        <v>68</v>
      </c>
      <c r="J4" s="40" t="s">
        <v>302</v>
      </c>
      <c r="K4" s="40" t="s">
        <v>290</v>
      </c>
      <c r="L4" s="40" t="s">
        <v>289</v>
      </c>
      <c r="M4" s="40" t="s">
        <v>215</v>
      </c>
      <c r="N4" s="325" t="s">
        <v>288</v>
      </c>
      <c r="O4" s="325" t="s">
        <v>293</v>
      </c>
      <c r="P4" s="325" t="s">
        <v>292</v>
      </c>
      <c r="Q4" s="325" t="s">
        <v>301</v>
      </c>
      <c r="R4" s="325" t="s">
        <v>489</v>
      </c>
      <c r="S4" s="325"/>
      <c r="T4" s="328" t="s">
        <v>112</v>
      </c>
      <c r="U4" s="1551" t="s">
        <v>111</v>
      </c>
      <c r="V4" s="1552"/>
    </row>
    <row r="5" spans="2:22" s="11" customFormat="1" ht="18" customHeight="1" thickBot="1">
      <c r="B5" s="1566" t="s">
        <v>275</v>
      </c>
      <c r="C5" s="1571"/>
      <c r="D5" s="83" t="s">
        <v>286</v>
      </c>
      <c r="E5" s="76">
        <v>1</v>
      </c>
      <c r="F5" s="652">
        <v>0.2</v>
      </c>
      <c r="G5" s="652">
        <v>0.25</v>
      </c>
      <c r="H5" s="652">
        <f>0.9*2</f>
        <v>1.8</v>
      </c>
      <c r="I5" s="76"/>
      <c r="J5" s="167"/>
      <c r="K5" s="167"/>
      <c r="L5" s="653">
        <f t="shared" ref="L5:L13" si="0">E5*F5*G5*H5</f>
        <v>9.0000000000000011E-2</v>
      </c>
      <c r="M5" s="25"/>
      <c r="N5" s="172"/>
      <c r="O5" s="172">
        <f t="shared" ref="O5:O13" si="1">E5*F5*H5</f>
        <v>0.36000000000000004</v>
      </c>
      <c r="P5" s="172"/>
      <c r="Q5" s="172"/>
      <c r="R5" s="172"/>
      <c r="S5" s="172"/>
      <c r="T5" s="329"/>
      <c r="U5" s="330" t="s">
        <v>109</v>
      </c>
      <c r="V5" s="330" t="s">
        <v>110</v>
      </c>
    </row>
    <row r="6" spans="2:22" s="11" customFormat="1" ht="18" customHeight="1">
      <c r="B6" s="1567"/>
      <c r="C6" s="1565"/>
      <c r="D6" s="82"/>
      <c r="E6" s="78">
        <v>1</v>
      </c>
      <c r="F6" s="78">
        <v>0.2</v>
      </c>
      <c r="G6" s="78">
        <v>0.25</v>
      </c>
      <c r="H6" s="78">
        <f>0.95*2</f>
        <v>1.9</v>
      </c>
      <c r="I6" s="78"/>
      <c r="J6" s="171"/>
      <c r="K6" s="171"/>
      <c r="L6" s="655">
        <f t="shared" si="0"/>
        <v>9.5000000000000001E-2</v>
      </c>
      <c r="M6" s="26"/>
      <c r="N6" s="172"/>
      <c r="O6" s="172">
        <f t="shared" si="1"/>
        <v>0.38</v>
      </c>
      <c r="P6" s="172"/>
      <c r="Q6" s="172"/>
      <c r="R6" s="172"/>
      <c r="S6" s="172"/>
      <c r="T6" s="331" t="s">
        <v>96</v>
      </c>
      <c r="U6" s="332"/>
      <c r="V6" s="332"/>
    </row>
    <row r="7" spans="2:22" s="11" customFormat="1" ht="18" customHeight="1">
      <c r="B7" s="1567"/>
      <c r="C7" s="1565"/>
      <c r="D7" s="77" t="s">
        <v>541</v>
      </c>
      <c r="E7" s="78">
        <v>1</v>
      </c>
      <c r="F7" s="78">
        <v>0.2</v>
      </c>
      <c r="G7" s="78">
        <v>0.3</v>
      </c>
      <c r="H7" s="78">
        <v>5.23</v>
      </c>
      <c r="I7" s="78"/>
      <c r="J7" s="171"/>
      <c r="K7" s="171"/>
      <c r="L7" s="654">
        <f t="shared" si="0"/>
        <v>0.31380000000000002</v>
      </c>
      <c r="M7" s="26"/>
      <c r="N7" s="172"/>
      <c r="O7" s="172">
        <f t="shared" si="1"/>
        <v>1.046</v>
      </c>
      <c r="P7" s="172"/>
      <c r="Q7" s="172"/>
      <c r="R7" s="172"/>
      <c r="S7" s="172"/>
      <c r="T7" s="331" t="s">
        <v>88</v>
      </c>
      <c r="U7" s="332"/>
      <c r="V7" s="332"/>
    </row>
    <row r="8" spans="2:22" s="11" customFormat="1" ht="18" customHeight="1">
      <c r="B8" s="1567"/>
      <c r="C8" s="1565"/>
      <c r="D8" s="77" t="s">
        <v>542</v>
      </c>
      <c r="E8" s="78">
        <v>1</v>
      </c>
      <c r="F8" s="78">
        <v>0.2</v>
      </c>
      <c r="G8" s="78">
        <v>0.3</v>
      </c>
      <c r="H8" s="78">
        <v>4.01</v>
      </c>
      <c r="I8" s="78"/>
      <c r="J8" s="171"/>
      <c r="K8" s="171"/>
      <c r="L8" s="654">
        <f t="shared" si="0"/>
        <v>0.24059999999999998</v>
      </c>
      <c r="M8" s="26"/>
      <c r="N8" s="172"/>
      <c r="O8" s="172">
        <f t="shared" si="1"/>
        <v>0.80200000000000005</v>
      </c>
      <c r="P8" s="172"/>
      <c r="Q8" s="172"/>
      <c r="R8" s="172"/>
      <c r="S8" s="172"/>
      <c r="T8" s="331" t="s">
        <v>97</v>
      </c>
      <c r="U8" s="332"/>
      <c r="V8" s="332"/>
    </row>
    <row r="9" spans="2:22" s="11" customFormat="1" ht="18" customHeight="1">
      <c r="B9" s="1567"/>
      <c r="C9" s="1565"/>
      <c r="D9" s="77" t="s">
        <v>543</v>
      </c>
      <c r="E9" s="78">
        <v>1</v>
      </c>
      <c r="F9" s="78">
        <v>0.2</v>
      </c>
      <c r="G9" s="78">
        <v>0.3</v>
      </c>
      <c r="H9" s="78">
        <f>3.91+2.9</f>
        <v>6.8100000000000005</v>
      </c>
      <c r="I9" s="78"/>
      <c r="J9" s="171"/>
      <c r="K9" s="171"/>
      <c r="L9" s="654">
        <f t="shared" si="0"/>
        <v>0.40860000000000002</v>
      </c>
      <c r="M9" s="26"/>
      <c r="N9" s="172"/>
      <c r="O9" s="172">
        <f t="shared" si="1"/>
        <v>1.3620000000000001</v>
      </c>
      <c r="P9" s="172"/>
      <c r="Q9" s="172"/>
      <c r="R9" s="172"/>
      <c r="S9" s="172"/>
      <c r="T9" s="331" t="s">
        <v>97</v>
      </c>
      <c r="U9" s="332"/>
      <c r="V9" s="332"/>
    </row>
    <row r="10" spans="2:22" s="11" customFormat="1" ht="18" customHeight="1">
      <c r="B10" s="1567"/>
      <c r="C10" s="1565"/>
      <c r="D10" s="77" t="s">
        <v>544</v>
      </c>
      <c r="E10" s="78">
        <v>1</v>
      </c>
      <c r="F10" s="78">
        <v>0.2</v>
      </c>
      <c r="G10" s="78">
        <v>0.3</v>
      </c>
      <c r="H10" s="78">
        <f>2.1+3.17+2.03*3+2.14+2.1+2.2+2.3+2.05</f>
        <v>22.150000000000002</v>
      </c>
      <c r="I10" s="78"/>
      <c r="J10" s="171"/>
      <c r="K10" s="171"/>
      <c r="L10" s="654">
        <f t="shared" si="0"/>
        <v>1.3290000000000002</v>
      </c>
      <c r="M10" s="26"/>
      <c r="N10" s="172"/>
      <c r="O10" s="172">
        <f t="shared" si="1"/>
        <v>4.4300000000000006</v>
      </c>
      <c r="P10" s="172"/>
      <c r="Q10" s="172"/>
      <c r="R10" s="172"/>
      <c r="S10" s="172"/>
      <c r="T10" s="331" t="s">
        <v>97</v>
      </c>
      <c r="U10" s="332"/>
      <c r="V10" s="332"/>
    </row>
    <row r="11" spans="2:22" s="11" customFormat="1" ht="18" customHeight="1">
      <c r="B11" s="1567"/>
      <c r="C11" s="1565"/>
      <c r="D11" s="77" t="s">
        <v>545</v>
      </c>
      <c r="E11" s="78">
        <v>1</v>
      </c>
      <c r="F11" s="78">
        <v>0.2</v>
      </c>
      <c r="G11" s="78">
        <v>0.3</v>
      </c>
      <c r="H11" s="78">
        <f>4.9+2.7+2.5</f>
        <v>10.100000000000001</v>
      </c>
      <c r="I11" s="78"/>
      <c r="J11" s="171"/>
      <c r="K11" s="171"/>
      <c r="L11" s="654">
        <f t="shared" si="0"/>
        <v>0.60600000000000009</v>
      </c>
      <c r="M11" s="26"/>
      <c r="N11" s="172"/>
      <c r="O11" s="172">
        <f t="shared" si="1"/>
        <v>2.0200000000000005</v>
      </c>
      <c r="P11" s="172"/>
      <c r="Q11" s="172"/>
      <c r="R11" s="172"/>
      <c r="S11" s="172"/>
      <c r="T11" s="331" t="s">
        <v>97</v>
      </c>
      <c r="U11" s="332"/>
      <c r="V11" s="332"/>
    </row>
    <row r="12" spans="2:22" s="11" customFormat="1" ht="18" customHeight="1">
      <c r="B12" s="1567"/>
      <c r="C12" s="1565"/>
      <c r="D12" s="77" t="s">
        <v>546</v>
      </c>
      <c r="E12" s="78">
        <v>1</v>
      </c>
      <c r="F12" s="78">
        <v>0.2</v>
      </c>
      <c r="G12" s="78">
        <v>0.35</v>
      </c>
      <c r="H12" s="78">
        <f>4.84+2.17+2.42*3</f>
        <v>14.27</v>
      </c>
      <c r="I12" s="78"/>
      <c r="J12" s="171"/>
      <c r="K12" s="171"/>
      <c r="L12" s="654">
        <f t="shared" si="0"/>
        <v>0.9988999999999999</v>
      </c>
      <c r="M12" s="26"/>
      <c r="N12" s="172"/>
      <c r="O12" s="172">
        <f t="shared" si="1"/>
        <v>2.8540000000000001</v>
      </c>
      <c r="P12" s="172"/>
      <c r="Q12" s="172"/>
      <c r="R12" s="172"/>
      <c r="S12" s="172"/>
      <c r="T12" s="331" t="s">
        <v>97</v>
      </c>
      <c r="U12" s="332"/>
      <c r="V12" s="332"/>
    </row>
    <row r="13" spans="2:22" s="11" customFormat="1" ht="18" customHeight="1">
      <c r="B13" s="1567"/>
      <c r="C13" s="1565"/>
      <c r="D13" s="77" t="s">
        <v>547</v>
      </c>
      <c r="E13" s="78">
        <v>1</v>
      </c>
      <c r="F13" s="78">
        <v>0.2</v>
      </c>
      <c r="G13" s="78">
        <v>0.35</v>
      </c>
      <c r="H13" s="78">
        <f>5.78*2</f>
        <v>11.56</v>
      </c>
      <c r="I13" s="78"/>
      <c r="J13" s="171"/>
      <c r="K13" s="171"/>
      <c r="L13" s="654">
        <f t="shared" si="0"/>
        <v>0.80919999999999992</v>
      </c>
      <c r="M13" s="26"/>
      <c r="N13" s="172"/>
      <c r="O13" s="172">
        <f t="shared" si="1"/>
        <v>2.3120000000000003</v>
      </c>
      <c r="P13" s="172"/>
      <c r="Q13" s="172"/>
      <c r="R13" s="172"/>
      <c r="S13" s="172"/>
      <c r="T13" s="331" t="s">
        <v>97</v>
      </c>
      <c r="U13" s="332"/>
      <c r="V13" s="332"/>
    </row>
    <row r="14" spans="2:22" s="11" customFormat="1" ht="18" customHeight="1">
      <c r="B14" s="1567"/>
      <c r="C14" s="1565"/>
      <c r="D14" s="77"/>
      <c r="E14" s="78"/>
      <c r="F14" s="78"/>
      <c r="G14" s="78"/>
      <c r="H14" s="78"/>
      <c r="I14" s="78"/>
      <c r="J14" s="168"/>
      <c r="K14" s="168"/>
      <c r="L14" s="168"/>
      <c r="M14" s="26"/>
      <c r="N14" s="172"/>
      <c r="O14" s="172"/>
      <c r="P14" s="172"/>
      <c r="Q14" s="172"/>
      <c r="R14" s="172"/>
      <c r="S14" s="172"/>
      <c r="T14" s="331" t="s">
        <v>98</v>
      </c>
      <c r="U14" s="332"/>
      <c r="V14" s="332"/>
    </row>
    <row r="15" spans="2:22" s="11" customFormat="1" ht="18" customHeight="1">
      <c r="B15" s="1567"/>
      <c r="C15" s="1565"/>
      <c r="D15" s="77" t="s">
        <v>287</v>
      </c>
      <c r="E15" s="78">
        <v>1</v>
      </c>
      <c r="F15" s="78">
        <v>0.3</v>
      </c>
      <c r="G15" s="78">
        <v>0.2</v>
      </c>
      <c r="H15" s="78">
        <f>4.15+3.65+8.47+8.3+4.15+3.8+8.74+6.32*2+7.5+8.37+7.9+1.95+3.8+8.3+4.7+2.51+8.3</f>
        <v>107.23000000000002</v>
      </c>
      <c r="I15" s="78"/>
      <c r="J15" s="168"/>
      <c r="K15" s="168">
        <f>E15*F15*G15*H15</f>
        <v>6.4338000000000006</v>
      </c>
      <c r="L15" s="168"/>
      <c r="M15" s="26"/>
      <c r="N15" s="172"/>
      <c r="O15" s="172"/>
      <c r="P15" s="172">
        <f>0.45*0.7*E15*H15</f>
        <v>33.777450000000009</v>
      </c>
      <c r="Q15" s="172"/>
      <c r="R15" s="172"/>
      <c r="S15" s="172"/>
      <c r="T15" s="331" t="s">
        <v>99</v>
      </c>
      <c r="U15" s="332"/>
      <c r="V15" s="332"/>
    </row>
    <row r="16" spans="2:22" s="11" customFormat="1" ht="18" customHeight="1">
      <c r="B16" s="1567"/>
      <c r="C16" s="1565"/>
      <c r="D16" s="77" t="s">
        <v>548</v>
      </c>
      <c r="E16" s="78">
        <v>1</v>
      </c>
      <c r="F16" s="78">
        <v>0.2</v>
      </c>
      <c r="G16" s="78">
        <v>0.2</v>
      </c>
      <c r="H16" s="78">
        <f>8.44+0.85+1.76+0.98+0.9*2+8.44+25.55+3.42+55.35+2.55+5.3*2+7.85*2+8.05</f>
        <v>143.49</v>
      </c>
      <c r="I16" s="78"/>
      <c r="J16" s="168"/>
      <c r="K16" s="168">
        <f>E16*F16*G16*H16</f>
        <v>5.7396000000000011</v>
      </c>
      <c r="L16" s="168"/>
      <c r="M16" s="26"/>
      <c r="N16" s="172"/>
      <c r="O16" s="172"/>
      <c r="P16" s="172">
        <f>0.45*0.7*E16*H16</f>
        <v>45.199350000000003</v>
      </c>
      <c r="Q16" s="172"/>
      <c r="R16" s="172"/>
      <c r="S16" s="172"/>
      <c r="T16" s="331" t="s">
        <v>100</v>
      </c>
      <c r="U16" s="332"/>
      <c r="V16" s="332"/>
    </row>
    <row r="17" spans="2:22" s="11" customFormat="1" ht="18" customHeight="1">
      <c r="B17" s="1567"/>
      <c r="C17" s="1565"/>
      <c r="D17" s="82"/>
      <c r="E17" s="86"/>
      <c r="F17" s="86"/>
      <c r="G17" s="86"/>
      <c r="H17" s="86"/>
      <c r="I17" s="86"/>
      <c r="J17" s="169"/>
      <c r="K17" s="169"/>
      <c r="L17" s="169"/>
      <c r="M17" s="26"/>
      <c r="N17" s="172"/>
      <c r="O17" s="172"/>
      <c r="P17" s="172"/>
      <c r="Q17" s="172"/>
      <c r="R17" s="172"/>
      <c r="S17" s="172"/>
      <c r="T17" s="333" t="s">
        <v>115</v>
      </c>
      <c r="U17" s="334"/>
      <c r="V17" s="334"/>
    </row>
    <row r="18" spans="2:22" s="11" customFormat="1" ht="18" customHeight="1">
      <c r="B18" s="1567"/>
      <c r="C18" s="1565"/>
      <c r="D18" s="82" t="s">
        <v>288</v>
      </c>
      <c r="E18" s="86">
        <v>42</v>
      </c>
      <c r="F18" s="86">
        <v>0.7</v>
      </c>
      <c r="G18" s="86">
        <v>0.7</v>
      </c>
      <c r="H18" s="86">
        <v>0.7</v>
      </c>
      <c r="I18" s="86"/>
      <c r="J18" s="169"/>
      <c r="K18" s="169"/>
      <c r="L18" s="169"/>
      <c r="M18" s="26"/>
      <c r="N18" s="172">
        <f>E18*F18*G18*H18</f>
        <v>14.405999999999997</v>
      </c>
      <c r="O18" s="172">
        <f>+E18*F18*G18</f>
        <v>20.58</v>
      </c>
      <c r="P18" s="172"/>
      <c r="Q18" s="172"/>
      <c r="R18" s="172"/>
      <c r="S18" s="172"/>
      <c r="T18" s="333" t="s">
        <v>114</v>
      </c>
      <c r="U18" s="334"/>
      <c r="V18" s="334"/>
    </row>
    <row r="19" spans="2:22" s="11" customFormat="1" ht="18" customHeight="1" thickBot="1">
      <c r="B19" s="1567"/>
      <c r="C19" s="1570"/>
      <c r="D19" s="79"/>
      <c r="E19" s="80">
        <v>0</v>
      </c>
      <c r="F19" s="80">
        <v>1.2</v>
      </c>
      <c r="G19" s="80">
        <v>1.2</v>
      </c>
      <c r="H19" s="80">
        <v>0.8</v>
      </c>
      <c r="I19" s="80"/>
      <c r="J19" s="170"/>
      <c r="K19" s="170"/>
      <c r="L19" s="170"/>
      <c r="M19" s="26"/>
      <c r="N19" s="172">
        <f>E19*F19*G19*H19</f>
        <v>0</v>
      </c>
      <c r="O19" s="172">
        <f>E19*F19*G19</f>
        <v>0</v>
      </c>
      <c r="P19" s="172"/>
      <c r="Q19" s="172"/>
      <c r="R19" s="172"/>
      <c r="S19" s="172"/>
      <c r="T19" s="335" t="s">
        <v>84</v>
      </c>
      <c r="U19" s="336"/>
      <c r="V19" s="336"/>
    </row>
    <row r="20" spans="2:22" s="11" customFormat="1" ht="18" customHeight="1">
      <c r="B20" s="1567"/>
      <c r="C20" s="1565"/>
      <c r="D20" s="82" t="s">
        <v>490</v>
      </c>
      <c r="E20" s="78">
        <v>0</v>
      </c>
      <c r="F20" s="78">
        <v>1</v>
      </c>
      <c r="G20" s="78">
        <v>1</v>
      </c>
      <c r="H20" s="78">
        <v>1</v>
      </c>
      <c r="I20" s="78">
        <v>0</v>
      </c>
      <c r="J20" s="168"/>
      <c r="K20" s="168"/>
      <c r="L20" s="168"/>
      <c r="M20" s="26"/>
      <c r="N20" s="172">
        <f>E20*F20*G20*H20</f>
        <v>0</v>
      </c>
      <c r="O20" s="172">
        <f>I20</f>
        <v>0</v>
      </c>
      <c r="P20" s="326"/>
      <c r="Q20" s="326"/>
      <c r="R20" s="326">
        <f>I20*0.15</f>
        <v>0</v>
      </c>
      <c r="S20" s="326"/>
    </row>
    <row r="21" spans="2:22" s="11" customFormat="1" ht="18" customHeight="1" thickBot="1">
      <c r="B21" s="1567"/>
      <c r="C21" s="1565"/>
      <c r="D21" s="79"/>
      <c r="E21" s="86">
        <v>0</v>
      </c>
      <c r="F21" s="86">
        <v>1</v>
      </c>
      <c r="G21" s="86">
        <v>1</v>
      </c>
      <c r="H21" s="86">
        <v>0.8</v>
      </c>
      <c r="I21" s="86"/>
      <c r="J21" s="80"/>
      <c r="K21" s="169"/>
      <c r="L21" s="169"/>
      <c r="M21" s="26"/>
      <c r="N21" s="172">
        <f>E21*F21*G21*H21</f>
        <v>0</v>
      </c>
      <c r="O21" s="172">
        <f>E21*F21*G21</f>
        <v>0</v>
      </c>
      <c r="P21" s="326"/>
      <c r="Q21" s="326"/>
      <c r="R21" s="326"/>
      <c r="S21" s="326"/>
    </row>
    <row r="22" spans="2:22" s="11" customFormat="1" ht="18" customHeight="1">
      <c r="B22" s="1567"/>
      <c r="C22" s="1568"/>
      <c r="D22" s="83" t="s">
        <v>96</v>
      </c>
      <c r="E22" s="76">
        <v>1</v>
      </c>
      <c r="F22" s="76">
        <v>0.3</v>
      </c>
      <c r="G22" s="76">
        <v>0.65</v>
      </c>
      <c r="H22" s="76">
        <v>7.7</v>
      </c>
      <c r="I22" s="76"/>
      <c r="J22" s="76">
        <f>E22*F22*G22*H22</f>
        <v>1.5015000000000001</v>
      </c>
      <c r="K22" s="76"/>
      <c r="L22" s="167"/>
      <c r="M22" s="25"/>
      <c r="N22" s="172"/>
      <c r="O22" s="172"/>
      <c r="P22" s="326"/>
      <c r="Q22" s="326"/>
      <c r="R22" s="326"/>
      <c r="S22" s="326"/>
    </row>
    <row r="23" spans="2:22" s="11" customFormat="1" ht="18" customHeight="1">
      <c r="B23" s="1567"/>
      <c r="C23" s="1569"/>
      <c r="D23" s="84" t="s">
        <v>88</v>
      </c>
      <c r="E23" s="78">
        <v>1</v>
      </c>
      <c r="F23" s="78">
        <v>0.3</v>
      </c>
      <c r="G23" s="78">
        <v>0.5</v>
      </c>
      <c r="H23" s="78">
        <v>5.23</v>
      </c>
      <c r="I23" s="78"/>
      <c r="J23" s="78">
        <f t="shared" ref="J23:J32" si="2">E23*F23*G23*H23</f>
        <v>0.78450000000000009</v>
      </c>
      <c r="K23" s="78"/>
      <c r="L23" s="168"/>
      <c r="M23" s="26"/>
      <c r="N23" s="172"/>
      <c r="O23" s="172"/>
      <c r="P23" s="326"/>
      <c r="Q23" s="326"/>
      <c r="R23" s="326"/>
      <c r="S23" s="326"/>
    </row>
    <row r="24" spans="2:22" s="11" customFormat="1" ht="18" customHeight="1">
      <c r="B24" s="1567"/>
      <c r="C24" s="1569"/>
      <c r="D24" s="84" t="s">
        <v>97</v>
      </c>
      <c r="E24" s="78">
        <v>1</v>
      </c>
      <c r="F24" s="78">
        <v>0.2</v>
      </c>
      <c r="G24" s="78">
        <v>0.35</v>
      </c>
      <c r="H24" s="78">
        <v>4.01</v>
      </c>
      <c r="I24" s="78"/>
      <c r="J24" s="78">
        <f t="shared" si="2"/>
        <v>0.28069999999999995</v>
      </c>
      <c r="K24" s="78"/>
      <c r="L24" s="168"/>
      <c r="M24" s="26"/>
      <c r="N24" s="172"/>
      <c r="O24" s="172"/>
      <c r="P24" s="326"/>
      <c r="Q24" s="326"/>
      <c r="R24" s="326"/>
      <c r="S24" s="326"/>
    </row>
    <row r="25" spans="2:22" s="11" customFormat="1" ht="18" customHeight="1">
      <c r="B25" s="1567"/>
      <c r="C25" s="1569"/>
      <c r="D25" s="84" t="s">
        <v>98</v>
      </c>
      <c r="E25" s="78">
        <v>1</v>
      </c>
      <c r="F25" s="78">
        <v>0.2</v>
      </c>
      <c r="G25" s="78">
        <v>0.35</v>
      </c>
      <c r="H25" s="78">
        <f>3.95+2.9+2.15+2.04</f>
        <v>11.04</v>
      </c>
      <c r="I25" s="78"/>
      <c r="J25" s="78">
        <f t="shared" si="2"/>
        <v>0.77279999999999982</v>
      </c>
      <c r="K25" s="78"/>
      <c r="L25" s="168"/>
      <c r="M25" s="26"/>
      <c r="N25" s="172"/>
      <c r="O25" s="172"/>
      <c r="P25" s="326"/>
      <c r="Q25" s="326"/>
      <c r="R25" s="326"/>
      <c r="S25" s="326"/>
    </row>
    <row r="26" spans="2:22" s="11" customFormat="1" ht="18" customHeight="1">
      <c r="B26" s="1567"/>
      <c r="C26" s="1569"/>
      <c r="D26" s="84" t="s">
        <v>99</v>
      </c>
      <c r="E26" s="78">
        <v>1</v>
      </c>
      <c r="F26" s="78">
        <v>0.2</v>
      </c>
      <c r="G26" s="78">
        <v>0.35</v>
      </c>
      <c r="H26" s="78">
        <f>3.12+2.05+2.05+2.2+2.95</f>
        <v>12.370000000000001</v>
      </c>
      <c r="I26" s="78"/>
      <c r="J26" s="78">
        <f t="shared" si="2"/>
        <v>0.8659</v>
      </c>
      <c r="K26" s="78"/>
      <c r="L26" s="168"/>
      <c r="M26" s="26"/>
      <c r="N26" s="326"/>
      <c r="O26" s="326"/>
      <c r="P26" s="326"/>
      <c r="Q26" s="326"/>
      <c r="R26" s="326"/>
      <c r="S26" s="326"/>
    </row>
    <row r="27" spans="2:22" s="11" customFormat="1" ht="18" customHeight="1">
      <c r="B27" s="1567"/>
      <c r="C27" s="1569"/>
      <c r="D27" s="84" t="s">
        <v>100</v>
      </c>
      <c r="E27" s="78">
        <v>1</v>
      </c>
      <c r="F27" s="78">
        <v>0.25</v>
      </c>
      <c r="G27" s="78">
        <v>0.35</v>
      </c>
      <c r="H27" s="78">
        <f>4.85+5.4+5.3*2</f>
        <v>20.85</v>
      </c>
      <c r="I27" s="78"/>
      <c r="J27" s="78">
        <f t="shared" si="2"/>
        <v>1.8243750000000001</v>
      </c>
      <c r="K27" s="78"/>
      <c r="L27" s="168"/>
      <c r="M27" s="26"/>
      <c r="N27" s="326"/>
      <c r="O27" s="326"/>
      <c r="P27" s="326"/>
      <c r="Q27" s="326"/>
      <c r="R27" s="326"/>
      <c r="S27" s="326"/>
    </row>
    <row r="28" spans="2:22" s="11" customFormat="1" ht="18" customHeight="1">
      <c r="B28" s="1567"/>
      <c r="C28" s="1569"/>
      <c r="D28" s="82" t="s">
        <v>553</v>
      </c>
      <c r="E28" s="86">
        <v>1</v>
      </c>
      <c r="F28" s="86">
        <v>0.3</v>
      </c>
      <c r="G28" s="86">
        <v>0.5</v>
      </c>
      <c r="H28" s="86">
        <f>7.85*2+2</f>
        <v>17.7</v>
      </c>
      <c r="I28" s="86"/>
      <c r="J28" s="86">
        <f t="shared" si="2"/>
        <v>2.6549999999999998</v>
      </c>
      <c r="K28" s="86"/>
      <c r="L28" s="169"/>
      <c r="M28" s="26"/>
      <c r="N28" s="326"/>
      <c r="O28" s="326"/>
      <c r="P28" s="326"/>
      <c r="Q28" s="326"/>
      <c r="R28" s="326"/>
      <c r="S28" s="326"/>
    </row>
    <row r="29" spans="2:22" s="11" customFormat="1" ht="18" customHeight="1">
      <c r="B29" s="1567"/>
      <c r="C29" s="1569"/>
      <c r="D29" s="77" t="s">
        <v>554</v>
      </c>
      <c r="E29" s="78">
        <v>1</v>
      </c>
      <c r="F29" s="78">
        <v>0.3</v>
      </c>
      <c r="G29" s="78">
        <v>0.5</v>
      </c>
      <c r="H29" s="78">
        <f>5.8*2</f>
        <v>11.6</v>
      </c>
      <c r="I29" s="78"/>
      <c r="J29" s="78">
        <f t="shared" si="2"/>
        <v>1.74</v>
      </c>
      <c r="K29" s="78"/>
      <c r="L29" s="168"/>
      <c r="M29" s="26"/>
      <c r="N29" s="326"/>
      <c r="O29" s="326"/>
      <c r="P29" s="326"/>
      <c r="Q29" s="326"/>
      <c r="R29" s="326"/>
      <c r="S29" s="326"/>
    </row>
    <row r="30" spans="2:22" s="11" customFormat="1" ht="18" customHeight="1">
      <c r="B30" s="1567"/>
      <c r="C30" s="1569"/>
      <c r="D30" s="77" t="s">
        <v>555</v>
      </c>
      <c r="E30" s="78">
        <v>1</v>
      </c>
      <c r="F30" s="78">
        <v>0.2</v>
      </c>
      <c r="G30" s="78">
        <v>0.4</v>
      </c>
      <c r="H30" s="78">
        <f>2.42*2</f>
        <v>4.84</v>
      </c>
      <c r="I30" s="78"/>
      <c r="J30" s="78">
        <f t="shared" si="2"/>
        <v>0.38720000000000004</v>
      </c>
      <c r="K30" s="78"/>
      <c r="L30" s="168"/>
      <c r="M30" s="26"/>
      <c r="N30" s="326"/>
      <c r="O30" s="326"/>
      <c r="P30" s="326"/>
      <c r="Q30" s="326"/>
      <c r="R30" s="326"/>
      <c r="S30" s="326"/>
    </row>
    <row r="31" spans="2:22" s="11" customFormat="1" ht="18" customHeight="1">
      <c r="B31" s="1567"/>
      <c r="C31" s="1569"/>
      <c r="D31" s="77" t="s">
        <v>557</v>
      </c>
      <c r="E31" s="78">
        <v>1</v>
      </c>
      <c r="F31" s="78">
        <v>0.2</v>
      </c>
      <c r="G31" s="78">
        <v>0.3</v>
      </c>
      <c r="H31" s="78">
        <f>3.6+2.2+3.6+8.5+1.05*4</f>
        <v>22.099999999999998</v>
      </c>
      <c r="I31" s="78"/>
      <c r="J31" s="78">
        <f t="shared" si="2"/>
        <v>1.3259999999999998</v>
      </c>
      <c r="K31" s="78"/>
      <c r="L31" s="168"/>
      <c r="M31" s="26"/>
      <c r="N31" s="326"/>
      <c r="O31" s="326"/>
      <c r="P31" s="326"/>
      <c r="Q31" s="326"/>
      <c r="R31" s="326"/>
      <c r="S31" s="326"/>
    </row>
    <row r="32" spans="2:22" s="11" customFormat="1" ht="18" customHeight="1" thickBot="1">
      <c r="B32" s="1567"/>
      <c r="C32" s="1569"/>
      <c r="D32" s="79" t="s">
        <v>556</v>
      </c>
      <c r="E32" s="80">
        <v>1</v>
      </c>
      <c r="F32" s="80">
        <v>0.3</v>
      </c>
      <c r="G32" s="80">
        <v>0.15</v>
      </c>
      <c r="H32" s="80">
        <f>2.25*2+1.95*2+3.2*2+2.45*2+1*4+7.6+2.4*6+2.9*3+2+1.9+7.25*3</f>
        <v>80.050000000000011</v>
      </c>
      <c r="I32" s="80"/>
      <c r="J32" s="80">
        <f t="shared" si="2"/>
        <v>3.6022500000000002</v>
      </c>
      <c r="K32" s="80"/>
      <c r="L32" s="170"/>
      <c r="M32" s="27"/>
      <c r="N32" s="326"/>
      <c r="O32" s="326"/>
      <c r="P32" s="326"/>
      <c r="Q32" s="326"/>
      <c r="R32" s="326"/>
      <c r="S32" s="326"/>
    </row>
    <row r="33" spans="2:19" s="11" customFormat="1" ht="18" customHeight="1">
      <c r="B33" s="1567"/>
      <c r="C33" s="1565"/>
      <c r="D33" s="84" t="s">
        <v>84</v>
      </c>
      <c r="E33" s="85">
        <v>1</v>
      </c>
      <c r="F33" s="85">
        <v>0.2</v>
      </c>
      <c r="G33" s="85">
        <v>0.2</v>
      </c>
      <c r="H33" s="85">
        <f>8.4+1.1+2.3+9.97+1.07+1.63+8.35+6.32*2+8.37+0.85*3+2.54+9.73+2.7+6.3+5.23+1.5+7.3+4.6+5.3*3+7.05+1.25+10.2+7.02+7.23+1.93+7.35+1.2+3.3+1.73+2.04+2.42+2.1*3</f>
        <v>171.19999999999996</v>
      </c>
      <c r="I33" s="85"/>
      <c r="J33" s="171"/>
      <c r="K33" s="171"/>
      <c r="L33" s="171"/>
      <c r="M33" s="26">
        <f>E33*F33*G33*H33</f>
        <v>6.8479999999999999</v>
      </c>
      <c r="N33" s="326"/>
      <c r="O33" s="326"/>
      <c r="P33" s="326"/>
      <c r="Q33" s="326"/>
      <c r="R33" s="326"/>
      <c r="S33" s="326"/>
    </row>
    <row r="34" spans="2:19" s="11" customFormat="1" ht="18" customHeight="1">
      <c r="B34" s="1567"/>
      <c r="C34" s="1565"/>
      <c r="D34" s="77" t="s">
        <v>549</v>
      </c>
      <c r="E34" s="78">
        <v>1</v>
      </c>
      <c r="F34" s="78">
        <v>0.3</v>
      </c>
      <c r="G34" s="78">
        <v>0.2</v>
      </c>
      <c r="H34" s="78">
        <f>1.85+1.2</f>
        <v>3.05</v>
      </c>
      <c r="I34" s="78"/>
      <c r="J34" s="171"/>
      <c r="K34" s="168"/>
      <c r="L34" s="168"/>
      <c r="M34" s="26">
        <f>E34*F34*G34*H34</f>
        <v>0.183</v>
      </c>
      <c r="N34" s="326"/>
      <c r="O34" s="326"/>
      <c r="P34" s="326"/>
      <c r="Q34" s="326"/>
      <c r="R34" s="326"/>
      <c r="S34" s="326"/>
    </row>
    <row r="35" spans="2:19" s="11" customFormat="1" ht="18" customHeight="1">
      <c r="B35" s="1567"/>
      <c r="C35" s="1565"/>
      <c r="D35" s="77" t="s">
        <v>550</v>
      </c>
      <c r="E35" s="78">
        <v>1</v>
      </c>
      <c r="F35" s="78">
        <v>0.3</v>
      </c>
      <c r="G35" s="78">
        <v>0.25</v>
      </c>
      <c r="H35" s="78">
        <f>3.07+4.1+7+1.2*3+5.78</f>
        <v>23.55</v>
      </c>
      <c r="I35" s="78"/>
      <c r="J35" s="171"/>
      <c r="K35" s="168"/>
      <c r="L35" s="168"/>
      <c r="M35" s="26">
        <f>E35*F35*G35*H35</f>
        <v>1.7662500000000001</v>
      </c>
      <c r="N35" s="326"/>
      <c r="O35" s="326"/>
      <c r="P35" s="326"/>
      <c r="Q35" s="326"/>
      <c r="R35" s="326"/>
      <c r="S35" s="326"/>
    </row>
    <row r="36" spans="2:19" s="11" customFormat="1" ht="18" customHeight="1">
      <c r="B36" s="1567"/>
      <c r="C36" s="1565"/>
      <c r="D36" s="77" t="s">
        <v>551</v>
      </c>
      <c r="E36" s="78">
        <v>1</v>
      </c>
      <c r="F36" s="78">
        <v>0.3</v>
      </c>
      <c r="G36" s="78">
        <v>0.35</v>
      </c>
      <c r="H36" s="78">
        <v>9.3800000000000008</v>
      </c>
      <c r="I36" s="78"/>
      <c r="J36" s="171"/>
      <c r="K36" s="168"/>
      <c r="L36" s="168"/>
      <c r="M36" s="26">
        <f>E36*F36*G36*H36</f>
        <v>0.9849</v>
      </c>
      <c r="N36" s="326"/>
      <c r="O36" s="326"/>
      <c r="P36" s="326"/>
      <c r="Q36" s="326"/>
      <c r="R36" s="326"/>
      <c r="S36" s="326"/>
    </row>
    <row r="37" spans="2:19" s="11" customFormat="1" ht="18" customHeight="1">
      <c r="B37" s="1567"/>
      <c r="C37" s="1565"/>
      <c r="D37" s="77" t="s">
        <v>552</v>
      </c>
      <c r="E37" s="78">
        <v>1</v>
      </c>
      <c r="F37" s="78">
        <v>0.3</v>
      </c>
      <c r="G37" s="78">
        <v>0.5</v>
      </c>
      <c r="H37" s="78">
        <f>1.3*4+4.2+1.1*2+3.7+3.5+2.8+1.3*3+0.95*3+1.9+1+2.7+5.78</f>
        <v>39.730000000000004</v>
      </c>
      <c r="I37" s="78"/>
      <c r="J37" s="171"/>
      <c r="K37" s="168"/>
      <c r="L37" s="168"/>
      <c r="M37" s="26">
        <f>E37*F37*G37*H37</f>
        <v>5.9595000000000002</v>
      </c>
      <c r="N37" s="326"/>
      <c r="O37" s="326"/>
      <c r="P37" s="326"/>
      <c r="Q37" s="326"/>
      <c r="R37" s="326"/>
      <c r="S37" s="326"/>
    </row>
    <row r="38" spans="2:19" s="11" customFormat="1" ht="18" customHeight="1" thickBot="1">
      <c r="B38" s="1567"/>
      <c r="C38" s="1570"/>
      <c r="D38" s="79"/>
      <c r="E38" s="80"/>
      <c r="F38" s="80"/>
      <c r="G38" s="80"/>
      <c r="H38" s="80"/>
      <c r="I38" s="80"/>
      <c r="J38" s="170"/>
      <c r="K38" s="170"/>
      <c r="L38" s="170"/>
      <c r="M38" s="27"/>
      <c r="N38" s="326"/>
      <c r="O38" s="326"/>
      <c r="P38" s="326"/>
      <c r="Q38" s="326"/>
      <c r="R38" s="326"/>
      <c r="S38" s="326"/>
    </row>
    <row r="39" spans="2:19" s="11" customFormat="1" ht="18" customHeight="1">
      <c r="B39" s="1556" t="s">
        <v>278</v>
      </c>
      <c r="C39" s="1560"/>
      <c r="D39" s="590" t="s">
        <v>114</v>
      </c>
      <c r="E39" s="591">
        <v>0</v>
      </c>
      <c r="F39" s="591">
        <v>0.25</v>
      </c>
      <c r="G39" s="591">
        <v>0.4</v>
      </c>
      <c r="H39" s="591">
        <f>520*1.2</f>
        <v>624</v>
      </c>
      <c r="I39" s="591"/>
      <c r="J39" s="592">
        <f>E39*F39*G39*H39</f>
        <v>0</v>
      </c>
      <c r="K39" s="593"/>
      <c r="L39" s="593"/>
      <c r="M39" s="26"/>
      <c r="N39" s="326"/>
      <c r="O39" s="326"/>
      <c r="P39" s="326"/>
      <c r="Q39" s="326"/>
      <c r="R39" s="326"/>
      <c r="S39" s="326"/>
    </row>
    <row r="40" spans="2:19" s="11" customFormat="1" ht="18" customHeight="1" thickBot="1">
      <c r="B40" s="1557"/>
      <c r="C40" s="1561"/>
      <c r="D40" s="594"/>
      <c r="E40" s="595">
        <v>0</v>
      </c>
      <c r="F40" s="595">
        <v>0.3</v>
      </c>
      <c r="G40" s="595">
        <v>0.4</v>
      </c>
      <c r="H40" s="595">
        <v>4</v>
      </c>
      <c r="I40" s="595"/>
      <c r="J40" s="592">
        <f>E40*F40*G40*H40</f>
        <v>0</v>
      </c>
      <c r="K40" s="592"/>
      <c r="L40" s="592"/>
      <c r="M40" s="26"/>
      <c r="N40" s="326"/>
      <c r="O40" s="326"/>
      <c r="P40" s="326"/>
      <c r="Q40" s="326"/>
      <c r="R40" s="326"/>
      <c r="S40" s="326"/>
    </row>
    <row r="41" spans="2:19" s="11" customFormat="1" ht="18" customHeight="1">
      <c r="B41" s="1557"/>
      <c r="C41" s="1561"/>
      <c r="D41" s="596"/>
      <c r="E41" s="595">
        <v>0</v>
      </c>
      <c r="F41" s="595">
        <v>0.3</v>
      </c>
      <c r="G41" s="595">
        <v>0.4</v>
      </c>
      <c r="H41" s="595">
        <v>6.5</v>
      </c>
      <c r="I41" s="595"/>
      <c r="J41" s="592">
        <f>E41*F41*G41*H41</f>
        <v>0</v>
      </c>
      <c r="K41" s="592"/>
      <c r="L41" s="592"/>
      <c r="M41" s="26"/>
      <c r="N41" s="326"/>
      <c r="O41" s="326"/>
      <c r="P41" s="326"/>
      <c r="Q41" s="326"/>
      <c r="R41" s="326"/>
      <c r="S41" s="326"/>
    </row>
    <row r="42" spans="2:19" s="11" customFormat="1" ht="18" customHeight="1">
      <c r="B42" s="1557"/>
      <c r="C42" s="1561"/>
      <c r="D42" s="590" t="s">
        <v>84</v>
      </c>
      <c r="E42" s="595">
        <v>0</v>
      </c>
      <c r="F42" s="595">
        <v>0.2</v>
      </c>
      <c r="G42" s="595">
        <v>0.2</v>
      </c>
      <c r="H42" s="595">
        <v>95</v>
      </c>
      <c r="I42" s="595"/>
      <c r="J42" s="592"/>
      <c r="K42" s="592"/>
      <c r="L42" s="592"/>
      <c r="M42" s="26">
        <f>E42*F42*G42*H42</f>
        <v>0</v>
      </c>
      <c r="N42" s="326"/>
      <c r="O42" s="326"/>
      <c r="P42" s="326"/>
      <c r="Q42" s="326"/>
      <c r="R42" s="326"/>
      <c r="S42" s="326"/>
    </row>
    <row r="43" spans="2:19" s="11" customFormat="1" ht="18" customHeight="1">
      <c r="B43" s="1557"/>
      <c r="C43" s="1561"/>
      <c r="D43" s="590"/>
      <c r="E43" s="595">
        <v>0</v>
      </c>
      <c r="F43" s="595">
        <v>0.3</v>
      </c>
      <c r="G43" s="595">
        <v>0.2</v>
      </c>
      <c r="H43" s="595">
        <v>3</v>
      </c>
      <c r="I43" s="595"/>
      <c r="J43" s="592"/>
      <c r="K43" s="592"/>
      <c r="L43" s="592"/>
      <c r="M43" s="26">
        <f>E43*F43*G43*H43</f>
        <v>0</v>
      </c>
      <c r="N43" s="326"/>
      <c r="O43" s="326"/>
      <c r="P43" s="326"/>
      <c r="Q43" s="326"/>
      <c r="R43" s="326"/>
      <c r="S43" s="326"/>
    </row>
    <row r="44" spans="2:19" s="11" customFormat="1" ht="18" customHeight="1">
      <c r="B44" s="1557"/>
      <c r="C44" s="1561"/>
      <c r="D44" s="590"/>
      <c r="E44" s="595"/>
      <c r="F44" s="595"/>
      <c r="G44" s="595"/>
      <c r="H44" s="595"/>
      <c r="I44" s="595"/>
      <c r="J44" s="592"/>
      <c r="K44" s="592"/>
      <c r="L44" s="592"/>
      <c r="M44" s="26"/>
      <c r="N44" s="326"/>
      <c r="O44" s="326"/>
      <c r="P44" s="326"/>
      <c r="Q44" s="326"/>
      <c r="R44" s="326"/>
      <c r="S44" s="326"/>
    </row>
    <row r="45" spans="2:19" s="11" customFormat="1" ht="18" customHeight="1">
      <c r="B45" s="1557"/>
      <c r="C45" s="1561"/>
      <c r="D45" s="590"/>
      <c r="E45" s="595"/>
      <c r="F45" s="595"/>
      <c r="G45" s="595"/>
      <c r="H45" s="595"/>
      <c r="I45" s="595"/>
      <c r="J45" s="592"/>
      <c r="K45" s="592"/>
      <c r="L45" s="592"/>
      <c r="M45" s="26"/>
      <c r="N45" s="326"/>
      <c r="O45" s="326"/>
      <c r="P45" s="326"/>
      <c r="Q45" s="326"/>
      <c r="R45" s="326"/>
      <c r="S45" s="326"/>
    </row>
    <row r="46" spans="2:19" s="11" customFormat="1" ht="18" customHeight="1">
      <c r="B46" s="1557"/>
      <c r="C46" s="1561"/>
      <c r="D46" s="597"/>
      <c r="E46" s="598"/>
      <c r="F46" s="598"/>
      <c r="G46" s="598"/>
      <c r="H46" s="598"/>
      <c r="I46" s="598"/>
      <c r="J46" s="599"/>
      <c r="K46" s="599"/>
      <c r="L46" s="599"/>
      <c r="M46" s="26"/>
      <c r="N46" s="326"/>
      <c r="O46" s="326"/>
      <c r="P46" s="326"/>
      <c r="Q46" s="326"/>
      <c r="R46" s="326"/>
      <c r="S46" s="326"/>
    </row>
    <row r="47" spans="2:19" s="11" customFormat="1" ht="18" customHeight="1">
      <c r="B47" s="1557"/>
      <c r="C47" s="1561"/>
      <c r="D47" s="597"/>
      <c r="E47" s="598"/>
      <c r="F47" s="598"/>
      <c r="G47" s="598"/>
      <c r="H47" s="598"/>
      <c r="I47" s="598"/>
      <c r="J47" s="599"/>
      <c r="K47" s="599"/>
      <c r="L47" s="599"/>
      <c r="M47" s="26"/>
      <c r="N47" s="326"/>
      <c r="O47" s="326"/>
      <c r="P47" s="326"/>
      <c r="Q47" s="326"/>
      <c r="R47" s="326"/>
      <c r="S47" s="326"/>
    </row>
    <row r="48" spans="2:19" s="11" customFormat="1" ht="18" customHeight="1" thickBot="1">
      <c r="B48" s="1557"/>
      <c r="C48" s="1562"/>
      <c r="D48" s="594"/>
      <c r="E48" s="600"/>
      <c r="F48" s="600"/>
      <c r="G48" s="600"/>
      <c r="H48" s="600"/>
      <c r="I48" s="600"/>
      <c r="J48" s="601"/>
      <c r="K48" s="601"/>
      <c r="L48" s="601"/>
      <c r="M48" s="26"/>
      <c r="N48" s="326"/>
      <c r="O48" s="326"/>
      <c r="P48" s="326"/>
      <c r="Q48" s="326"/>
      <c r="R48" s="326"/>
      <c r="S48" s="326"/>
    </row>
    <row r="49" spans="2:19" s="11" customFormat="1" ht="18" customHeight="1">
      <c r="B49" s="1557"/>
      <c r="C49" s="1561"/>
      <c r="D49" s="597"/>
      <c r="E49" s="595"/>
      <c r="F49" s="595"/>
      <c r="G49" s="595"/>
      <c r="H49" s="595"/>
      <c r="I49" s="595"/>
      <c r="J49" s="592"/>
      <c r="K49" s="592"/>
      <c r="L49" s="592"/>
      <c r="M49" s="87"/>
      <c r="N49" s="326"/>
      <c r="O49" s="326"/>
      <c r="P49" s="326"/>
      <c r="Q49" s="326"/>
      <c r="R49" s="326"/>
      <c r="S49" s="326"/>
    </row>
    <row r="50" spans="2:19" s="11" customFormat="1" ht="18" customHeight="1" thickBot="1">
      <c r="B50" s="1557"/>
      <c r="C50" s="1561"/>
      <c r="D50" s="597"/>
      <c r="E50" s="595"/>
      <c r="F50" s="595"/>
      <c r="G50" s="595"/>
      <c r="H50" s="595"/>
      <c r="I50" s="595"/>
      <c r="J50" s="592"/>
      <c r="K50" s="592"/>
      <c r="L50" s="592"/>
      <c r="M50" s="26"/>
      <c r="N50" s="326"/>
      <c r="O50" s="326"/>
      <c r="P50" s="326"/>
      <c r="Q50" s="326"/>
      <c r="R50" s="326"/>
      <c r="S50" s="326"/>
    </row>
    <row r="51" spans="2:19" s="11" customFormat="1" ht="18" customHeight="1">
      <c r="B51" s="1557"/>
      <c r="C51" s="1560"/>
      <c r="D51" s="602"/>
      <c r="E51" s="591"/>
      <c r="F51" s="591"/>
      <c r="G51" s="591"/>
      <c r="H51" s="591"/>
      <c r="I51" s="591"/>
      <c r="J51" s="593"/>
      <c r="K51" s="593"/>
      <c r="L51" s="593"/>
      <c r="M51" s="26"/>
      <c r="N51" s="326"/>
      <c r="O51" s="326"/>
      <c r="P51" s="326"/>
      <c r="Q51" s="326"/>
      <c r="R51" s="326"/>
      <c r="S51" s="326"/>
    </row>
    <row r="52" spans="2:19" s="11" customFormat="1" ht="18" customHeight="1">
      <c r="B52" s="1557"/>
      <c r="C52" s="1561"/>
      <c r="D52" s="590"/>
      <c r="E52" s="595"/>
      <c r="F52" s="595"/>
      <c r="G52" s="595"/>
      <c r="H52" s="595"/>
      <c r="I52" s="595"/>
      <c r="J52" s="592"/>
      <c r="K52" s="592"/>
      <c r="L52" s="592"/>
      <c r="M52" s="26"/>
      <c r="N52" s="326"/>
      <c r="O52" s="326"/>
      <c r="P52" s="326"/>
      <c r="Q52" s="326"/>
      <c r="R52" s="326"/>
      <c r="S52" s="326"/>
    </row>
    <row r="53" spans="2:19" s="11" customFormat="1" ht="18" customHeight="1">
      <c r="B53" s="1557"/>
      <c r="C53" s="1561"/>
      <c r="D53" s="590"/>
      <c r="E53" s="595"/>
      <c r="F53" s="595"/>
      <c r="G53" s="595"/>
      <c r="H53" s="595"/>
      <c r="I53" s="595"/>
      <c r="J53" s="592"/>
      <c r="K53" s="592"/>
      <c r="L53" s="592"/>
      <c r="M53" s="26"/>
      <c r="N53" s="326"/>
      <c r="O53" s="326"/>
      <c r="P53" s="326"/>
      <c r="Q53" s="326"/>
      <c r="R53" s="326"/>
      <c r="S53" s="326"/>
    </row>
    <row r="54" spans="2:19" s="11" customFormat="1" ht="18" customHeight="1">
      <c r="B54" s="1557"/>
      <c r="C54" s="1561"/>
      <c r="D54" s="590"/>
      <c r="E54" s="595"/>
      <c r="F54" s="595"/>
      <c r="G54" s="595"/>
      <c r="H54" s="595"/>
      <c r="I54" s="595"/>
      <c r="J54" s="592"/>
      <c r="K54" s="592"/>
      <c r="L54" s="592"/>
      <c r="M54" s="26"/>
      <c r="N54" s="326"/>
      <c r="O54" s="326"/>
      <c r="P54" s="326"/>
      <c r="Q54" s="326"/>
      <c r="R54" s="326"/>
      <c r="S54" s="326"/>
    </row>
    <row r="55" spans="2:19" s="11" customFormat="1" ht="18" customHeight="1">
      <c r="B55" s="1557"/>
      <c r="C55" s="1561"/>
      <c r="D55" s="590"/>
      <c r="E55" s="595"/>
      <c r="F55" s="595"/>
      <c r="G55" s="595"/>
      <c r="H55" s="595"/>
      <c r="I55" s="595"/>
      <c r="J55" s="592"/>
      <c r="K55" s="592"/>
      <c r="L55" s="592"/>
      <c r="M55" s="26"/>
      <c r="N55" s="326"/>
      <c r="O55" s="326"/>
      <c r="P55" s="326"/>
      <c r="Q55" s="326"/>
      <c r="R55" s="326"/>
      <c r="S55" s="326"/>
    </row>
    <row r="56" spans="2:19" s="11" customFormat="1" ht="18" customHeight="1">
      <c r="B56" s="1557"/>
      <c r="C56" s="1561"/>
      <c r="D56" s="590"/>
      <c r="E56" s="595"/>
      <c r="F56" s="595"/>
      <c r="G56" s="595"/>
      <c r="H56" s="595"/>
      <c r="I56" s="595"/>
      <c r="J56" s="592"/>
      <c r="K56" s="592"/>
      <c r="L56" s="592"/>
      <c r="M56" s="26"/>
      <c r="N56" s="326"/>
      <c r="O56" s="326"/>
      <c r="P56" s="326"/>
      <c r="Q56" s="326"/>
      <c r="R56" s="326"/>
      <c r="S56" s="326"/>
    </row>
    <row r="57" spans="2:19" s="11" customFormat="1" ht="18" customHeight="1" thickBot="1">
      <c r="B57" s="1557"/>
      <c r="C57" s="1562"/>
      <c r="D57" s="594"/>
      <c r="E57" s="600"/>
      <c r="F57" s="600"/>
      <c r="G57" s="600"/>
      <c r="H57" s="600"/>
      <c r="I57" s="600"/>
      <c r="J57" s="601"/>
      <c r="K57" s="601"/>
      <c r="L57" s="601"/>
      <c r="M57" s="26"/>
      <c r="N57" s="326"/>
      <c r="O57" s="326"/>
      <c r="P57" s="326"/>
      <c r="Q57" s="326"/>
      <c r="R57" s="326"/>
      <c r="S57" s="326"/>
    </row>
    <row r="58" spans="2:19" s="11" customFormat="1" ht="18" customHeight="1">
      <c r="B58" s="1557"/>
      <c r="C58" s="1561"/>
      <c r="D58" s="596"/>
      <c r="E58" s="603"/>
      <c r="F58" s="603"/>
      <c r="G58" s="603"/>
      <c r="H58" s="603"/>
      <c r="I58" s="603"/>
      <c r="J58" s="604"/>
      <c r="K58" s="604"/>
      <c r="L58" s="604"/>
      <c r="M58" s="26"/>
      <c r="N58" s="326"/>
      <c r="O58" s="326"/>
      <c r="P58" s="326"/>
      <c r="Q58" s="326"/>
      <c r="R58" s="326"/>
      <c r="S58" s="326"/>
    </row>
    <row r="59" spans="2:19" s="11" customFormat="1" ht="18" customHeight="1">
      <c r="B59" s="1557"/>
      <c r="C59" s="1561"/>
      <c r="D59" s="590"/>
      <c r="E59" s="595"/>
      <c r="F59" s="595"/>
      <c r="G59" s="595"/>
      <c r="H59" s="595"/>
      <c r="I59" s="595"/>
      <c r="J59" s="592"/>
      <c r="K59" s="592"/>
      <c r="L59" s="592"/>
      <c r="M59" s="26"/>
      <c r="N59" s="326"/>
      <c r="O59" s="326"/>
      <c r="P59" s="326"/>
      <c r="Q59" s="326"/>
      <c r="R59" s="326"/>
      <c r="S59" s="326"/>
    </row>
    <row r="60" spans="2:19" s="11" customFormat="1" ht="18" customHeight="1">
      <c r="B60" s="1557"/>
      <c r="C60" s="1561"/>
      <c r="D60" s="590"/>
      <c r="E60" s="595"/>
      <c r="F60" s="595"/>
      <c r="G60" s="595"/>
      <c r="H60" s="595"/>
      <c r="I60" s="595"/>
      <c r="J60" s="592"/>
      <c r="K60" s="592"/>
      <c r="L60" s="592"/>
      <c r="M60" s="26"/>
      <c r="N60" s="326"/>
      <c r="O60" s="326"/>
      <c r="P60" s="326"/>
      <c r="Q60" s="326"/>
      <c r="R60" s="326"/>
      <c r="S60" s="326"/>
    </row>
    <row r="61" spans="2:19" s="11" customFormat="1" ht="18" customHeight="1" thickBot="1">
      <c r="B61" s="1557"/>
      <c r="C61" s="1562"/>
      <c r="D61" s="594"/>
      <c r="E61" s="600"/>
      <c r="F61" s="600"/>
      <c r="G61" s="600"/>
      <c r="H61" s="600"/>
      <c r="I61" s="600"/>
      <c r="J61" s="601"/>
      <c r="K61" s="601"/>
      <c r="L61" s="601"/>
      <c r="M61" s="27"/>
      <c r="N61" s="326"/>
      <c r="O61" s="326"/>
      <c r="P61" s="326"/>
      <c r="Q61" s="326"/>
      <c r="R61" s="326"/>
      <c r="S61" s="326"/>
    </row>
    <row r="62" spans="2:19" ht="18" customHeight="1" thickBot="1">
      <c r="I62" s="42"/>
      <c r="J62" s="657">
        <f>SUM(J22:J32)*1.2</f>
        <v>18.888269999999999</v>
      </c>
      <c r="K62" s="657">
        <f>SUM(K15:K16)*0.5</f>
        <v>6.0867000000000004</v>
      </c>
      <c r="L62" s="657">
        <f>SUM(L5:L13)*1</f>
        <v>4.8910999999999998</v>
      </c>
      <c r="M62" s="656">
        <f>SUM(M33:M38)*1.1</f>
        <v>17.315815000000001</v>
      </c>
      <c r="N62" s="658">
        <f>SUM(N18)*0.5</f>
        <v>7.2029999999999985</v>
      </c>
      <c r="O62" s="658">
        <f>SUM(O5:O21)*35</f>
        <v>1265.1100000000001</v>
      </c>
      <c r="P62" s="658">
        <f>SUM(P15:P16)*1</f>
        <v>78.976800000000011</v>
      </c>
      <c r="Q62" s="659">
        <f>L62+N62+P62+R62</f>
        <v>329.07089999999999</v>
      </c>
      <c r="R62" s="660">
        <f>1190*0.2</f>
        <v>238</v>
      </c>
      <c r="S62" s="327"/>
    </row>
    <row r="63" spans="2:19" ht="59.25" customHeight="1" thickBot="1">
      <c r="F63" s="81"/>
      <c r="J63" s="337" t="s">
        <v>302</v>
      </c>
      <c r="K63" s="337" t="s">
        <v>290</v>
      </c>
      <c r="L63" s="337" t="s">
        <v>289</v>
      </c>
      <c r="M63" s="584" t="s">
        <v>215</v>
      </c>
      <c r="N63" s="661" t="s">
        <v>288</v>
      </c>
      <c r="O63" s="661" t="s">
        <v>291</v>
      </c>
      <c r="P63" s="661" t="s">
        <v>292</v>
      </c>
      <c r="Q63" s="661" t="s">
        <v>301</v>
      </c>
      <c r="R63" s="661" t="s">
        <v>489</v>
      </c>
    </row>
    <row r="98" ht="12.75" customHeight="1"/>
    <row r="117" ht="12.75" customHeight="1"/>
    <row r="186" ht="12.75" customHeight="1"/>
    <row r="247" ht="12.75" customHeight="1"/>
    <row r="306" ht="35.450000000000003" customHeight="1"/>
    <row r="307" ht="26.25" customHeight="1"/>
    <row r="308" ht="39" customHeight="1"/>
    <row r="309" ht="26.25" customHeight="1"/>
    <row r="310" ht="64.5" customHeight="1"/>
    <row r="311" ht="26.25" customHeight="1"/>
    <row r="312" ht="26.25" customHeight="1"/>
  </sheetData>
  <mergeCells count="11">
    <mergeCell ref="B2:L2"/>
    <mergeCell ref="C20:C21"/>
    <mergeCell ref="B5:B38"/>
    <mergeCell ref="C22:C38"/>
    <mergeCell ref="U4:V4"/>
    <mergeCell ref="C5:C19"/>
    <mergeCell ref="B39:B61"/>
    <mergeCell ref="C39:C48"/>
    <mergeCell ref="C49:C50"/>
    <mergeCell ref="C51:C57"/>
    <mergeCell ref="C58:C61"/>
  </mergeCells>
  <phoneticPr fontId="0" type="noConversion"/>
  <pageMargins left="0.75" right="0.75" top="1" bottom="1" header="0" footer="0"/>
  <pageSetup paperSize="561" orientation="portrait" horizontalDpi="4294967295" verticalDpi="1200" r:id="rId1"/>
  <headerFooter alignWithMargins="0"/>
  <ignoredErrors>
    <ignoredError sqref="O20 H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F20"/>
  <sheetViews>
    <sheetView topLeftCell="A10" workbookViewId="0">
      <selection activeCell="L35" sqref="L35"/>
    </sheetView>
  </sheetViews>
  <sheetFormatPr baseColWidth="10" defaultRowHeight="12.75"/>
  <cols>
    <col min="2" max="2" width="17.7109375" customWidth="1"/>
    <col min="3" max="3" width="13" customWidth="1"/>
    <col min="6" max="6" width="16.42578125" customWidth="1"/>
  </cols>
  <sheetData>
    <row r="1" spans="2:6" ht="13.5" thickBot="1"/>
    <row r="2" spans="2:6" s="14" customFormat="1" ht="22.5" customHeight="1" thickBot="1">
      <c r="B2" s="1572" t="s">
        <v>30</v>
      </c>
      <c r="C2" s="1573"/>
      <c r="D2" s="1573"/>
      <c r="E2" s="1573"/>
      <c r="F2" s="1574"/>
    </row>
    <row r="3" spans="2:6" ht="13.5" thickBot="1"/>
    <row r="4" spans="2:6" ht="34.15" customHeight="1" thickBot="1">
      <c r="B4" s="46" t="s">
        <v>102</v>
      </c>
      <c r="C4" s="50" t="s">
        <v>106</v>
      </c>
      <c r="D4" s="46" t="s">
        <v>1</v>
      </c>
      <c r="E4" s="49" t="s">
        <v>105</v>
      </c>
      <c r="F4" s="46" t="s">
        <v>61</v>
      </c>
    </row>
    <row r="5" spans="2:6" ht="21.95" customHeight="1">
      <c r="B5" s="45" t="s">
        <v>216</v>
      </c>
      <c r="C5" s="47">
        <v>6</v>
      </c>
      <c r="D5" s="45">
        <v>30</v>
      </c>
      <c r="E5" s="47">
        <v>4</v>
      </c>
      <c r="F5" s="47">
        <f>+D5*C5*E5</f>
        <v>720</v>
      </c>
    </row>
    <row r="6" spans="2:6" ht="21.95" customHeight="1">
      <c r="B6" s="44" t="s">
        <v>217</v>
      </c>
      <c r="C6" s="48">
        <v>18</v>
      </c>
      <c r="D6" s="44">
        <v>0</v>
      </c>
      <c r="E6" s="48">
        <v>4</v>
      </c>
      <c r="F6" s="47">
        <f t="shared" ref="F6:F19" si="0">+D6*C6*E6</f>
        <v>0</v>
      </c>
    </row>
    <row r="7" spans="2:6" ht="21.95" customHeight="1">
      <c r="B7" s="44" t="s">
        <v>218</v>
      </c>
      <c r="C7" s="48">
        <v>8</v>
      </c>
      <c r="D7" s="44">
        <v>0</v>
      </c>
      <c r="E7" s="48">
        <v>4</v>
      </c>
      <c r="F7" s="47">
        <f t="shared" si="0"/>
        <v>0</v>
      </c>
    </row>
    <row r="8" spans="2:6" ht="21.95" customHeight="1">
      <c r="B8" s="44" t="s">
        <v>219</v>
      </c>
      <c r="C8" s="48">
        <v>10</v>
      </c>
      <c r="D8" s="44">
        <v>0</v>
      </c>
      <c r="E8" s="48">
        <v>4</v>
      </c>
      <c r="F8" s="47">
        <f t="shared" si="0"/>
        <v>0</v>
      </c>
    </row>
    <row r="9" spans="2:6" ht="21.95" customHeight="1">
      <c r="B9" s="44" t="s">
        <v>103</v>
      </c>
      <c r="C9" s="48">
        <v>22</v>
      </c>
      <c r="D9" s="44">
        <v>6</v>
      </c>
      <c r="E9" s="48">
        <v>4</v>
      </c>
      <c r="F9" s="47">
        <f t="shared" si="0"/>
        <v>528</v>
      </c>
    </row>
    <row r="10" spans="2:6" ht="21.95" customHeight="1">
      <c r="B10" s="44" t="s">
        <v>104</v>
      </c>
      <c r="C10" s="48">
        <v>13</v>
      </c>
      <c r="D10" s="44">
        <v>0</v>
      </c>
      <c r="E10" s="48">
        <v>4</v>
      </c>
      <c r="F10" s="47">
        <f t="shared" si="0"/>
        <v>0</v>
      </c>
    </row>
    <row r="11" spans="2:6" ht="21.95" customHeight="1">
      <c r="B11" s="173" t="s">
        <v>220</v>
      </c>
      <c r="C11" s="174">
        <v>10</v>
      </c>
      <c r="D11" s="173">
        <v>0</v>
      </c>
      <c r="E11" s="174">
        <v>4</v>
      </c>
      <c r="F11" s="47">
        <f t="shared" si="0"/>
        <v>0</v>
      </c>
    </row>
    <row r="12" spans="2:6" ht="21.95" customHeight="1">
      <c r="B12" s="173" t="s">
        <v>221</v>
      </c>
      <c r="C12" s="174">
        <v>15</v>
      </c>
      <c r="D12" s="173">
        <v>14</v>
      </c>
      <c r="E12" s="174">
        <v>4</v>
      </c>
      <c r="F12" s="47">
        <f t="shared" si="0"/>
        <v>840</v>
      </c>
    </row>
    <row r="13" spans="2:6" ht="21.95" customHeight="1">
      <c r="B13" s="173" t="s">
        <v>222</v>
      </c>
      <c r="C13" s="174">
        <v>15</v>
      </c>
      <c r="D13" s="173">
        <v>0</v>
      </c>
      <c r="E13" s="174">
        <v>4</v>
      </c>
      <c r="F13" s="47">
        <f t="shared" si="0"/>
        <v>0</v>
      </c>
    </row>
    <row r="14" spans="2:6" ht="21.95" customHeight="1">
      <c r="B14" s="173" t="s">
        <v>294</v>
      </c>
      <c r="C14" s="48">
        <v>25</v>
      </c>
      <c r="D14" s="173">
        <v>10</v>
      </c>
      <c r="E14" s="174">
        <v>4</v>
      </c>
      <c r="F14" s="47">
        <f t="shared" si="0"/>
        <v>1000</v>
      </c>
    </row>
    <row r="15" spans="2:6" ht="21.95" customHeight="1">
      <c r="B15" s="173" t="s">
        <v>295</v>
      </c>
      <c r="C15" s="48">
        <v>30</v>
      </c>
      <c r="D15" s="173">
        <v>6</v>
      </c>
      <c r="E15" s="174">
        <v>4</v>
      </c>
      <c r="F15" s="47">
        <f t="shared" si="0"/>
        <v>720</v>
      </c>
    </row>
    <row r="16" spans="2:6" ht="21.95" customHeight="1">
      <c r="B16" s="173" t="s">
        <v>296</v>
      </c>
      <c r="C16" s="48">
        <v>30</v>
      </c>
      <c r="D16" s="173">
        <v>2</v>
      </c>
      <c r="E16" s="174">
        <v>4</v>
      </c>
      <c r="F16" s="47">
        <f t="shared" si="0"/>
        <v>240</v>
      </c>
    </row>
    <row r="17" spans="2:6" ht="21.95" customHeight="1">
      <c r="B17" s="173" t="s">
        <v>297</v>
      </c>
      <c r="C17" s="174">
        <v>15</v>
      </c>
      <c r="D17" s="173">
        <v>14</v>
      </c>
      <c r="E17" s="174">
        <v>4</v>
      </c>
      <c r="F17" s="47">
        <f t="shared" si="0"/>
        <v>840</v>
      </c>
    </row>
    <row r="18" spans="2:6" ht="21.95" customHeight="1">
      <c r="B18" s="173" t="s">
        <v>298</v>
      </c>
      <c r="C18" s="174">
        <v>5</v>
      </c>
      <c r="D18" s="475" t="e">
        <f>'CONT.PISO.LOSA.ZOCALO'!#REF!</f>
        <v>#REF!</v>
      </c>
      <c r="E18" s="174">
        <v>1</v>
      </c>
      <c r="F18" s="47" t="e">
        <f t="shared" si="0"/>
        <v>#REF!</v>
      </c>
    </row>
    <row r="19" spans="2:6" ht="21.95" customHeight="1">
      <c r="B19" s="173" t="s">
        <v>223</v>
      </c>
      <c r="C19" s="174">
        <v>12</v>
      </c>
      <c r="D19" s="173"/>
      <c r="E19" s="174">
        <v>4</v>
      </c>
      <c r="F19" s="47">
        <f t="shared" si="0"/>
        <v>0</v>
      </c>
    </row>
    <row r="20" spans="2:6" ht="25.9" customHeight="1" thickBot="1">
      <c r="F20" s="338" t="e">
        <f>SUM(F5:F19)*1.5</f>
        <v>#REF!</v>
      </c>
    </row>
  </sheetData>
  <mergeCells count="1">
    <mergeCell ref="B2:F2"/>
  </mergeCells>
  <phoneticPr fontId="0" type="noConversion"/>
  <pageMargins left="0.75" right="0.75" top="1" bottom="1" header="0" footer="0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Datos</vt:lpstr>
      <vt:lpstr>CONT.PISO.LOSA.ZOCALO</vt:lpstr>
      <vt:lpstr>CUB.TECHO</vt:lpstr>
      <vt:lpstr>MAMP.DURL.REV.PINT.PLENO</vt:lpstr>
      <vt:lpstr>CARP.VID.POLI.PINTSINT</vt:lpstr>
      <vt:lpstr>AISLACIONES</vt:lpstr>
      <vt:lpstr>Col. de Carga y Enc.</vt:lpstr>
      <vt:lpstr>Viga de Carga y Enc.</vt:lpstr>
      <vt:lpstr>Forestacion</vt:lpstr>
      <vt:lpstr>A.Precios</vt:lpstr>
      <vt:lpstr>PRES. PARA COEF.</vt:lpstr>
      <vt:lpstr>Plan de trabajo y curva</vt:lpstr>
      <vt:lpstr>Plan de trabajo y curva de inv.</vt:lpstr>
      <vt:lpstr>A.Precios!Área_de_impresión</vt:lpstr>
      <vt:lpstr>'Plan de trabajo y curva'!Área_de_impresión</vt:lpstr>
      <vt:lpstr>'Plan de trabajo y curva de inv.'!Área_de_impresión</vt:lpstr>
      <vt:lpstr>'PRES. PARA COEF.'!Área_de_impresión</vt:lpstr>
    </vt:vector>
  </TitlesOfParts>
  <Company>UEIE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OMAR GELVEZ</dc:creator>
  <cp:lastModifiedBy>CRISTIAN LANZONE</cp:lastModifiedBy>
  <cp:lastPrinted>2021-01-25T15:15:01Z</cp:lastPrinted>
  <dcterms:created xsi:type="dcterms:W3CDTF">2004-04-16T08:51:03Z</dcterms:created>
  <dcterms:modified xsi:type="dcterms:W3CDTF">2021-05-20T14:07:55Z</dcterms:modified>
</cp:coreProperties>
</file>