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codeName="{4470D2CD-2249-CD33-4A35-6F278624656F}"/>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2- ENI 23  FERRA DE BARTOL - Rawson\ENI Nº23 FERRA DE BARTOL\05- Documentación Escrita\"/>
    </mc:Choice>
  </mc:AlternateContent>
  <xr:revisionPtr revIDLastSave="0" documentId="13_ncr:1_{7DC1A054-7472-4982-A844-A5CEE0715AD6}" xr6:coauthVersionLast="45" xr6:coauthVersionMax="45" xr10:uidLastSave="{00000000-0000-0000-0000-000000000000}"/>
  <bookViews>
    <workbookView xWindow="-120" yWindow="-120" windowWidth="29040" windowHeight="15840" tabRatio="855" firstSheet="1" activeTab="3"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AP!$H$1:$H$3799</definedName>
    <definedName name="_xlnm._FilterDatabase" localSheetId="3" hidden="1">CyP!$A$1:$A$138</definedName>
    <definedName name="_xlnm._FilterDatabase" localSheetId="2" hidden="1">Datos!#REF!</definedName>
    <definedName name="_xlnm._FilterDatabase" localSheetId="10" hidden="1">Indices!$B$1:$D$969</definedName>
    <definedName name="_xlnm._FilterDatabase" localSheetId="5" hidden="1">PTyCI!$D$1:$D$131</definedName>
    <definedName name="Anticipo_Financiero">Datos!$B$8</definedName>
    <definedName name="_xlnm.Print_Area" localSheetId="4">AP!$A$1:$G$3799</definedName>
    <definedName name="_xlnm.Print_Area" localSheetId="3">CyP!$A$1:$I$138</definedName>
    <definedName name="_xlnm.Print_Area" localSheetId="2">Datos!$A$1:$I$114</definedName>
    <definedName name="_xlnm.Print_Area" localSheetId="5">PTyCI!$A$13:$K$128</definedName>
    <definedName name="Beneficio">Datos!$B$15</definedName>
    <definedName name="Coeficiente_Paso">Datos!$B$18</definedName>
    <definedName name="Comitente">Datos!$B$2</definedName>
    <definedName name="Contratista">Datos!$B$13</definedName>
    <definedName name="Costo_Obra">CyP!$F$127</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CyP!$H$127</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9" l="1"/>
  <c r="C1" i="2" l="1"/>
  <c r="F3796" i="6" l="1"/>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M120" i="9"/>
  <c r="M119" i="9"/>
  <c r="M118" i="9"/>
  <c r="M117" i="9"/>
  <c r="M116" i="9"/>
  <c r="M115" i="9"/>
  <c r="M114" i="9"/>
  <c r="M113" i="9"/>
  <c r="M112" i="9"/>
  <c r="M111" i="9"/>
  <c r="M110" i="9"/>
  <c r="M109" i="9"/>
  <c r="M108" i="9"/>
  <c r="M107" i="9"/>
  <c r="M106" i="9"/>
  <c r="M105" i="9"/>
  <c r="M104" i="9"/>
  <c r="M103" i="9"/>
  <c r="M102" i="9"/>
  <c r="M101" i="9"/>
  <c r="M100" i="9"/>
  <c r="M99" i="9"/>
  <c r="M98" i="9"/>
  <c r="H1" i="6"/>
  <c r="C36" i="8"/>
  <c r="C11" i="8"/>
  <c r="C75" i="8" l="1"/>
  <c r="G1036" i="6"/>
  <c r="G97" i="6"/>
  <c r="G147" i="6"/>
  <c r="G326" i="6"/>
  <c r="G1636" i="6"/>
  <c r="G1747" i="6"/>
  <c r="G1836" i="6"/>
  <c r="G2276" i="6"/>
  <c r="G1686" i="6"/>
  <c r="G1797" i="6"/>
  <c r="G1886" i="6"/>
  <c r="G1086" i="6"/>
  <c r="G1097" i="6"/>
  <c r="G1736" i="6"/>
  <c r="G2497" i="6"/>
  <c r="G1197" i="6"/>
  <c r="G1786" i="6"/>
  <c r="G1897" i="6"/>
  <c r="G1986" i="6"/>
  <c r="G2197" i="6"/>
  <c r="G2397"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736" i="6"/>
  <c r="G2936" i="6"/>
  <c r="G2997" i="6"/>
  <c r="G3197" i="6"/>
  <c r="G3247" i="6"/>
  <c r="G3297" i="6"/>
  <c r="G3347" i="6"/>
  <c r="G3397" i="6"/>
  <c r="G3447" i="6"/>
  <c r="G3497" i="6"/>
  <c r="G3547" i="6"/>
  <c r="G3636" i="6"/>
  <c r="G3736" i="6"/>
  <c r="G786" i="6"/>
  <c r="G947" i="6"/>
  <c r="G1076" i="6"/>
  <c r="G1176" i="6"/>
  <c r="G1247" i="6"/>
  <c r="G1297" i="6"/>
  <c r="G1447" i="6"/>
  <c r="G1526" i="6"/>
  <c r="G1597" i="6"/>
  <c r="G1647" i="6"/>
  <c r="G1697" i="6"/>
  <c r="G1847" i="6"/>
  <c r="G1947" i="6"/>
  <c r="G2326" i="6"/>
  <c r="G2626" i="6"/>
  <c r="G2726" i="6"/>
  <c r="G2797" i="6"/>
  <c r="G2826" i="6"/>
  <c r="G2897" i="6"/>
  <c r="G2926" i="6"/>
  <c r="G2986" i="6"/>
  <c r="G3036" i="6"/>
  <c r="G3047" i="6"/>
  <c r="G3086" i="6"/>
  <c r="G3097" i="6"/>
  <c r="G3136" i="6"/>
  <c r="G3147" i="6"/>
  <c r="G3186" i="6"/>
  <c r="G3386" i="6"/>
  <c r="G347" i="6"/>
  <c r="G197" i="6"/>
  <c r="G1386" i="6"/>
  <c r="G2297" i="6"/>
  <c r="G2436" i="6"/>
  <c r="G2947" i="6"/>
  <c r="G3626" i="6"/>
  <c r="G3726" i="6"/>
  <c r="G2576" i="6"/>
  <c r="G2676" i="6"/>
  <c r="G2697" i="6"/>
  <c r="G2776" i="6"/>
  <c r="G2847" i="6"/>
  <c r="G2876" i="6"/>
  <c r="G2836" i="6"/>
  <c r="G2526" i="6"/>
  <c r="G2547" i="6"/>
  <c r="G2586" i="6"/>
  <c r="G2647" i="6"/>
  <c r="G2686" i="6"/>
  <c r="G2747" i="6"/>
  <c r="G2786" i="6"/>
  <c r="G2886" i="6"/>
  <c r="G2976" i="6"/>
  <c r="G3026" i="6"/>
  <c r="G3226" i="6"/>
  <c r="G3236" i="6"/>
  <c r="G3426" i="6"/>
  <c r="G3436" i="6"/>
  <c r="G3176" i="6"/>
  <c r="G3376" i="6"/>
  <c r="G3597" i="6"/>
  <c r="G3697" i="6"/>
  <c r="G3797" i="6"/>
  <c r="G3126" i="6"/>
  <c r="G3326" i="6"/>
  <c r="G3336" i="6"/>
  <c r="G3476" i="6"/>
  <c r="G3486" i="6"/>
  <c r="G3526" i="6"/>
  <c r="G3536" i="6"/>
  <c r="G3576" i="6"/>
  <c r="G3586" i="6"/>
  <c r="G3647" i="6"/>
  <c r="G3676" i="6"/>
  <c r="G3686" i="6"/>
  <c r="G3747" i="6"/>
  <c r="G3776" i="6"/>
  <c r="G3786" i="6"/>
  <c r="G3076" i="6"/>
  <c r="G3276" i="6"/>
  <c r="G3286" i="6"/>
  <c r="G2047" i="6"/>
  <c r="G2097" i="6"/>
  <c r="G2176" i="6"/>
  <c r="G2247" i="6"/>
  <c r="G2026" i="6"/>
  <c r="G2036" i="6"/>
  <c r="G2076" i="6"/>
  <c r="G2086" i="6"/>
  <c r="G2126" i="6"/>
  <c r="G2147" i="6"/>
  <c r="G2186" i="6"/>
  <c r="G2226" i="6"/>
  <c r="G2236" i="6"/>
  <c r="G2336" i="6"/>
  <c r="G2286" i="6"/>
  <c r="G2426" i="6"/>
  <c r="G2136" i="6"/>
  <c r="G1626" i="6"/>
  <c r="G1536" i="6"/>
  <c r="G1547" i="6"/>
  <c r="G1586" i="6"/>
  <c r="G1676" i="6"/>
  <c r="G1876" i="6"/>
  <c r="G1976" i="6"/>
  <c r="G1826" i="6"/>
  <c r="G1576" i="6"/>
  <c r="G1776" i="6"/>
  <c r="G1726" i="6"/>
  <c r="G1926" i="6"/>
  <c r="G1936" i="6"/>
  <c r="G1997" i="6"/>
  <c r="G1126" i="6"/>
  <c r="G1047" i="6"/>
  <c r="G1147" i="6"/>
  <c r="G1026" i="6"/>
  <c r="G1186" i="6"/>
  <c r="G1199" i="6" s="1"/>
  <c r="G1276" i="6"/>
  <c r="G1286" i="6"/>
  <c r="G1226" i="6"/>
  <c r="G1236" i="6"/>
  <c r="G1326" i="6"/>
  <c r="G1336" i="6"/>
  <c r="G1376" i="6"/>
  <c r="G1426" i="6"/>
  <c r="G1486" i="6"/>
  <c r="G547" i="6"/>
  <c r="G586" i="6"/>
  <c r="G526" i="6"/>
  <c r="G576" i="6"/>
  <c r="G686" i="6"/>
  <c r="G886" i="6"/>
  <c r="G936" i="6"/>
  <c r="G626" i="6"/>
  <c r="G636" i="6"/>
  <c r="G986" i="6"/>
  <c r="G676" i="6"/>
  <c r="G726" i="6"/>
  <c r="G776" i="6"/>
  <c r="G826" i="6"/>
  <c r="G876" i="6"/>
  <c r="G926" i="6"/>
  <c r="G976" i="6"/>
  <c r="G476" i="6"/>
  <c r="G486" i="6"/>
  <c r="G436" i="6"/>
  <c r="G376" i="6"/>
  <c r="G386" i="6"/>
  <c r="G276" i="6"/>
  <c r="G286" i="6"/>
  <c r="G236" i="6"/>
  <c r="G226" i="6"/>
  <c r="G176" i="6"/>
  <c r="G186" i="6"/>
  <c r="G126" i="6"/>
  <c r="G136" i="6"/>
  <c r="G76" i="6"/>
  <c r="G2949" i="6" l="1"/>
  <c r="G349" i="6"/>
  <c r="G1449" i="6"/>
  <c r="G1749" i="6"/>
  <c r="G99" i="6"/>
  <c r="G1899" i="6"/>
  <c r="G2299" i="6"/>
  <c r="G2649" i="6"/>
  <c r="G1649" i="6"/>
  <c r="G799" i="6"/>
  <c r="G1699" i="6"/>
  <c r="G2349" i="6"/>
  <c r="G3099" i="6"/>
  <c r="G3399" i="6"/>
  <c r="G3199" i="6"/>
  <c r="G2999" i="6"/>
  <c r="G849" i="6"/>
  <c r="G3649" i="6"/>
  <c r="G1499" i="6"/>
  <c r="G1099" i="6"/>
  <c r="G2499" i="6"/>
  <c r="G2399" i="6"/>
  <c r="G1399" i="6"/>
  <c r="G1849" i="6"/>
  <c r="G3749" i="6"/>
  <c r="G3149" i="6"/>
  <c r="G449" i="6"/>
  <c r="G749" i="6"/>
  <c r="G1799" i="6"/>
  <c r="G1599" i="6"/>
  <c r="G2899" i="6"/>
  <c r="G2599" i="6"/>
  <c r="G649" i="6"/>
  <c r="G1549" i="6"/>
  <c r="G2699" i="6"/>
  <c r="G2799" i="6"/>
  <c r="G2449" i="6"/>
  <c r="G3049" i="6"/>
  <c r="G2749" i="6"/>
  <c r="G2849" i="6"/>
  <c r="G149" i="6"/>
  <c r="G2049" i="6"/>
  <c r="G3299" i="6"/>
  <c r="G3599" i="6"/>
  <c r="G949" i="6"/>
  <c r="G1149" i="6"/>
  <c r="G899" i="6"/>
  <c r="G599" i="6"/>
  <c r="G1349" i="6"/>
  <c r="G1049" i="6"/>
  <c r="G3799" i="6"/>
  <c r="G3449" i="6"/>
  <c r="G1999" i="6"/>
  <c r="G3499" i="6"/>
  <c r="G2549" i="6"/>
  <c r="G199" i="6"/>
  <c r="G299" i="6"/>
  <c r="G999" i="6"/>
  <c r="G3349" i="6"/>
  <c r="G249" i="6"/>
  <c r="G399" i="6"/>
  <c r="G499" i="6"/>
  <c r="G549" i="6"/>
  <c r="G1249" i="6"/>
  <c r="G2149" i="6"/>
  <c r="G3249" i="6"/>
  <c r="G1949" i="6"/>
  <c r="G2099" i="6"/>
  <c r="G699" i="6"/>
  <c r="G1299" i="6"/>
  <c r="G2249" i="6"/>
  <c r="G2199" i="6"/>
  <c r="G3699" i="6"/>
  <c r="G35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34" i="2" l="1"/>
  <c r="E133" i="2"/>
  <c r="B133" i="2" s="1"/>
  <c r="E131" i="2"/>
  <c r="B131"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8" i="12" l="1"/>
  <c r="B220" i="12"/>
  <c r="B216" i="12"/>
  <c r="B14" i="12"/>
  <c r="B16" i="12"/>
  <c r="B223" i="12"/>
  <c r="B36" i="12"/>
  <c r="B73" i="12"/>
  <c r="B157" i="12"/>
  <c r="B22" i="12"/>
  <c r="B47" i="12"/>
  <c r="B75" i="12"/>
  <c r="B9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95" i="15" l="1"/>
  <c r="B84" i="15"/>
  <c r="B87" i="15"/>
  <c r="B98" i="15"/>
  <c r="B95" i="15"/>
  <c r="C31" i="15"/>
  <c r="B97" i="15"/>
  <c r="C85" i="15"/>
  <c r="C126" i="15"/>
  <c r="C62" i="15"/>
  <c r="C124" i="15"/>
  <c r="C60" i="15"/>
  <c r="B74" i="15"/>
  <c r="B96" i="15"/>
  <c r="B41" i="15"/>
  <c r="C121" i="15"/>
  <c r="B25" i="15"/>
  <c r="C47" i="15"/>
  <c r="C111" i="15"/>
  <c r="B52" i="15"/>
  <c r="B54" i="15"/>
  <c r="B75" i="15"/>
  <c r="B116" i="15"/>
  <c r="B71" i="15"/>
  <c r="B82" i="15"/>
  <c r="B65" i="15"/>
  <c r="C69" i="15"/>
  <c r="C110" i="15"/>
  <c r="C46" i="15"/>
  <c r="C108" i="15"/>
  <c r="C44" i="15"/>
  <c r="B63" i="15"/>
  <c r="B42" i="15"/>
  <c r="B32" i="15"/>
  <c r="C105" i="15"/>
  <c r="B43" i="15"/>
  <c r="C63" i="15"/>
  <c r="C127" i="15"/>
  <c r="B53" i="15"/>
  <c r="B120" i="15"/>
  <c r="B86" i="15"/>
  <c r="B107" i="15"/>
  <c r="B119" i="15"/>
  <c r="B55" i="15"/>
  <c r="B66" i="15"/>
  <c r="B80" i="15"/>
  <c r="B33" i="15"/>
  <c r="C117" i="15"/>
  <c r="C53" i="15"/>
  <c r="C94" i="15"/>
  <c r="C30" i="15"/>
  <c r="C92" i="15"/>
  <c r="C28" i="15"/>
  <c r="B31" i="15"/>
  <c r="B105" i="15"/>
  <c r="B117" i="15"/>
  <c r="B48" i="15"/>
  <c r="B131" i="15"/>
  <c r="B110" i="15"/>
  <c r="B77" i="15"/>
  <c r="C75" i="15"/>
  <c r="B68" i="15"/>
  <c r="B27" i="15"/>
  <c r="B101" i="15"/>
  <c r="C87" i="15"/>
  <c r="B92" i="15"/>
  <c r="B51" i="15"/>
  <c r="B30" i="15"/>
  <c r="B125" i="15"/>
  <c r="C99" i="15"/>
  <c r="C35" i="15"/>
  <c r="C56" i="15"/>
  <c r="C88" i="15"/>
  <c r="C120" i="15"/>
  <c r="C50" i="15"/>
  <c r="C82" i="15"/>
  <c r="C114" i="15"/>
  <c r="C41" i="15"/>
  <c r="C73" i="15"/>
  <c r="N73" i="15" s="1"/>
  <c r="B99" i="15"/>
  <c r="B78" i="15"/>
  <c r="B104" i="15"/>
  <c r="B45" i="15"/>
  <c r="C123" i="15"/>
  <c r="C59" i="15"/>
  <c r="B40" i="15"/>
  <c r="B123" i="15"/>
  <c r="B102" i="15"/>
  <c r="B69" i="15"/>
  <c r="C71" i="15"/>
  <c r="B60" i="15"/>
  <c r="B126" i="15"/>
  <c r="B93" i="15"/>
  <c r="C83" i="15"/>
  <c r="C32" i="15"/>
  <c r="N32" i="15" s="1"/>
  <c r="C64" i="15"/>
  <c r="C96" i="15"/>
  <c r="C128" i="15"/>
  <c r="C26" i="15"/>
  <c r="C58" i="15"/>
  <c r="C90" i="15"/>
  <c r="C122" i="15"/>
  <c r="C49" i="15"/>
  <c r="C81" i="15"/>
  <c r="C113" i="15"/>
  <c r="B89" i="15"/>
  <c r="B64" i="15"/>
  <c r="B58" i="15"/>
  <c r="B122" i="15"/>
  <c r="B79" i="15"/>
  <c r="C52" i="15"/>
  <c r="C84" i="15"/>
  <c r="C116" i="15"/>
  <c r="C54" i="15"/>
  <c r="C86" i="15"/>
  <c r="C118" i="15"/>
  <c r="N118" i="15" s="1"/>
  <c r="C45" i="15"/>
  <c r="C77" i="15"/>
  <c r="C109" i="15"/>
  <c r="B81" i="15"/>
  <c r="B44" i="15"/>
  <c r="B50" i="15"/>
  <c r="B114" i="15"/>
  <c r="B108" i="15"/>
  <c r="B67" i="15"/>
  <c r="B46" i="15"/>
  <c r="B36" i="15"/>
  <c r="C107" i="15"/>
  <c r="C43" i="15"/>
  <c r="B132" i="15"/>
  <c r="B91" i="15"/>
  <c r="B70" i="15"/>
  <c r="B88" i="15"/>
  <c r="B37" i="15"/>
  <c r="C119" i="15"/>
  <c r="C55" i="15"/>
  <c r="B28" i="15"/>
  <c r="B115" i="15"/>
  <c r="B94" i="15"/>
  <c r="B61" i="15"/>
  <c r="C131" i="15"/>
  <c r="C67" i="15"/>
  <c r="C40" i="15"/>
  <c r="C72" i="15"/>
  <c r="C104" i="15"/>
  <c r="C34" i="15"/>
  <c r="C66" i="15"/>
  <c r="C98" i="15"/>
  <c r="C130" i="15"/>
  <c r="C57" i="15"/>
  <c r="C89" i="15"/>
  <c r="B76" i="15"/>
  <c r="B35" i="15"/>
  <c r="B109" i="15"/>
  <c r="C91" i="15"/>
  <c r="C27" i="15"/>
  <c r="B100" i="15"/>
  <c r="B59" i="15"/>
  <c r="B38" i="15"/>
  <c r="C103" i="15"/>
  <c r="N103" i="15" s="1"/>
  <c r="C39" i="15"/>
  <c r="B128" i="15"/>
  <c r="B83" i="15"/>
  <c r="B62" i="15"/>
  <c r="B72" i="15"/>
  <c r="B29" i="15"/>
  <c r="C115" i="15"/>
  <c r="C51" i="15"/>
  <c r="C48" i="15"/>
  <c r="C80" i="15"/>
  <c r="C112" i="15"/>
  <c r="C42" i="15"/>
  <c r="C74" i="15"/>
  <c r="C106" i="15"/>
  <c r="C33" i="15"/>
  <c r="C65" i="15"/>
  <c r="C97" i="15"/>
  <c r="C129" i="15"/>
  <c r="B57" i="15"/>
  <c r="B121" i="15"/>
  <c r="B124" i="15"/>
  <c r="B26" i="15"/>
  <c r="B90" i="15"/>
  <c r="B47" i="15"/>
  <c r="B111" i="15"/>
  <c r="C36" i="15"/>
  <c r="C68" i="15"/>
  <c r="C100" i="15"/>
  <c r="C132" i="15"/>
  <c r="C38" i="15"/>
  <c r="C70" i="15"/>
  <c r="C102" i="15"/>
  <c r="C29" i="15"/>
  <c r="N29" i="15" s="1"/>
  <c r="C61" i="15"/>
  <c r="C93" i="15"/>
  <c r="C125" i="15"/>
  <c r="B49" i="15"/>
  <c r="B113" i="15"/>
  <c r="B112" i="15"/>
  <c r="C79" i="15"/>
  <c r="B85" i="15"/>
  <c r="B118" i="15"/>
  <c r="B56" i="15"/>
  <c r="B103" i="15"/>
  <c r="B39" i="15"/>
  <c r="B130" i="15"/>
  <c r="B34" i="15"/>
  <c r="B129" i="15"/>
  <c r="C101" i="15"/>
  <c r="C37" i="15"/>
  <c r="C78" i="15"/>
  <c r="C76" i="15"/>
  <c r="N76" i="15" s="1"/>
  <c r="N77" i="15" s="1"/>
  <c r="B127" i="15"/>
  <c r="B106" i="15"/>
  <c r="B73" i="15"/>
  <c r="C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119" i="15" l="1"/>
  <c r="N120" i="15" s="1"/>
  <c r="N121" i="15" s="1"/>
  <c r="N122" i="15" s="1"/>
  <c r="N123" i="15" s="1"/>
  <c r="N124" i="15" s="1"/>
  <c r="N125" i="15" s="1"/>
  <c r="N126" i="15" s="1"/>
  <c r="N127" i="15" s="1"/>
  <c r="N128" i="15" s="1"/>
  <c r="N129" i="15" s="1"/>
  <c r="N130" i="15" s="1"/>
  <c r="N131" i="15" s="1"/>
  <c r="N132" i="15" s="1"/>
  <c r="N74" i="15"/>
  <c r="N75" i="15" s="1"/>
  <c r="L25" i="15"/>
  <c r="N25" i="15"/>
  <c r="N26" i="15" s="1"/>
  <c r="M25" i="15"/>
  <c r="M26" i="15" s="1"/>
  <c r="M27" i="15" s="1"/>
  <c r="M28" i="15" s="1"/>
  <c r="N78" i="15"/>
  <c r="N79" i="15" s="1"/>
  <c r="N80" i="15" s="1"/>
  <c r="N81" i="15" s="1"/>
  <c r="N33" i="15"/>
  <c r="N59" i="15"/>
  <c r="N44" i="15"/>
  <c r="N104" i="15"/>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A26" i="15"/>
  <c r="A19" i="2" s="1"/>
  <c r="N34" i="15"/>
  <c r="N45" i="15"/>
  <c r="N31" i="15"/>
  <c r="N60" i="15"/>
  <c r="A25" i="15"/>
  <c r="A18" i="2" s="1"/>
  <c r="N105" i="15"/>
  <c r="N106" i="15" s="1"/>
  <c r="N107" i="15" s="1"/>
  <c r="N108" i="15" s="1"/>
  <c r="N109" i="15" s="1"/>
  <c r="N82" i="15"/>
  <c r="N83" i="15" s="1"/>
  <c r="N84" i="15" s="1"/>
  <c r="N85" i="15" s="1"/>
  <c r="N27" i="15"/>
  <c r="A27" i="15" s="1"/>
  <c r="M29" i="15"/>
  <c r="A29" i="15" s="1"/>
  <c r="G11" i="9"/>
  <c r="H11" i="9" s="1"/>
  <c r="I11" i="9" s="1"/>
  <c r="J11" i="9" s="1"/>
  <c r="K11" i="9" s="1"/>
  <c r="L110" i="15" l="1"/>
  <c r="N46" i="15"/>
  <c r="N35" i="15"/>
  <c r="N110" i="15"/>
  <c r="N61" i="15"/>
  <c r="N86" i="15"/>
  <c r="N28" i="15"/>
  <c r="A20" i="2"/>
  <c r="A14" i="9"/>
  <c r="M30" i="15"/>
  <c r="A30" i="15" s="1"/>
  <c r="A22" i="2"/>
  <c r="A13" i="9"/>
  <c r="L111" i="15" l="1"/>
  <c r="A28" i="15"/>
  <c r="A21" i="2" s="1"/>
  <c r="A16" i="9" s="1"/>
  <c r="N87" i="15"/>
  <c r="N88" i="15" s="1"/>
  <c r="N89" i="15" s="1"/>
  <c r="N90" i="15" s="1"/>
  <c r="N91" i="15" s="1"/>
  <c r="N62" i="15"/>
  <c r="N47" i="15"/>
  <c r="N92" i="15"/>
  <c r="N102" i="15"/>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115" i="15" s="1"/>
  <c r="N116" i="15" s="1"/>
  <c r="N117" i="15" s="1"/>
  <c r="N94" i="15"/>
  <c r="N38" i="15"/>
  <c r="M33" i="15"/>
  <c r="A33" i="15" s="1"/>
  <c r="A25" i="2"/>
  <c r="A19" i="9"/>
  <c r="E75" i="8"/>
  <c r="L114" i="15" l="1"/>
  <c r="N95" i="15"/>
  <c r="N65" i="15"/>
  <c r="N39" i="15"/>
  <c r="N50" i="15"/>
  <c r="A20" i="9"/>
  <c r="M34" i="15"/>
  <c r="A34" i="15" s="1"/>
  <c r="A26" i="2"/>
  <c r="D36" i="8"/>
  <c r="L115" i="15" l="1"/>
  <c r="N51" i="15"/>
  <c r="N66" i="15"/>
  <c r="N40" i="15"/>
  <c r="N96" i="15"/>
  <c r="N97" i="15" s="1"/>
  <c r="N98" i="15" s="1"/>
  <c r="N99" i="15" s="1"/>
  <c r="N100" i="15" s="1"/>
  <c r="N101" i="15" s="1"/>
  <c r="A21" i="9"/>
  <c r="M35" i="15"/>
  <c r="A35" i="15" s="1"/>
  <c r="A27" i="2"/>
  <c r="B5" i="8"/>
  <c r="B4" i="8"/>
  <c r="B3" i="8"/>
  <c r="B2" i="8"/>
  <c r="L116" i="15" l="1"/>
  <c r="N67" i="15"/>
  <c r="N41" i="15"/>
  <c r="N52" i="15"/>
  <c r="A22" i="9"/>
  <c r="M36" i="15"/>
  <c r="A28" i="2"/>
  <c r="C6" i="9"/>
  <c r="C4" i="9"/>
  <c r="C3" i="9"/>
  <c r="C2" i="9"/>
  <c r="C1" i="9"/>
  <c r="B134" i="2"/>
  <c r="L117" i="15" l="1"/>
  <c r="A36" i="15"/>
  <c r="A29" i="2" s="1"/>
  <c r="N42" i="15"/>
  <c r="N43" i="15" s="1"/>
  <c r="N53" i="15"/>
  <c r="N68" i="15"/>
  <c r="A23" i="9"/>
  <c r="M37" i="15"/>
  <c r="A37" i="15" s="1"/>
  <c r="M121"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L118" i="15" l="1"/>
  <c r="N54" i="15"/>
  <c r="N55" i="15" s="1"/>
  <c r="N56" i="15" s="1"/>
  <c r="N57" i="15" s="1"/>
  <c r="N58" i="15" s="1"/>
  <c r="N69" i="15"/>
  <c r="N70" i="15" s="1"/>
  <c r="N71" i="15" s="1"/>
  <c r="N72"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978" i="15"/>
  <c r="M51" i="15"/>
  <c r="A51" i="15" s="1"/>
  <c r="L132" i="15" l="1"/>
  <c r="M52" i="15"/>
  <c r="A52" i="15" s="1"/>
  <c r="A37" i="9"/>
  <c r="B1053" i="2"/>
  <c r="A43" i="2"/>
  <c r="B1028" i="15"/>
  <c r="A38" i="9" l="1"/>
  <c r="B1103" i="2"/>
  <c r="A44" i="2"/>
  <c r="B1078" i="15"/>
  <c r="M53" i="15"/>
  <c r="A53" i="15" s="1"/>
  <c r="M54" i="15" l="1"/>
  <c r="A54" i="15" s="1"/>
  <c r="A39" i="9"/>
  <c r="B1153" i="2"/>
  <c r="A45" i="2"/>
  <c r="B1128" i="15"/>
  <c r="A40" i="9" l="1"/>
  <c r="B1203" i="2"/>
  <c r="A46" i="2"/>
  <c r="B1178" i="15"/>
  <c r="M55" i="15"/>
  <c r="A55" i="15" s="1"/>
  <c r="A47" i="2"/>
  <c r="A42" i="9" l="1"/>
  <c r="M56" i="15"/>
  <c r="A56" i="15" s="1"/>
  <c r="A41" i="9"/>
  <c r="B1253" i="2"/>
  <c r="A48" i="2" l="1"/>
  <c r="B1228" i="15"/>
  <c r="M57" i="15"/>
  <c r="A57" i="15" s="1"/>
  <c r="A43" i="9" l="1"/>
  <c r="B1303" i="2"/>
  <c r="M58" i="15"/>
  <c r="A58" i="15" s="1"/>
  <c r="A50" i="2"/>
  <c r="A49" i="2"/>
  <c r="B1278" i="15"/>
  <c r="A45" i="9" l="1"/>
  <c r="M59" i="15"/>
  <c r="A59" i="15" s="1"/>
  <c r="A44" i="9"/>
  <c r="B1353" i="2"/>
  <c r="A51" i="2" l="1"/>
  <c r="B1328" i="15"/>
  <c r="M60" i="15"/>
  <c r="A60" i="15" s="1"/>
  <c r="A52" i="2" l="1"/>
  <c r="B1378" i="15"/>
  <c r="A46" i="9"/>
  <c r="B1403" i="2"/>
  <c r="M61" i="15"/>
  <c r="A61" i="15" s="1"/>
  <c r="A53" i="2" l="1"/>
  <c r="B1428" i="15"/>
  <c r="M62" i="15"/>
  <c r="A62" i="15" s="1"/>
  <c r="A47" i="9"/>
  <c r="B1453" i="2"/>
  <c r="A48" i="9" l="1"/>
  <c r="B1503" i="2"/>
  <c r="A54" i="2"/>
  <c r="B1478" i="15"/>
  <c r="M63" i="15"/>
  <c r="A63" i="15" s="1"/>
  <c r="M64" i="15" l="1"/>
  <c r="A64" i="15" s="1"/>
  <c r="A55" i="2"/>
  <c r="B1528" i="15"/>
  <c r="A49" i="9"/>
  <c r="B1553" i="2"/>
  <c r="A50" i="9" l="1"/>
  <c r="B1603" i="2"/>
  <c r="A56" i="2"/>
  <c r="B1578" i="15"/>
  <c r="M65" i="15"/>
  <c r="A65" i="15" s="1"/>
  <c r="M66" i="15" l="1"/>
  <c r="A66" i="15" s="1"/>
  <c r="A51" i="9"/>
  <c r="B1653" i="2"/>
  <c r="A57" i="2"/>
  <c r="B1628" i="15"/>
  <c r="A52" i="9" l="1"/>
  <c r="B1703" i="2"/>
  <c r="A58" i="2"/>
  <c r="B1678" i="15"/>
  <c r="M67" i="15"/>
  <c r="A67" i="15" s="1"/>
  <c r="A59" i="2"/>
  <c r="M68" i="15" l="1"/>
  <c r="A68" i="15" s="1"/>
  <c r="A53" i="9"/>
  <c r="B1753" i="2"/>
  <c r="A54" i="9"/>
  <c r="A60" i="2" l="1"/>
  <c r="B1728" i="15"/>
  <c r="M69" i="15"/>
  <c r="A69" i="15" s="1"/>
  <c r="A55" i="9" l="1"/>
  <c r="B1803" i="2"/>
  <c r="A61" i="2"/>
  <c r="B1778" i="15"/>
  <c r="M70" i="15"/>
  <c r="A70" i="15" s="1"/>
  <c r="A56" i="9" l="1"/>
  <c r="B1853" i="2"/>
  <c r="A62" i="2"/>
  <c r="B1828" i="15"/>
  <c r="M71" i="15"/>
  <c r="A71" i="15" s="1"/>
  <c r="A57" i="9" l="1"/>
  <c r="B1903" i="2"/>
  <c r="A63" i="2"/>
  <c r="B1878" i="15"/>
  <c r="M72" i="15"/>
  <c r="A72" i="15" s="1"/>
  <c r="A64" i="2" l="1"/>
  <c r="B1928" i="15"/>
  <c r="M73" i="15"/>
  <c r="A73" i="15" s="1"/>
  <c r="A65" i="2"/>
  <c r="A58" i="9"/>
  <c r="B1953" i="2"/>
  <c r="A60" i="9" l="1"/>
  <c r="M74" i="15"/>
  <c r="A74" i="15" s="1"/>
  <c r="A59" i="9"/>
  <c r="B2003" i="2"/>
  <c r="M75" i="15" l="1"/>
  <c r="A75" i="15" s="1"/>
  <c r="A66" i="2"/>
  <c r="B1978" i="15"/>
  <c r="A67" i="2" l="1"/>
  <c r="B2028" i="15"/>
  <c r="A61" i="9"/>
  <c r="B2053" i="2"/>
  <c r="M76" i="15"/>
  <c r="A76" i="15" s="1"/>
  <c r="A68" i="2"/>
  <c r="M77" i="15" l="1"/>
  <c r="A77" i="15" s="1"/>
  <c r="A69" i="2"/>
  <c r="A63" i="9"/>
  <c r="A62" i="9"/>
  <c r="B2103"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B7" i="6" l="1"/>
  <c r="B6" i="6" l="1"/>
  <c r="A49" i="6"/>
  <c r="D63" i="2"/>
  <c r="D22" i="2"/>
  <c r="D125" i="2"/>
  <c r="D107"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B27" i="2"/>
  <c r="E85" i="2"/>
  <c r="B71" i="2"/>
  <c r="D31" i="2"/>
  <c r="E25" i="2"/>
  <c r="E72" i="2"/>
  <c r="D124" i="2"/>
  <c r="D112" i="2"/>
  <c r="B42" i="2"/>
  <c r="B53" i="2"/>
  <c r="B94" i="2"/>
  <c r="E83" i="2"/>
  <c r="E40" i="2"/>
  <c r="D21" i="2"/>
  <c r="E29" i="2"/>
  <c r="E23" i="2"/>
  <c r="D73" i="2"/>
  <c r="D106" i="2"/>
  <c r="B98" i="2"/>
  <c r="D104" i="2"/>
  <c r="E99" i="2"/>
  <c r="D92" i="2"/>
  <c r="E82" i="2"/>
  <c r="B28" i="2"/>
  <c r="E75" i="2"/>
  <c r="B93" i="2"/>
  <c r="D59" i="2"/>
  <c r="B80" i="2"/>
  <c r="D78" i="2"/>
  <c r="B45" i="2"/>
  <c r="B84" i="2"/>
  <c r="B54" i="2"/>
  <c r="E84" i="2"/>
  <c r="D40" i="2"/>
  <c r="D39" i="2"/>
  <c r="D68" i="2"/>
  <c r="B88" i="2"/>
  <c r="B20" i="2"/>
  <c r="B46" i="2"/>
  <c r="D83" i="2"/>
  <c r="D55" i="2"/>
  <c r="E30" i="2"/>
  <c r="D103" i="2"/>
  <c r="E98" i="2"/>
  <c r="B67" i="2"/>
  <c r="E26" i="2"/>
  <c r="B26" i="2"/>
  <c r="D24" i="2"/>
  <c r="D60" i="2"/>
  <c r="E80" i="2"/>
  <c r="D116" i="2"/>
  <c r="B38" i="2"/>
  <c r="B29" i="2"/>
  <c r="D118" i="2"/>
  <c r="D79" i="2"/>
  <c r="E54" i="2"/>
  <c r="B39" i="2"/>
  <c r="E94" i="2"/>
  <c r="E66" i="2"/>
  <c r="D32" i="2"/>
  <c r="D97" i="2"/>
  <c r="B101" i="2"/>
  <c r="B65" i="2"/>
  <c r="E37" i="2"/>
  <c r="D91" i="2"/>
  <c r="B89" i="2"/>
  <c r="B121" i="2"/>
  <c r="B60" i="2"/>
  <c r="D29" i="2"/>
  <c r="D20" i="2"/>
  <c r="E125" i="2"/>
  <c r="D113" i="2"/>
  <c r="B70" i="2"/>
  <c r="E57" i="2"/>
  <c r="D58" i="2"/>
  <c r="E70" i="2"/>
  <c r="B87" i="2"/>
  <c r="B77" i="2"/>
  <c r="D64" i="2"/>
  <c r="B41" i="2"/>
  <c r="B34" i="2"/>
  <c r="E90" i="2"/>
  <c r="E95" i="2"/>
  <c r="B78" i="2"/>
  <c r="E96" i="2"/>
  <c r="B79" i="2"/>
  <c r="E116" i="2"/>
  <c r="D65" i="2"/>
  <c r="E87" i="2"/>
  <c r="E56" i="2"/>
  <c r="D87" i="2"/>
  <c r="E65" i="2"/>
  <c r="B91" i="2"/>
  <c r="D95" i="2"/>
  <c r="E44" i="2"/>
  <c r="B122" i="2"/>
  <c r="B102" i="2"/>
  <c r="E120" i="2"/>
  <c r="E34" i="2"/>
  <c r="D35" i="2"/>
  <c r="E61" i="2"/>
  <c r="E81" i="2"/>
  <c r="B52" i="2"/>
  <c r="B75" i="2"/>
  <c r="D101" i="2"/>
  <c r="D23" i="2"/>
  <c r="E91" i="2"/>
  <c r="D110" i="2"/>
  <c r="E45" i="2"/>
  <c r="E89" i="2"/>
  <c r="D77" i="2"/>
  <c r="E55" i="2"/>
  <c r="E50" i="2"/>
  <c r="B30" i="2"/>
  <c r="D114" i="2"/>
  <c r="E93" i="2"/>
  <c r="E24" i="2"/>
  <c r="E97" i="2"/>
  <c r="E28" i="2"/>
  <c r="D115" i="2"/>
  <c r="D67" i="2"/>
  <c r="D30" i="2"/>
  <c r="B49" i="2"/>
  <c r="E92" i="2"/>
  <c r="D37" i="2"/>
  <c r="D70" i="2"/>
  <c r="D86" i="2"/>
  <c r="D26" i="2"/>
  <c r="B92" i="2"/>
  <c r="D88" i="2"/>
  <c r="E41" i="2"/>
  <c r="E32" i="2"/>
  <c r="E49" i="2"/>
  <c r="E104" i="2"/>
  <c r="E58" i="2"/>
  <c r="E47" i="2"/>
  <c r="E51" i="2"/>
  <c r="E20" i="2"/>
  <c r="D120" i="2"/>
  <c r="D50" i="2"/>
  <c r="B68" i="2"/>
  <c r="D80" i="2"/>
  <c r="D71" i="2"/>
  <c r="B117" i="2"/>
  <c r="B104" i="2"/>
  <c r="E77" i="2"/>
  <c r="D46" i="2"/>
  <c r="E31" i="2"/>
  <c r="B100" i="2"/>
  <c r="B114" i="2"/>
  <c r="D47" i="2"/>
  <c r="D109" i="2"/>
  <c r="D42" i="2"/>
  <c r="B73" i="2"/>
  <c r="B31" i="2"/>
  <c r="B86" i="2"/>
  <c r="E59" i="2"/>
  <c r="D102" i="2"/>
  <c r="D38" i="2"/>
  <c r="B110" i="2"/>
  <c r="B109" i="2"/>
  <c r="E63" i="2"/>
  <c r="D33" i="2"/>
  <c r="B105" i="2"/>
  <c r="E38" i="2"/>
  <c r="B50" i="2"/>
  <c r="E33" i="2"/>
  <c r="E39" i="2"/>
  <c r="B32" i="2"/>
  <c r="B62" i="2"/>
  <c r="E46" i="2"/>
  <c r="D49" i="2"/>
  <c r="D61" i="2"/>
  <c r="E121" i="2"/>
  <c r="B103" i="2"/>
  <c r="E68" i="2"/>
  <c r="D28" i="2"/>
  <c r="D85" i="2"/>
  <c r="B106" i="2"/>
  <c r="D52" i="2"/>
  <c r="E88" i="2"/>
  <c r="E73" i="2"/>
  <c r="E52" i="2"/>
  <c r="B19" i="2"/>
  <c r="B14" i="9" s="1"/>
  <c r="E108" i="2"/>
  <c r="D121" i="2"/>
  <c r="E48" i="2"/>
  <c r="D34" i="2"/>
  <c r="D53" i="2"/>
  <c r="D19" i="2"/>
  <c r="G7" i="6" s="1"/>
  <c r="E36" i="2"/>
  <c r="E35" i="2"/>
  <c r="B24" i="2"/>
  <c r="D75" i="2"/>
  <c r="B23" i="2"/>
  <c r="D82" i="2"/>
  <c r="B108" i="2"/>
  <c r="E117" i="2"/>
  <c r="E111" i="2"/>
  <c r="E115" i="2"/>
  <c r="B113" i="2"/>
  <c r="E103" i="2"/>
  <c r="D94" i="2"/>
  <c r="E122" i="2"/>
  <c r="D74" i="2"/>
  <c r="D105" i="2"/>
  <c r="E74" i="2"/>
  <c r="B118" i="2"/>
  <c r="B115" i="2"/>
  <c r="B37" i="2"/>
  <c r="E123" i="2"/>
  <c r="D98" i="2"/>
  <c r="E64" i="2"/>
  <c r="D108" i="2"/>
  <c r="E69" i="2"/>
  <c r="E53" i="2"/>
  <c r="E109" i="2"/>
  <c r="B116" i="2"/>
  <c r="E105" i="2"/>
  <c r="B120" i="2"/>
  <c r="B97" i="2"/>
  <c r="B124" i="2"/>
  <c r="B44" i="2"/>
  <c r="E102" i="2"/>
  <c r="E106" i="2"/>
  <c r="D44" i="2"/>
  <c r="B112" i="2"/>
  <c r="B57" i="6" l="1"/>
  <c r="H51" i="6"/>
  <c r="B110" i="9"/>
  <c r="B113" i="9"/>
  <c r="B114" i="9"/>
  <c r="B111" i="9"/>
  <c r="B115" i="9"/>
  <c r="B112" i="9"/>
  <c r="B116" i="9"/>
  <c r="B120" i="9"/>
  <c r="B119" i="9"/>
  <c r="B117" i="9"/>
  <c r="B118"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24" i="2"/>
  <c r="E110" i="2"/>
  <c r="E119" i="2"/>
  <c r="E18" i="2"/>
  <c r="E113" i="2"/>
  <c r="E114" i="2"/>
  <c r="E118" i="2"/>
  <c r="E107"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H131" i="2" l="1"/>
  <c r="H133" i="2" l="1"/>
  <c r="H134" i="2"/>
  <c r="F33" i="2" l="1"/>
  <c r="F64" i="2"/>
  <c r="F31" i="2"/>
  <c r="F62" i="2"/>
  <c r="F24" i="2"/>
  <c r="F98" i="2"/>
  <c r="F58" i="2"/>
  <c r="F83" i="2"/>
  <c r="F93" i="2"/>
  <c r="F78" i="2"/>
  <c r="F89" i="2"/>
  <c r="F68" i="2"/>
  <c r="F85" i="2"/>
  <c r="F39" i="2"/>
  <c r="F29" i="2"/>
  <c r="F54" i="2"/>
  <c r="F53" i="2"/>
  <c r="F87" i="2"/>
  <c r="F70" i="2"/>
  <c r="F49" i="2"/>
  <c r="F67" i="2"/>
  <c r="F80" i="2"/>
  <c r="F88" i="2"/>
  <c r="F27" i="2"/>
  <c r="F84" i="2"/>
  <c r="F32" i="2"/>
  <c r="F42" i="2"/>
  <c r="F61" i="2"/>
  <c r="F56" i="2"/>
  <c r="F46" i="2"/>
  <c r="F34" i="2"/>
  <c r="F57" i="2"/>
  <c r="F91" i="2"/>
  <c r="F44" i="2"/>
  <c r="F50" i="2"/>
  <c r="F30" i="2"/>
  <c r="F19" i="2"/>
  <c r="F21" i="2"/>
  <c r="F28" i="2"/>
  <c r="F92" i="2"/>
  <c r="F95" i="2"/>
  <c r="F40" i="2"/>
  <c r="F20" i="2"/>
  <c r="F79" i="2"/>
  <c r="F73" i="2"/>
  <c r="F23" i="2"/>
  <c r="F65" i="2"/>
  <c r="F101" i="2"/>
  <c r="F103" i="2"/>
  <c r="F104" i="2"/>
  <c r="F114" i="2"/>
  <c r="F109" i="2"/>
  <c r="F115" i="2"/>
  <c r="F105" i="2"/>
  <c r="F118" i="2"/>
  <c r="F113" i="2"/>
  <c r="F116" i="2"/>
  <c r="F122" i="2"/>
  <c r="F124" i="2"/>
  <c r="F121" i="2"/>
  <c r="F120" i="2"/>
  <c r="F106" i="2"/>
  <c r="F119" i="2"/>
  <c r="F51" i="2"/>
  <c r="F48" i="2"/>
  <c r="F90" i="2"/>
  <c r="F111" i="2"/>
  <c r="F81" i="2"/>
  <c r="F107" i="2"/>
  <c r="F63" i="2"/>
  <c r="F36" i="2"/>
  <c r="F99" i="2"/>
  <c r="F72" i="2"/>
  <c r="F123" i="2"/>
  <c r="F125" i="2"/>
  <c r="F76" i="2"/>
  <c r="F37" i="2" l="1"/>
  <c r="F35" i="2"/>
  <c r="F43" i="2"/>
  <c r="F26" i="2"/>
  <c r="F41" i="2"/>
  <c r="F86" i="2"/>
  <c r="F45" i="2"/>
  <c r="F71" i="2"/>
  <c r="F69" i="2"/>
  <c r="F25" i="2"/>
  <c r="F74" i="2"/>
  <c r="F77" i="2"/>
  <c r="F47" i="2"/>
  <c r="F94" i="2"/>
  <c r="F117" i="2"/>
  <c r="F60" i="2"/>
  <c r="F100" i="2"/>
  <c r="F18" i="2"/>
  <c r="F96" i="2"/>
  <c r="F66" i="2"/>
  <c r="F97" i="2"/>
  <c r="F102" i="2"/>
  <c r="F108" i="2"/>
  <c r="F82" i="2"/>
  <c r="F110" i="2"/>
  <c r="F112" i="2"/>
  <c r="F22" i="2"/>
  <c r="F59" i="2"/>
  <c r="F55" i="2"/>
  <c r="F38" i="2"/>
  <c r="F52" i="2"/>
  <c r="F75" i="2"/>
  <c r="F127" i="2" l="1"/>
  <c r="B14" i="15" s="1"/>
  <c r="G19" i="2"/>
  <c r="G50" i="2"/>
  <c r="G107" i="2"/>
  <c r="G94" i="2"/>
  <c r="G25" i="2"/>
  <c r="G57" i="2"/>
  <c r="B18" i="15"/>
  <c r="G38" i="2"/>
  <c r="G97" i="2"/>
  <c r="G64" i="2"/>
  <c r="G54" i="2"/>
  <c r="G79" i="2"/>
  <c r="G58" i="2"/>
  <c r="G116" i="2"/>
  <c r="G61" i="2"/>
  <c r="G78" i="2"/>
  <c r="G83" i="2"/>
  <c r="G108" i="2"/>
  <c r="G67" i="2"/>
  <c r="G112" i="2"/>
  <c r="G21" i="2"/>
  <c r="G29" i="2"/>
  <c r="G122" i="2"/>
  <c r="G113" i="2"/>
  <c r="G72" i="2"/>
  <c r="G52" i="2"/>
  <c r="G51" i="2"/>
  <c r="G71" i="2"/>
  <c r="G87" i="2"/>
  <c r="G119" i="2"/>
  <c r="G106" i="2"/>
  <c r="G75" i="2"/>
  <c r="G23" i="2"/>
  <c r="G26" i="2"/>
  <c r="G76" i="2"/>
  <c r="G35" i="2"/>
  <c r="G18" i="2"/>
  <c r="G27" i="2"/>
  <c r="G60" i="2"/>
  <c r="G114" i="2"/>
  <c r="G40" i="2"/>
  <c r="G125" i="2"/>
  <c r="G65" i="2"/>
  <c r="G53" i="2"/>
  <c r="G70" i="2"/>
  <c r="G45" i="2"/>
  <c r="G90" i="2"/>
  <c r="G88" i="2"/>
  <c r="G42" i="2"/>
  <c r="G101" i="2"/>
  <c r="G84" i="2"/>
  <c r="G91" i="2"/>
  <c r="G109" i="2"/>
  <c r="G33" i="2"/>
  <c r="G43" i="2"/>
  <c r="G95" i="2"/>
  <c r="G99" i="2"/>
  <c r="G118" i="2"/>
  <c r="G89" i="2"/>
  <c r="G24" i="2"/>
  <c r="G92" i="2"/>
  <c r="G41" i="2"/>
  <c r="G123" i="2"/>
  <c r="G81" i="2"/>
  <c r="G31" i="2"/>
  <c r="G30" i="2"/>
  <c r="G98" i="2"/>
  <c r="G124" i="2"/>
  <c r="G82" i="2"/>
  <c r="G77" i="2"/>
  <c r="G37" i="2"/>
  <c r="G96" i="2"/>
  <c r="G110" i="2"/>
  <c r="G103" i="2"/>
  <c r="G68" i="2"/>
  <c r="G102" i="2"/>
  <c r="G93" i="2"/>
  <c r="G63" i="2"/>
  <c r="G86" i="2"/>
  <c r="G59" i="2"/>
  <c r="G69" i="2"/>
  <c r="G85" i="2"/>
  <c r="G32" i="2"/>
  <c r="G104" i="2"/>
  <c r="G80" i="2"/>
  <c r="G120" i="2"/>
  <c r="G115" i="2"/>
  <c r="G117" i="2"/>
  <c r="G111" i="2"/>
  <c r="G46" i="2"/>
  <c r="G20" i="2"/>
  <c r="G62" i="2"/>
  <c r="G56" i="2"/>
  <c r="G48" i="2"/>
  <c r="G105" i="2"/>
  <c r="G74" i="2"/>
  <c r="G36" i="2"/>
  <c r="G73" i="2"/>
  <c r="G49" i="2"/>
  <c r="G55" i="2"/>
  <c r="G22" i="2"/>
  <c r="G47" i="2"/>
  <c r="G66" i="2"/>
  <c r="G121" i="2"/>
  <c r="G28" i="2"/>
  <c r="G44" i="2"/>
  <c r="G100" i="2"/>
  <c r="G34" i="2"/>
  <c r="G39" i="2"/>
  <c r="H59" i="2" l="1"/>
  <c r="H68" i="2"/>
  <c r="H84" i="2"/>
  <c r="H61" i="2"/>
  <c r="H98" i="2"/>
  <c r="H123" i="2"/>
  <c r="H108" i="2"/>
  <c r="H57" i="2"/>
  <c r="H121" i="2"/>
  <c r="H43" i="2"/>
  <c r="H19" i="2"/>
  <c r="H37" i="2"/>
  <c r="H78" i="2"/>
  <c r="H22" i="2"/>
  <c r="H115" i="2"/>
  <c r="H106" i="2"/>
  <c r="H56" i="2"/>
  <c r="H36" i="2"/>
  <c r="H20" i="2"/>
  <c r="H104" i="2"/>
  <c r="H124" i="2"/>
  <c r="H34" i="2"/>
  <c r="H65" i="2"/>
  <c r="H24" i="2"/>
  <c r="H60" i="2"/>
  <c r="H103" i="2"/>
  <c r="H101" i="2"/>
  <c r="H97" i="2"/>
  <c r="H110" i="2"/>
  <c r="H87" i="2"/>
  <c r="H39" i="2"/>
  <c r="H105" i="2"/>
  <c r="H25" i="2"/>
  <c r="H120" i="2"/>
  <c r="H41" i="2"/>
  <c r="H86" i="2"/>
  <c r="H79" i="2"/>
  <c r="H23" i="2"/>
  <c r="H109" i="2"/>
  <c r="H51" i="2"/>
  <c r="H64" i="2"/>
  <c r="H125" i="2"/>
  <c r="H74" i="2"/>
  <c r="H99" i="2"/>
  <c r="H72" i="2"/>
  <c r="H117" i="2"/>
  <c r="H90" i="2"/>
  <c r="H67" i="2"/>
  <c r="H118" i="2"/>
  <c r="H94" i="2"/>
  <c r="H32" i="2"/>
  <c r="H85" i="2"/>
  <c r="H18" i="2"/>
  <c r="H28" i="2"/>
  <c r="H53" i="2"/>
  <c r="H113" i="2"/>
  <c r="H63" i="2"/>
  <c r="H112" i="2"/>
  <c r="H91" i="2"/>
  <c r="H21" i="2"/>
  <c r="H47" i="2"/>
  <c r="H40" i="2"/>
  <c r="H35" i="2"/>
  <c r="H66" i="2"/>
  <c r="H122" i="2"/>
  <c r="H95" i="2"/>
  <c r="H49" i="2"/>
  <c r="H80" i="2"/>
  <c r="H52" i="2"/>
  <c r="H93" i="2"/>
  <c r="H26" i="2"/>
  <c r="H100" i="2"/>
  <c r="H102" i="2"/>
  <c r="H30" i="2"/>
  <c r="H48" i="2"/>
  <c r="H70" i="2"/>
  <c r="H33" i="2"/>
  <c r="H45" i="2"/>
  <c r="H96" i="2"/>
  <c r="H76" i="2"/>
  <c r="H62" i="2"/>
  <c r="H116" i="2"/>
  <c r="H46" i="2"/>
  <c r="H82" i="2"/>
  <c r="H54" i="2"/>
  <c r="H75" i="2"/>
  <c r="H58" i="2"/>
  <c r="H88" i="2"/>
  <c r="H44" i="2"/>
  <c r="H55" i="2"/>
  <c r="H42" i="2"/>
  <c r="H71" i="2"/>
  <c r="H114" i="2"/>
  <c r="H31" i="2"/>
  <c r="H89" i="2"/>
  <c r="H27" i="2"/>
  <c r="H83" i="2"/>
  <c r="H69" i="2"/>
  <c r="H111" i="2"/>
  <c r="H73" i="2"/>
  <c r="H38" i="2"/>
  <c r="H92" i="2"/>
  <c r="H107" i="2"/>
  <c r="H77" i="2"/>
  <c r="H50" i="2"/>
  <c r="H29" i="2"/>
  <c r="H81" i="2"/>
  <c r="H119" i="2"/>
  <c r="E130" i="2"/>
  <c r="B130" i="2" s="1"/>
  <c r="H130" i="2"/>
  <c r="H127" i="2" l="1"/>
  <c r="I121" i="2" s="1"/>
  <c r="D116" i="9" s="1"/>
  <c r="B138" i="2"/>
  <c r="I93" i="2" l="1"/>
  <c r="D88" i="9" s="1"/>
  <c r="C11" i="2"/>
  <c r="H136" i="2"/>
  <c r="H132" i="2"/>
  <c r="H129" i="2" s="1"/>
  <c r="E127" i="9"/>
  <c r="E128" i="9" s="1"/>
  <c r="I82" i="2"/>
  <c r="D77" i="9" s="1"/>
  <c r="I28" i="2"/>
  <c r="D23" i="9" s="1"/>
  <c r="I78" i="2"/>
  <c r="D73" i="9" s="1"/>
  <c r="I72" i="2"/>
  <c r="D67" i="9" s="1"/>
  <c r="I102" i="2"/>
  <c r="D97" i="9" s="1"/>
  <c r="I98" i="2"/>
  <c r="D93" i="9" s="1"/>
  <c r="I124" i="2"/>
  <c r="D119" i="9" s="1"/>
  <c r="I79" i="2"/>
  <c r="D74" i="9" s="1"/>
  <c r="I18" i="2"/>
  <c r="I122" i="2"/>
  <c r="D117" i="9" s="1"/>
  <c r="I76" i="2"/>
  <c r="D71" i="9" s="1"/>
  <c r="I27" i="2"/>
  <c r="D22" i="9" s="1"/>
  <c r="I123" i="2"/>
  <c r="D118" i="9" s="1"/>
  <c r="I117" i="2"/>
  <c r="D112" i="9" s="1"/>
  <c r="I54" i="2"/>
  <c r="D49" i="9" s="1"/>
  <c r="I55" i="2"/>
  <c r="D50" i="9" s="1"/>
  <c r="I84" i="2"/>
  <c r="D79" i="9" s="1"/>
  <c r="I37" i="2"/>
  <c r="D32" i="9" s="1"/>
  <c r="I97" i="2"/>
  <c r="D92" i="9" s="1"/>
  <c r="I99" i="2"/>
  <c r="D94" i="9" s="1"/>
  <c r="I21" i="2"/>
  <c r="D16" i="9" s="1"/>
  <c r="I42" i="2"/>
  <c r="D37" i="9" s="1"/>
  <c r="I81" i="2"/>
  <c r="D76" i="9" s="1"/>
  <c r="I34" i="2"/>
  <c r="D29" i="9" s="1"/>
  <c r="I112" i="2"/>
  <c r="D107" i="9" s="1"/>
  <c r="I44" i="2"/>
  <c r="D39" i="9" s="1"/>
  <c r="I19" i="2"/>
  <c r="D14" i="9" s="1"/>
  <c r="I101" i="2"/>
  <c r="D96" i="9" s="1"/>
  <c r="I74" i="2"/>
  <c r="D69" i="9" s="1"/>
  <c r="I91" i="2"/>
  <c r="D86" i="9" s="1"/>
  <c r="I45" i="2"/>
  <c r="D40" i="9" s="1"/>
  <c r="I36" i="2"/>
  <c r="D31" i="9" s="1"/>
  <c r="I69" i="2"/>
  <c r="D64" i="9" s="1"/>
  <c r="I48" i="2"/>
  <c r="D43" i="9" s="1"/>
  <c r="I106" i="2"/>
  <c r="D101" i="9" s="1"/>
  <c r="I105" i="2"/>
  <c r="D100" i="9" s="1"/>
  <c r="I67" i="2"/>
  <c r="D62" i="9" s="1"/>
  <c r="I66" i="2"/>
  <c r="D61" i="9" s="1"/>
  <c r="I96" i="2"/>
  <c r="D91" i="9" s="1"/>
  <c r="I89" i="2"/>
  <c r="D84" i="9" s="1"/>
  <c r="I68" i="2"/>
  <c r="D63" i="9" s="1"/>
  <c r="I87" i="2"/>
  <c r="D82" i="9" s="1"/>
  <c r="I95" i="2"/>
  <c r="D90" i="9" s="1"/>
  <c r="I83" i="2"/>
  <c r="D78" i="9" s="1"/>
  <c r="I115" i="2"/>
  <c r="D110" i="9" s="1"/>
  <c r="I39" i="2"/>
  <c r="D34" i="9" s="1"/>
  <c r="I90" i="2"/>
  <c r="D85" i="9" s="1"/>
  <c r="I35" i="2"/>
  <c r="D30" i="9" s="1"/>
  <c r="I75" i="2"/>
  <c r="D70" i="9" s="1"/>
  <c r="I40" i="2"/>
  <c r="D35" i="9" s="1"/>
  <c r="I80" i="2"/>
  <c r="D75" i="9" s="1"/>
  <c r="I43" i="2"/>
  <c r="D38" i="9" s="1"/>
  <c r="I125" i="2"/>
  <c r="D120" i="9" s="1"/>
  <c r="I30" i="2"/>
  <c r="D25" i="9" s="1"/>
  <c r="I50" i="2"/>
  <c r="D45" i="9" s="1"/>
  <c r="I20" i="2"/>
  <c r="D15" i="9" s="1"/>
  <c r="I41" i="2"/>
  <c r="D36" i="9" s="1"/>
  <c r="I32" i="2"/>
  <c r="D27" i="9" s="1"/>
  <c r="I49" i="2"/>
  <c r="D44" i="9" s="1"/>
  <c r="I31" i="2"/>
  <c r="D26" i="9" s="1"/>
  <c r="I60" i="2"/>
  <c r="D55" i="9" s="1"/>
  <c r="I64" i="2"/>
  <c r="D59" i="9" s="1"/>
  <c r="I52" i="2"/>
  <c r="D47" i="9" s="1"/>
  <c r="I73" i="2"/>
  <c r="D68" i="9" s="1"/>
  <c r="I114" i="2"/>
  <c r="D109" i="9" s="1"/>
  <c r="I110" i="2"/>
  <c r="D105" i="9" s="1"/>
  <c r="I63" i="2"/>
  <c r="D58" i="9" s="1"/>
  <c r="I88" i="2"/>
  <c r="D83" i="9" s="1"/>
  <c r="I77" i="2"/>
  <c r="D72" i="9" s="1"/>
  <c r="I103" i="2"/>
  <c r="D98" i="9" s="1"/>
  <c r="I38" i="2"/>
  <c r="D33" i="9" s="1"/>
  <c r="I29" i="2"/>
  <c r="D24" i="9" s="1"/>
  <c r="I61" i="2"/>
  <c r="D56" i="9" s="1"/>
  <c r="I104" i="2"/>
  <c r="D99" i="9" s="1"/>
  <c r="I86" i="2"/>
  <c r="D81" i="9" s="1"/>
  <c r="I85" i="2"/>
  <c r="D80" i="9" s="1"/>
  <c r="I46" i="2"/>
  <c r="D41" i="9" s="1"/>
  <c r="I111" i="2"/>
  <c r="D106" i="9" s="1"/>
  <c r="I59" i="2"/>
  <c r="D54" i="9" s="1"/>
  <c r="I56" i="2"/>
  <c r="D51" i="9" s="1"/>
  <c r="I25" i="2"/>
  <c r="D20" i="9" s="1"/>
  <c r="I118" i="2"/>
  <c r="D113" i="9" s="1"/>
  <c r="I47" i="2"/>
  <c r="D42" i="9" s="1"/>
  <c r="I70" i="2"/>
  <c r="D65" i="9" s="1"/>
  <c r="I71" i="2"/>
  <c r="D66" i="9" s="1"/>
  <c r="I119" i="2"/>
  <c r="D114" i="9" s="1"/>
  <c r="I23" i="2"/>
  <c r="D18" i="9" s="1"/>
  <c r="I33" i="2"/>
  <c r="D28" i="9" s="1"/>
  <c r="I116" i="2"/>
  <c r="D111" i="9" s="1"/>
  <c r="I120" i="2"/>
  <c r="D115" i="9" s="1"/>
  <c r="I57" i="2"/>
  <c r="D52" i="9" s="1"/>
  <c r="I24" i="2"/>
  <c r="D19" i="9" s="1"/>
  <c r="I51" i="2"/>
  <c r="D46" i="9" s="1"/>
  <c r="I113" i="2"/>
  <c r="D108" i="9" s="1"/>
  <c r="I100" i="2"/>
  <c r="D95" i="9" s="1"/>
  <c r="I58" i="2"/>
  <c r="D53" i="9" s="1"/>
  <c r="I107" i="2"/>
  <c r="D102" i="9" s="1"/>
  <c r="I22" i="2"/>
  <c r="D17" i="9" s="1"/>
  <c r="I94" i="2"/>
  <c r="D89" i="9" s="1"/>
  <c r="I62" i="2"/>
  <c r="D57" i="9" s="1"/>
  <c r="I108" i="2"/>
  <c r="D103" i="9" s="1"/>
  <c r="I65" i="2"/>
  <c r="D60" i="9" s="1"/>
  <c r="I109" i="2"/>
  <c r="D104" i="9" s="1"/>
  <c r="I53" i="2"/>
  <c r="D48" i="9" s="1"/>
  <c r="I26" i="2"/>
  <c r="D21" i="9" s="1"/>
  <c r="I92" i="2"/>
  <c r="D87" i="9" s="1"/>
  <c r="D13" i="9" l="1"/>
  <c r="I127" i="2"/>
  <c r="H124" i="9" l="1"/>
  <c r="H127" i="9" s="1"/>
  <c r="G124" i="9"/>
  <c r="G127" i="9" s="1"/>
  <c r="K124" i="9"/>
  <c r="K127" i="9" s="1"/>
  <c r="J124" i="9"/>
  <c r="J127" i="9" s="1"/>
  <c r="I124" i="9"/>
  <c r="I127" i="9" s="1"/>
  <c r="D122" i="9"/>
  <c r="F124" i="9"/>
  <c r="F125" i="9" l="1"/>
  <c r="G125" i="9" s="1"/>
  <c r="H125" i="9" s="1"/>
  <c r="I125" i="9" s="1"/>
  <c r="J125" i="9" s="1"/>
  <c r="K125" i="9" s="1"/>
  <c r="F127" i="9"/>
  <c r="F128" i="9" s="1"/>
  <c r="G128" i="9" s="1"/>
  <c r="H128" i="9" s="1"/>
  <c r="I128" i="9" s="1"/>
  <c r="J128" i="9" s="1"/>
  <c r="K12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<sst xmlns="http://schemas.openxmlformats.org/spreadsheetml/2006/main" count="4184" uniqueCount="1398">
  <si>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</si>
  <si>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</si>
  <si>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</si>
  <si>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</si>
  <si>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</si>
  <si>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</si>
  <si>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</si>
  <si>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</si>
  <si>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</si>
  <si>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</si>
  <si>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</si>
  <si>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</si>
  <si>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</si>
  <si>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</si>
  <si>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</si>
  <si>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</si>
  <si>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</si>
  <si>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</si>
  <si>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</si>
  <si>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</si>
  <si>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</si>
  <si>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</si>
  <si>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</si>
  <si>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</si>
  <si>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</si>
  <si>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</si>
  <si>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</si>
  <si>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</si>
  <si>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</si>
  <si>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</si>
  <si>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</si>
  <si>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</si>
  <si>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</si>
  <si>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</si>
  <si>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</si>
  <si>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</si>
  <si>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</si>
  <si>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</si>
  <si>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</si>
  <si>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</si>
  <si>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</si>
  <si>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</si>
  <si>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</si>
  <si>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</si>
  <si>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</si>
  <si>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</si>
  <si>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</si>
  <si>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</si>
  <si>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</si>
  <si>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</si>
  <si>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</si>
  <si>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</si>
  <si>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</si>
  <si>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</si>
  <si>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</si>
  <si>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</si>
  <si>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</si>
  <si>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</si>
  <si>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</si>
  <si>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</si>
  <si>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</si>
  <si>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</si>
  <si>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</si>
  <si>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</si>
  <si>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</si>
  <si>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</si>
  <si>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</si>
  <si>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</si>
  <si>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</si>
  <si>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</si>
  <si>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</si>
  <si>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</si>
  <si>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</si>
  <si>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</si>
  <si>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</si>
  <si>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</si>
  <si>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</si>
  <si>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</si>
  <si>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</si>
  <si>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</si>
  <si>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</si>
  <si>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</si>
  <si>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</si>
  <si>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</si>
  <si>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</si>
  <si>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</si>
  <si>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</si>
  <si>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</si>
  <si>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</si>
  <si>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</si>
  <si>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</si>
  <si>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</si>
  <si>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</si>
  <si>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</si>
  <si>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</si>
  <si>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</si>
  <si>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</si>
  <si>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</si>
  <si>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</si>
  <si>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</si>
  <si>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</si>
  <si>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</si>
  <si>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</si>
  <si>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</si>
  <si>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</si>
  <si>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</si>
  <si>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</si>
  <si>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</si>
  <si>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</si>
  <si>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</si>
  <si>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</si>
  <si>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</si>
  <si>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</si>
  <si>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</si>
  <si>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</si>
  <si>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</si>
  <si>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</si>
  <si>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</si>
  <si>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</si>
  <si>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</si>
  <si>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</si>
  <si>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</si>
  <si>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</si>
  <si>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</si>
  <si>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</si>
  <si>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</si>
  <si>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</si>
  <si>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</si>
  <si>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</si>
  <si>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</si>
  <si>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</si>
  <si>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</si>
  <si>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</si>
  <si>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</si>
  <si>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</si>
  <si>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</si>
  <si>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</si>
  <si>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</si>
  <si>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</si>
  <si>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</si>
  <si>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</si>
  <si>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</si>
  <si>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</si>
  <si>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</si>
  <si>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</si>
  <si>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</si>
  <si>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</si>
  <si>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</si>
  <si>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</si>
  <si>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</si>
  <si>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</si>
  <si>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</si>
  <si>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</si>
  <si>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</si>
  <si>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</si>
  <si>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</si>
  <si>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</si>
  <si>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</si>
  <si>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</si>
  <si>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</si>
  <si>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</si>
  <si>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</si>
  <si>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</si>
  <si>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</si>
  <si>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</si>
  <si>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</si>
  <si>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</si>
  <si>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</si>
  <si>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</si>
  <si>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</si>
  <si>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</si>
  <si>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</si>
  <si>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</si>
  <si>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</si>
  <si>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</si>
  <si>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</si>
  <si>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</si>
  <si>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</si>
  <si>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</si>
  <si>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</si>
  <si>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</si>
  <si>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</si>
  <si>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</si>
  <si>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</si>
  <si>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</si>
  <si>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</si>
  <si>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</si>
  <si>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</si>
  <si>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</si>
  <si>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</si>
  <si>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</si>
  <si>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</si>
  <si>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</si>
  <si>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</si>
  <si>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</si>
  <si>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</si>
  <si>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</si>
  <si>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</si>
  <si>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</si>
  <si>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</si>
  <si>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</si>
  <si>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</si>
  <si>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</si>
  <si>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</si>
  <si>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</si>
  <si>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</si>
  <si>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</si>
  <si>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</si>
  <si>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</si>
  <si>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</si>
  <si>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</si>
  <si>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</si>
  <si>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</si>
  <si>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</si>
  <si>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</si>
  <si>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</si>
  <si>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</si>
  <si>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</si>
  <si>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</si>
  <si>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</si>
  <si>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</si>
  <si>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</si>
  <si>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</si>
  <si>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</si>
  <si>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</si>
  <si>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</si>
  <si>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</si>
  <si>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</si>
  <si>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</si>
  <si>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</si>
  <si>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</si>
  <si>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</si>
  <si>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</si>
  <si>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</si>
  <si>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</si>
  <si>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</si>
  <si>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</si>
  <si>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</si>
  <si>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</si>
  <si>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</si>
  <si>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</si>
  <si>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</si>
  <si>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</si>
  <si>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</si>
  <si>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</si>
  <si>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</si>
  <si>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</si>
  <si>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</si>
  <si>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</si>
  <si>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</si>
  <si>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</si>
  <si>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</si>
  <si>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</si>
  <si>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</si>
  <si>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</si>
  <si>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</si>
  <si>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</si>
  <si>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</si>
  <si>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</si>
  <si>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</si>
  <si>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</si>
  <si>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</si>
  <si>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</si>
  <si>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</si>
  <si>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</si>
  <si>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</si>
  <si>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</si>
  <si>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</si>
  <si>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</si>
  <si>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</si>
  <si>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</si>
  <si>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</si>
  <si>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</si>
  <si>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</si>
  <si>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</si>
  <si>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</si>
  <si>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</si>
  <si>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</si>
  <si>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</si>
  <si>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</si>
  <si>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</si>
  <si>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</si>
  <si>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</si>
  <si>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</si>
  <si>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</si>
  <si>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</si>
  <si>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</si>
  <si>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</si>
  <si>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</si>
  <si>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</si>
  <si>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</si>
  <si>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</si>
  <si>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</si>
  <si>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</si>
  <si>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</si>
  <si>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</si>
  <si>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</si>
  <si>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</si>
  <si>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</si>
  <si>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</si>
  <si>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</si>
  <si>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</si>
  <si>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</si>
  <si>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</si>
  <si>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</si>
  <si>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</si>
  <si>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</si>
  <si>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</si>
  <si>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</si>
  <si>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</si>
  <si>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</si>
  <si>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</si>
  <si>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</si>
  <si>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</si>
  <si>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</si>
  <si>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</si>
  <si>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</si>
  <si>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</si>
  <si>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</si>
  <si>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</si>
  <si>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</si>
  <si>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</si>
  <si>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</si>
  <si>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</si>
  <si>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</si>
  <si>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</si>
  <si>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</si>
  <si>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</si>
  <si>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</si>
  <si>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</si>
  <si>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</si>
  <si>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</si>
  <si>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</si>
  <si>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</si>
  <si>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</si>
  <si>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</si>
  <si>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</si>
  <si>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</si>
  <si>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</si>
  <si>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</si>
  <si>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</si>
  <si>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</si>
  <si>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</si>
  <si>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</si>
  <si>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</si>
  <si>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</si>
  <si>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</si>
  <si>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</si>
  <si>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</si>
  <si>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</si>
  <si>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</si>
  <si>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</si>
  <si>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</si>
  <si>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</si>
  <si>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</si>
  <si>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</si>
  <si>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</si>
  <si>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</si>
  <si>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</si>
  <si>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</si>
  <si>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</si>
  <si>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</si>
  <si>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</si>
  <si>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</si>
  <si>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</si>
  <si>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</si>
  <si>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</si>
  <si>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</si>
  <si>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</si>
  <si>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</si>
  <si>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</si>
  <si>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</si>
  <si>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</si>
  <si>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</si>
  <si>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</si>
  <si>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</si>
  <si>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</si>
  <si>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</si>
  <si>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</si>
  <si>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</si>
  <si>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</si>
  <si>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</si>
  <si>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</si>
  <si>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</si>
  <si>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</si>
  <si>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</si>
  <si>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</si>
  <si>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</si>
  <si>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</si>
  <si>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</si>
  <si>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</si>
  <si>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</si>
  <si>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</si>
  <si>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</si>
  <si>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</si>
  <si>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</si>
  <si>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</si>
  <si>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</si>
  <si>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</si>
  <si>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</si>
  <si>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</si>
  <si>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</si>
  <si>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</si>
  <si>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</si>
  <si>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</si>
  <si>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</si>
  <si>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</si>
  <si>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</si>
  <si>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</si>
  <si>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</si>
  <si>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</si>
  <si>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</si>
  <si>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</si>
  <si>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</si>
  <si>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</si>
  <si>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</si>
  <si>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</si>
  <si>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</si>
  <si>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</si>
  <si>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</si>
  <si>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</si>
  <si>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</si>
  <si>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</si>
  <si>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</si>
  <si>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</si>
  <si>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</si>
  <si>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</si>
  <si>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</si>
  <si>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</si>
  <si>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</si>
  <si>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</si>
  <si>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</si>
  <si>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</si>
  <si>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</si>
  <si>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</si>
  <si>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</si>
  <si>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</si>
  <si>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</si>
  <si>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</si>
  <si>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</si>
  <si>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</si>
  <si>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</si>
  <si>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</si>
  <si>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</si>
  <si>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</si>
  <si>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</si>
  <si>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</si>
  <si>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</si>
  <si>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</si>
  <si>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</si>
  <si>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</si>
  <si>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</si>
  <si>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</si>
  <si>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</si>
  <si>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</si>
  <si>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</si>
  <si>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</si>
  <si>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</si>
  <si>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</si>
  <si>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</si>
  <si>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</si>
  <si>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</si>
  <si>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</si>
  <si>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</si>
  <si>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</si>
  <si>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</si>
  <si>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</si>
  <si>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</si>
  <si>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</si>
  <si>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</si>
  <si>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</si>
  <si>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</si>
  <si>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</si>
  <si>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</si>
  <si>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</si>
  <si>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</si>
  <si>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</si>
  <si>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</si>
  <si>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</si>
  <si>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</si>
  <si>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</si>
  <si>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</si>
  <si>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</si>
  <si>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</si>
  <si>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</si>
  <si>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</si>
  <si>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</si>
  <si>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</si>
  <si>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</si>
  <si>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</si>
  <si>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</si>
  <si>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</si>
  <si>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</si>
  <si>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</si>
  <si>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</si>
  <si>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</si>
  <si>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</si>
  <si>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</si>
  <si>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</si>
  <si>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</si>
  <si>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</si>
  <si>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</si>
  <si>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</si>
  <si>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</si>
  <si>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</si>
  <si>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</si>
  <si>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</si>
  <si>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</si>
  <si>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</si>
  <si>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</si>
  <si>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</si>
  <si>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</si>
  <si>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</si>
  <si>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</si>
  <si>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</si>
  <si>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</si>
  <si>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</si>
  <si>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</si>
  <si>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</si>
  <si>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</si>
  <si>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</si>
  <si>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</si>
  <si>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</si>
  <si>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</si>
  <si>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</si>
  <si>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</si>
  <si>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</si>
  <si>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</si>
  <si>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</si>
  <si>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</si>
  <si>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</si>
  <si>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</si>
  <si>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</si>
  <si>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</si>
  <si>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</si>
  <si>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</si>
  <si>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</si>
  <si>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</si>
  <si>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</si>
  <si>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</si>
  <si>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</si>
  <si>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</si>
  <si>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</si>
  <si>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</si>
  <si>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</si>
  <si>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</si>
  <si>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</si>
  <si>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</si>
  <si>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</si>
  <si>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</si>
  <si>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</si>
  <si>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</si>
  <si>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</si>
  <si>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</si>
  <si>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</si>
  <si>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</si>
  <si>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</si>
  <si>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</si>
  <si>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</si>
  <si>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</si>
  <si>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</si>
  <si>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</si>
  <si>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</si>
  <si>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</si>
  <si>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</si>
  <si>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</si>
  <si>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</si>
  <si>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</si>
  <si>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</si>
  <si>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</si>
  <si>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</si>
  <si>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</si>
  <si>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</si>
  <si>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</si>
  <si>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</si>
  <si>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</si>
  <si>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</si>
  <si>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</si>
  <si>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</si>
  <si>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</si>
  <si>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</si>
  <si>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</si>
  <si>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</si>
  <si>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</si>
  <si>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</si>
  <si>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</si>
  <si>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</si>
  <si>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</si>
  <si>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</si>
  <si>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</si>
  <si>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</si>
  <si>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</si>
  <si>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</si>
  <si>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</si>
  <si>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</si>
  <si>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</si>
  <si>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</si>
  <si>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</si>
  <si>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</si>
  <si>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</si>
  <si>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</si>
  <si>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</si>
  <si>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</si>
  <si>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</si>
  <si>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</si>
  <si>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</si>
  <si>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</si>
  <si>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</si>
  <si>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</si>
  <si>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</si>
  <si>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</si>
  <si>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</si>
  <si>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</si>
  <si>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</si>
  <si>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</si>
  <si>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</si>
  <si>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</si>
  <si>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</si>
  <si>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</si>
  <si>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</si>
  <si>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</si>
  <si>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</si>
  <si>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</si>
  <si>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</si>
  <si>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</si>
  <si>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</si>
  <si>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</si>
  <si>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</si>
  <si>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</si>
  <si>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</si>
  <si>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</si>
  <si>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</si>
  <si>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</si>
  <si>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</si>
  <si>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</si>
  <si>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</si>
  <si>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</si>
  <si>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</si>
  <si>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</si>
  <si>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</si>
  <si>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</si>
  <si>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</si>
  <si>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</si>
  <si>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</si>
  <si>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</si>
  <si>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</si>
  <si>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</si>
  <si>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</si>
  <si>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</si>
  <si>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</si>
  <si>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</si>
  <si>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</si>
  <si>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</si>
  <si>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</si>
  <si>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</si>
  <si>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</si>
  <si>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</si>
  <si>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</si>
  <si>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</si>
  <si>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</si>
  <si>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</si>
  <si>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</si>
  <si>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</si>
  <si>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</si>
  <si>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</si>
  <si>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</si>
  <si>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</si>
  <si>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</si>
  <si>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</si>
  <si>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</si>
  <si>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</si>
  <si>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</si>
  <si>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</si>
  <si>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</si>
  <si>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</si>
  <si>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</si>
  <si>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</si>
  <si>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</si>
  <si>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</si>
  <si>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</si>
  <si>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</si>
  <si>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</si>
  <si>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</si>
  <si>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</si>
  <si>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</si>
  <si>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</si>
  <si>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</si>
  <si>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</si>
  <si>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</si>
  <si>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</si>
  <si>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</si>
  <si>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</si>
  <si>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</si>
  <si>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</si>
  <si>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</si>
  <si>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</si>
  <si>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</si>
  <si>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</si>
  <si>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</si>
  <si>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</si>
  <si>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</si>
  <si>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</si>
  <si>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</si>
  <si>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</si>
  <si>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</si>
  <si>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</si>
  <si>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</si>
  <si>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</si>
  <si>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</si>
  <si>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</si>
  <si>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</si>
  <si>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</si>
  <si>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</si>
  <si>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</si>
  <si>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</si>
  <si>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</si>
  <si>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</si>
  <si>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</si>
  <si>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</si>
  <si>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</si>
  <si>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</si>
  <si>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</si>
  <si>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</si>
  <si>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</si>
  <si>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</si>
  <si>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</si>
  <si>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</si>
  <si>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</si>
  <si>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</si>
  <si>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</si>
  <si>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</si>
  <si>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</si>
  <si>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</si>
  <si>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</si>
  <si>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</si>
  <si>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</si>
  <si>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</si>
  <si>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</si>
  <si>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</si>
  <si>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</si>
  <si>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</si>
  <si>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</si>
  <si>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</si>
  <si>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</si>
  <si>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</si>
  <si>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</si>
  <si>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</si>
  <si>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</si>
  <si>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</si>
  <si>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</si>
  <si>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</si>
  <si>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</si>
  <si>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</si>
  <si>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</si>
  <si>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</si>
  <si>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</si>
  <si>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</si>
  <si>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</si>
  <si>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</si>
  <si>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</si>
  <si>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</si>
  <si>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</si>
  <si>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</si>
  <si>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</si>
  <si>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</si>
  <si>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</si>
  <si>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</si>
  <si>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</si>
  <si>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</si>
  <si>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</si>
  <si>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</si>
  <si>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</si>
  <si>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</si>
  <si>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</si>
  <si>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</si>
  <si>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</si>
  <si>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</si>
  <si>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</si>
  <si>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</si>
  <si>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</si>
  <si>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</si>
  <si>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</si>
  <si>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</si>
  <si>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</si>
  <si>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</si>
  <si>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</si>
  <si>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</si>
  <si>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</si>
  <si>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</si>
  <si>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</si>
  <si>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</si>
  <si>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</si>
  <si>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</si>
  <si>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</si>
  <si>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</si>
  <si>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</si>
  <si>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</si>
  <si>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</si>
  <si>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</si>
  <si>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</si>
  <si>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</si>
  <si>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</si>
  <si>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</si>
  <si>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</si>
  <si>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</si>
  <si>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</si>
  <si>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</si>
  <si>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</si>
  <si>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</si>
  <si>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</si>
  <si>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</si>
  <si>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</si>
  <si>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</si>
  <si>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</si>
  <si>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</si>
  <si>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</si>
  <si>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</si>
  <si>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</si>
  <si>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</si>
  <si>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</si>
  <si>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</si>
  <si>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</si>
  <si>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</si>
  <si>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</si>
  <si>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</si>
  <si>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</si>
  <si>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</si>
  <si>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</si>
  <si>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</si>
  <si>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</si>
  <si>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</si>
  <si>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</si>
  <si>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</si>
  <si>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</si>
  <si>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</si>
  <si>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</si>
  <si>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</si>
  <si>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</si>
  <si>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</si>
  <si>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</si>
  <si>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</si>
  <si>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</si>
  <si>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</si>
  <si>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</si>
  <si>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</si>
  <si>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</si>
  <si>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</si>
  <si>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</si>
  <si>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</si>
  <si>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</si>
  <si>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</si>
  <si>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</si>
  <si>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</si>
  <si>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</si>
  <si>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</si>
  <si>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</si>
  <si>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</si>
  <si>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</si>
  <si>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</si>
  <si>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</si>
  <si>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</si>
  <si>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</si>
  <si>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</si>
  <si>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</si>
  <si>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</si>
  <si>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</si>
  <si>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</si>
  <si>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</si>
  <si>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</si>
  <si>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</si>
  <si>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</si>
  <si>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</si>
  <si>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</si>
  <si>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</si>
  <si>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</si>
  <si>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</si>
  <si>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</si>
  <si>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</si>
  <si>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</si>
  <si>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</si>
  <si>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</si>
  <si>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</si>
  <si>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</si>
  <si>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</si>
  <si>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</si>
  <si>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</si>
  <si>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</si>
  <si>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</si>
  <si>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</si>
  <si>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</si>
  <si>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</si>
  <si>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</si>
  <si>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</si>
  <si>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</si>
  <si>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</si>
  <si>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</si>
  <si>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</si>
  <si>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</si>
  <si>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</si>
  <si>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</si>
  <si>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</si>
  <si>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</si>
  <si>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</si>
  <si>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</si>
  <si>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</si>
  <si>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</si>
  <si>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</si>
  <si>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</si>
  <si>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</si>
  <si>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</si>
  <si>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</si>
  <si>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</si>
  <si>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</si>
  <si>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</si>
  <si>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</si>
  <si>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</si>
  <si>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</si>
  <si>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</si>
  <si>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</si>
  <si>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</si>
  <si>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</si>
  <si>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</si>
  <si>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</si>
  <si>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</si>
  <si>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</si>
  <si>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</si>
  <si>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</si>
  <si>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</si>
  <si>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</si>
  <si>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</si>
  <si>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</si>
  <si>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</si>
  <si>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</si>
  <si>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</si>
  <si>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</si>
  <si>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</si>
  <si>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</si>
  <si>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</si>
  <si>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</si>
  <si>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</si>
  <si>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</si>
  <si>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</si>
  <si>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</si>
  <si>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</si>
  <si>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</si>
  <si>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</si>
  <si>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</si>
  <si>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</si>
  <si>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</si>
  <si>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</si>
  <si>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</si>
  <si>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</si>
  <si>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</si>
  <si>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</si>
  <si>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</si>
  <si>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</si>
  <si>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</si>
  <si>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</si>
  <si>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</si>
  <si>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</si>
  <si>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</si>
  <si>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</si>
  <si>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</si>
  <si>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</si>
  <si>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</si>
  <si>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</si>
  <si>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</si>
  <si>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</si>
  <si>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</si>
  <si>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</si>
  <si>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</si>
  <si>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</si>
  <si>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</si>
  <si>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</si>
  <si>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</si>
  <si>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</si>
  <si>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</si>
  <si>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</si>
  <si>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</si>
  <si>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</si>
  <si>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</si>
  <si>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</si>
  <si>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</si>
  <si>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</si>
  <si>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</si>
  <si>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</si>
  <si>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</si>
  <si>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</si>
  <si>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</si>
  <si>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</si>
  <si>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</si>
  <si>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</si>
  <si>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</si>
  <si>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</si>
  <si>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</si>
  <si>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</si>
  <si>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</si>
  <si>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</si>
  <si>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</si>
  <si>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</si>
  <si>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</si>
  <si>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</si>
  <si>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</si>
  <si>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</si>
  <si>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</si>
  <si>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</si>
  <si>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</si>
  <si>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</si>
  <si>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</si>
  <si>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</si>
  <si>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</si>
  <si>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</si>
  <si>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</si>
  <si>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</si>
  <si>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</si>
  <si>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</si>
  <si>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</si>
  <si>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</si>
  <si>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</si>
  <si>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</si>
  <si>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</si>
  <si>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</si>
  <si>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</si>
  <si>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</si>
  <si>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</si>
  <si>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</si>
  <si>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</si>
  <si>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</si>
  <si>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</si>
  <si>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</si>
  <si>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</si>
  <si>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</si>
  <si>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</si>
  <si>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</si>
  <si>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</si>
  <si>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</si>
  <si>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</si>
  <si>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</si>
  <si>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</si>
  <si>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</si>
  <si>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</si>
  <si>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</si>
  <si>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</si>
  <si>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</si>
  <si>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</si>
  <si>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</si>
  <si>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</si>
  <si>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</si>
  <si>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</si>
  <si>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</si>
  <si>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</si>
  <si>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</si>
  <si>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</si>
  <si>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</si>
  <si>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</si>
  <si>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</si>
  <si>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</si>
  <si>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</si>
  <si>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</si>
  <si>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</si>
  <si>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</si>
  <si>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</si>
  <si>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</si>
  <si>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</si>
  <si>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</si>
  <si>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</si>
  <si>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</si>
  <si>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</si>
  <si>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</si>
  <si>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</si>
  <si>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</si>
  <si>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</si>
  <si>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</si>
  <si>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</si>
  <si>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</si>
  <si>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</si>
  <si>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</si>
  <si>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</si>
  <si>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</si>
  <si>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</si>
  <si>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</si>
  <si>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</si>
  <si>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</si>
  <si>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</si>
  <si>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</si>
  <si>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</si>
  <si>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</si>
  <si>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</si>
  <si>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</si>
  <si>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</si>
  <si>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</si>
  <si>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</si>
  <si>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</si>
  <si>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</si>
  <si>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</si>
  <si>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</si>
  <si>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</si>
  <si>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</si>
  <si>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</si>
  <si>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</si>
  <si>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</si>
  <si>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</si>
  <si>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</si>
  <si>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</si>
  <si>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</si>
  <si>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</si>
  <si>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</si>
  <si>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</si>
  <si>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</si>
  <si>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</si>
  <si>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</si>
  <si>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</si>
  <si>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</si>
  <si>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</si>
  <si>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</si>
  <si>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</si>
  <si>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</si>
  <si>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</si>
  <si>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</si>
  <si>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</si>
  <si>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</si>
  <si>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</si>
  <si>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</si>
  <si>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</si>
  <si>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</si>
  <si>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</si>
  <si>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</si>
  <si>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</si>
  <si>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</si>
  <si>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</si>
  <si>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</si>
  <si>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</si>
  <si>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</si>
  <si>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PRECIO SIN IVA</t>
  </si>
  <si>
    <t>LISTADO DE INSUMOS - MANO DE OBRA, MATERIALES Y EQUIPOS - PARA LA OBRA</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</si>
  <si>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</si>
  <si>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</si>
  <si>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</si>
  <si>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</si>
  <si>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</si>
  <si>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</si>
  <si>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</si>
  <si>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</si>
  <si>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</si>
  <si>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</si>
  <si>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</si>
  <si>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</si>
  <si>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</si>
  <si>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</si>
  <si>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</si>
  <si>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</si>
  <si>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</si>
  <si>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</si>
  <si>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</si>
  <si>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</si>
  <si>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</si>
  <si>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</si>
  <si>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</si>
  <si>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</si>
  <si>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</si>
  <si>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</si>
  <si>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</si>
  <si>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</si>
  <si>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</si>
  <si>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</si>
  <si>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</si>
  <si>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</si>
  <si>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</si>
  <si>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</si>
  <si>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</si>
  <si>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</si>
  <si>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</si>
  <si>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</si>
  <si>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</si>
  <si>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</si>
  <si>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</si>
  <si>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</si>
  <si>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</si>
  <si>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</si>
  <si>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</si>
  <si>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</si>
  <si>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</si>
  <si>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</si>
  <si>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</si>
  <si>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</si>
  <si>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</si>
  <si>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</si>
  <si>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</si>
  <si>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</si>
  <si>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</si>
  <si>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</si>
  <si>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</si>
  <si>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</si>
  <si>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</si>
  <si>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</si>
  <si>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</si>
  <si>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</si>
  <si>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</si>
  <si>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</si>
  <si>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</si>
  <si>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</si>
  <si>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DIRECCIÓN DE INFRAESTRUCTURA ESCOLAR</t>
  </si>
  <si>
    <t>E.N.I. N° 23 - MARGARITA FERRA DE BARTOL</t>
  </si>
  <si>
    <t>Alfredo Fortabat 3060 (o) - Bº Franklin Rawson</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</si>
  <si>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</si>
  <si>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</si>
  <si>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</si>
  <si>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</si>
  <si>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</si>
  <si>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</si>
  <si>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</si>
  <si>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</si>
  <si>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</si>
  <si>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resistentes</t>
  </si>
  <si>
    <t>Hormigones para cimientos y sobrecimientos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</si>
  <si>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</si>
  <si>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</si>
  <si>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</si>
  <si>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</si>
  <si>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</si>
  <si>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</si>
  <si>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Estructura  metálica</t>
  </si>
  <si>
    <t>Vigas, correas, y cerramiento</t>
  </si>
  <si>
    <t xml:space="preserve"> ALBAÑILERÍA</t>
  </si>
  <si>
    <t>Muros</t>
  </si>
  <si>
    <t>Mamposterías  de ladrillón de 0,20 m</t>
  </si>
  <si>
    <t>Mamposterías  de ladrillos de 0,15 m</t>
  </si>
  <si>
    <t>Tabiques</t>
  </si>
  <si>
    <t>Tabiques de placas cementicias</t>
  </si>
  <si>
    <t>Conductos</t>
  </si>
  <si>
    <t>Plenos</t>
  </si>
  <si>
    <t>Aislaciones</t>
  </si>
  <si>
    <t>Capa Aisladora Horizontal y Vertical</t>
  </si>
  <si>
    <t>Revoques</t>
  </si>
  <si>
    <t>Jaharro a la cal  interior y exterior</t>
  </si>
  <si>
    <t>Revoque  impermeable</t>
  </si>
  <si>
    <t>Jaharro bajo revestimiento</t>
  </si>
  <si>
    <t>Enlucidos</t>
  </si>
  <si>
    <t>Contrapisos</t>
  </si>
  <si>
    <t>De hormigón sin armar</t>
  </si>
  <si>
    <t>De hormigón armado</t>
  </si>
  <si>
    <t xml:space="preserve"> REVESTIMIENTOS</t>
  </si>
  <si>
    <t>Cerámico</t>
  </si>
  <si>
    <t>Antepechos</t>
  </si>
  <si>
    <t>De piedra laja tipo San Luis</t>
  </si>
  <si>
    <t xml:space="preserve"> PISOS Y ZÓCALOS</t>
  </si>
  <si>
    <t>Interiores</t>
  </si>
  <si>
    <t>De hormigón</t>
  </si>
  <si>
    <t>Pisos de mosaico granítico 30 x 30</t>
  </si>
  <si>
    <t>Zócalos graníticos</t>
  </si>
  <si>
    <t>Piso de baldosas de caucho</t>
  </si>
  <si>
    <t>Umbrales y solías</t>
  </si>
  <si>
    <t>Exteriores</t>
  </si>
  <si>
    <t xml:space="preserve">De hormigón armado </t>
  </si>
  <si>
    <t xml:space="preserve"> MARMOLERÍA</t>
  </si>
  <si>
    <t>Mesadas de granito natural</t>
  </si>
  <si>
    <t xml:space="preserve"> CUBIERTAS Y TECHOS</t>
  </si>
  <si>
    <t>Cubiertas metálicas ( incluidas aislaciones )</t>
  </si>
  <si>
    <t xml:space="preserve"> CIELORRASOS</t>
  </si>
  <si>
    <t>Suspendidos</t>
  </si>
  <si>
    <t>De placas rígidas</t>
  </si>
  <si>
    <t xml:space="preserve"> CARPINTERÍA </t>
  </si>
  <si>
    <t>Carpinteria metalica</t>
  </si>
  <si>
    <t>Aluminio</t>
  </si>
  <si>
    <t>Muebles fijos</t>
  </si>
  <si>
    <t xml:space="preserve"> INSTALACIÓN ELÉCTRICA</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</si>
  <si>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</si>
  <si>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</si>
  <si>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</si>
  <si>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</si>
  <si>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</si>
  <si>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</si>
  <si>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</si>
  <si>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</si>
  <si>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Artefactos sanitarios y griferia</t>
  </si>
  <si>
    <t>Cañería de desague pluvial</t>
  </si>
  <si>
    <t>Conexión a redes externas y otras</t>
  </si>
  <si>
    <t xml:space="preserve"> INSTALACIÓN DE AIRE ACONDICIONADO</t>
  </si>
  <si>
    <t>Instalación de aires acondicionado frio - calor</t>
  </si>
  <si>
    <t xml:space="preserve"> INSTALACIÓN DE SEGURIDAD</t>
  </si>
  <si>
    <t>Contra Incendio</t>
  </si>
  <si>
    <t>Matafuegos, carteles de señalización</t>
  </si>
  <si>
    <t>Alarmas técnicas</t>
  </si>
  <si>
    <t xml:space="preserve"> CRISTALES, ESPEJOS Y VIDRIOS</t>
  </si>
  <si>
    <t>Vidrios laminado de seguridad 3+3</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</si>
  <si>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</si>
  <si>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</si>
  <si>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</si>
  <si>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</si>
  <si>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</si>
  <si>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</si>
  <si>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</si>
  <si>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</si>
  <si>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LIMPIEZA DE OBRA</t>
  </si>
  <si>
    <t>Limpieza de obra periódica y final</t>
  </si>
  <si>
    <t xml:space="preserve"> VARIOS</t>
  </si>
  <si>
    <t>Fichas complementarias y otros</t>
  </si>
  <si>
    <t>Pergolas Metalicas</t>
  </si>
  <si>
    <t>Otros</t>
  </si>
  <si>
    <t>Planos aprobados</t>
  </si>
  <si>
    <t>REPARACIONES Y REFACCIONES</t>
  </si>
  <si>
    <t>Demolición de contrapiso existente</t>
  </si>
  <si>
    <t>Retiro de Cenefa Lateral</t>
  </si>
  <si>
    <t>Demolición de revestimiento de piedra</t>
  </si>
  <si>
    <t>Retiro y traslado de puertas y rejas exteriores</t>
  </si>
  <si>
    <t>Retiro y traslado de Antena Satelital</t>
  </si>
  <si>
    <t xml:space="preserve">Instalación eléctrica </t>
  </si>
  <si>
    <t>Instalación de Agua Fría</t>
  </si>
  <si>
    <t>Retiro y traslado de arbol</t>
  </si>
  <si>
    <t>Retiro y traslado de juegos</t>
  </si>
  <si>
    <t>1.1</t>
  </si>
  <si>
    <t>1.2</t>
  </si>
  <si>
    <t>1.3</t>
  </si>
  <si>
    <t>2.1</t>
  </si>
  <si>
    <t>2.2</t>
  </si>
  <si>
    <t>3.1</t>
  </si>
  <si>
    <t>3.1.1</t>
  </si>
  <si>
    <t>3.1.2</t>
  </si>
  <si>
    <t>3.1.3</t>
  </si>
  <si>
    <t>3.1.4</t>
  </si>
  <si>
    <t>3.1.5</t>
  </si>
  <si>
    <t>3.1.6</t>
  </si>
  <si>
    <t>3.1.7</t>
  </si>
  <si>
    <t>3.1.8</t>
  </si>
  <si>
    <t>3.2.1</t>
  </si>
  <si>
    <t>4.1</t>
  </si>
  <si>
    <t>4.1.2</t>
  </si>
  <si>
    <t>4.1.4</t>
  </si>
  <si>
    <t>4.2.3</t>
  </si>
  <si>
    <t>4.3</t>
  </si>
  <si>
    <t>4.3.1</t>
  </si>
  <si>
    <t>4.4</t>
  </si>
  <si>
    <t>4.4.1</t>
  </si>
  <si>
    <t>4.5</t>
  </si>
  <si>
    <t>4.5.1</t>
  </si>
  <si>
    <t>4.5.2</t>
  </si>
  <si>
    <t>4.5.3</t>
  </si>
  <si>
    <t>4.5.4</t>
  </si>
  <si>
    <t>4.6</t>
  </si>
  <si>
    <t>4.6.1</t>
  </si>
  <si>
    <t>4.6.2</t>
  </si>
  <si>
    <t>5.1</t>
  </si>
  <si>
    <t>5.2</t>
  </si>
  <si>
    <t>5.5</t>
  </si>
  <si>
    <t>6.1</t>
  </si>
  <si>
    <t>6.1.1</t>
  </si>
  <si>
    <t>6.1.2</t>
  </si>
  <si>
    <t>6.1.3</t>
  </si>
  <si>
    <t>6.1.4</t>
  </si>
  <si>
    <t>6.1.9</t>
  </si>
  <si>
    <t>6.2</t>
  </si>
  <si>
    <t>6.2.1</t>
  </si>
  <si>
    <t>6.2.2</t>
  </si>
  <si>
    <t>7.1</t>
  </si>
  <si>
    <t>8.2</t>
  </si>
  <si>
    <t>9.2</t>
  </si>
  <si>
    <t>9.2.1</t>
  </si>
  <si>
    <t>10.1</t>
  </si>
  <si>
    <t>10.2</t>
  </si>
  <si>
    <t>10.3</t>
  </si>
  <si>
    <t>10.4</t>
  </si>
  <si>
    <t>11.1</t>
  </si>
  <si>
    <t>11.2</t>
  </si>
  <si>
    <t>11.3</t>
  </si>
  <si>
    <t>12.1</t>
  </si>
  <si>
    <t>12.2</t>
  </si>
  <si>
    <t>12.3</t>
  </si>
  <si>
    <t>12.4</t>
  </si>
  <si>
    <t>12.6</t>
  </si>
  <si>
    <t>12.7</t>
  </si>
  <si>
    <t>12.8</t>
  </si>
  <si>
    <t>16.1</t>
  </si>
  <si>
    <t>17.1</t>
  </si>
  <si>
    <t>17.1.2</t>
  </si>
  <si>
    <t>17.2</t>
  </si>
  <si>
    <t>18.1</t>
  </si>
  <si>
    <t>19.1</t>
  </si>
  <si>
    <t>19.2</t>
  </si>
  <si>
    <t>19.3</t>
  </si>
  <si>
    <t>19.4</t>
  </si>
  <si>
    <t>19.5</t>
  </si>
  <si>
    <t>20.1</t>
  </si>
  <si>
    <t>23.1</t>
  </si>
  <si>
    <t>24.1</t>
  </si>
  <si>
    <t>24.3</t>
  </si>
  <si>
    <t>24.4</t>
  </si>
  <si>
    <t>24.5</t>
  </si>
  <si>
    <t>25.1</t>
  </si>
  <si>
    <t>25.2</t>
  </si>
  <si>
    <t>25.3</t>
  </si>
  <si>
    <t>25.4</t>
  </si>
  <si>
    <t>25.5</t>
  </si>
  <si>
    <t>25.6</t>
  </si>
  <si>
    <t>25.7</t>
  </si>
  <si>
    <t>25.8</t>
  </si>
  <si>
    <t>25.9</t>
  </si>
  <si>
    <t>3.2</t>
  </si>
  <si>
    <t>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</si>
</sst>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1">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8"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8"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9" fontId="6" fillId="0" borderId="9" xfId="1" applyNumberFormat="1" applyFont="1" applyFill="1" applyBorder="1" applyAlignment="1" applyProtection="1">
      <alignment vertical="center"/>
      <protection hidden="1"/>
    </xf>
    <xf numFmtId="169"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8" fontId="11" fillId="0" borderId="0" xfId="7" applyNumberFormat="1" applyFont="1" applyFill="1" applyAlignment="1" applyProtection="1">
      <alignment vertical="center"/>
      <protection hidden="1"/>
    </xf>
    <xf numFmtId="176"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6"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166"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8"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9" fontId="6" fillId="0" borderId="0" xfId="16" applyNumberFormat="1" applyFont="1" applyFill="1" applyBorder="1" applyAlignment="1" applyProtection="1">
      <alignment vertical="center"/>
      <protection hidden="1"/>
    </xf>
    <xf numFmtId="169"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9"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9"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6" fontId="10" fillId="0" borderId="16" xfId="7" applyNumberFormat="1" applyFont="1" applyFill="1" applyBorder="1" applyAlignment="1" applyProtection="1">
      <alignment horizontal="center" vertical="center"/>
      <protection hidden="1"/>
    </xf>
    <xf numFmtId="169"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0" fillId="0" borderId="19" xfId="1" applyNumberFormat="1" applyFont="1" applyFill="1" applyBorder="1" applyAlignment="1" applyProtection="1">
      <alignment vertical="center"/>
      <protection hidden="1"/>
    </xf>
    <xf numFmtId="179"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4"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2" fontId="10" fillId="0" borderId="9" xfId="2" applyNumberFormat="1" applyFont="1" applyFill="1" applyBorder="1" applyAlignment="1" applyProtection="1">
      <alignment vertical="center"/>
      <protection hidden="1"/>
    </xf>
    <xf numFmtId="182"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80" fontId="9" fillId="0" borderId="0" xfId="0" applyNumberFormat="1" applyFont="1" applyFill="1" applyBorder="1" applyAlignment="1" applyProtection="1">
      <alignment horizontal="center" vertical="center"/>
    </xf>
    <xf numFmtId="180" fontId="9" fillId="0" borderId="1"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vertical="center"/>
    </xf>
    <xf numFmtId="180"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80" fontId="7" fillId="0" borderId="0" xfId="0" applyNumberFormat="1" applyFont="1" applyFill="1" applyBorder="1" applyAlignment="1" applyProtection="1">
      <alignment vertical="center"/>
    </xf>
    <xf numFmtId="180"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80"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80" fontId="7" fillId="0" borderId="16" xfId="0" applyNumberFormat="1" applyFont="1" applyFill="1" applyBorder="1" applyAlignment="1" applyProtection="1">
      <alignment horizontal="center" vertical="center"/>
    </xf>
    <xf numFmtId="180"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80"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80"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80" fontId="7" fillId="0" borderId="18" xfId="0" applyNumberFormat="1" applyFont="1" applyFill="1" applyBorder="1" applyAlignment="1" applyProtection="1">
      <alignment vertical="center"/>
    </xf>
    <xf numFmtId="180"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80" fontId="7" fillId="0" borderId="25" xfId="0" applyNumberFormat="1" applyFont="1" applyFill="1" applyBorder="1" applyAlignment="1" applyProtection="1">
      <alignment horizontal="left" vertical="center"/>
    </xf>
    <xf numFmtId="180" fontId="7" fillId="0" borderId="26" xfId="2" applyNumberFormat="1" applyFont="1" applyFill="1" applyBorder="1" applyAlignment="1" applyProtection="1">
      <alignment horizontal="right" vertical="center"/>
    </xf>
    <xf numFmtId="180"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4"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8"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4" fontId="6" fillId="4" borderId="0" xfId="7" applyNumberFormat="1" applyFont="1" applyFill="1" applyBorder="1" applyAlignment="1" applyProtection="1">
      <alignment horizontal="center" vertical="center"/>
    </xf>
    <xf numFmtId="174"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4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80"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81"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8"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8"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80"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8"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4" fontId="17" fillId="0" borderId="0" xfId="7" applyNumberFormat="1" applyFont="1" applyFill="1" applyBorder="1" applyAlignment="1" applyProtection="1">
      <alignment horizontal="center" vertical="center"/>
    </xf>
    <xf numFmtId="168"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81" fontId="6" fillId="0" borderId="9" xfId="2" applyNumberFormat="1" applyFont="1" applyFill="1" applyBorder="1" applyAlignment="1" applyProtection="1">
      <alignment vertical="center"/>
    </xf>
    <xf numFmtId="169"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8" fontId="6" fillId="0" borderId="16" xfId="0" applyNumberFormat="1" applyFont="1" applyFill="1" applyBorder="1" applyAlignment="1" applyProtection="1">
      <alignment vertical="center"/>
    </xf>
    <xf numFmtId="169"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8" fontId="31" fillId="0" borderId="31" xfId="0" applyNumberFormat="1" applyFont="1" applyFill="1" applyBorder="1" applyAlignment="1" applyProtection="1">
      <alignment vertical="center"/>
    </xf>
    <xf numFmtId="168" fontId="31" fillId="0" borderId="9" xfId="0" applyNumberFormat="1" applyFont="1" applyFill="1" applyBorder="1" applyAlignment="1" applyProtection="1">
      <alignment vertical="center"/>
    </xf>
    <xf numFmtId="169" fontId="10"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8" fontId="10" fillId="0" borderId="4" xfId="0" applyNumberFormat="1" applyFont="1" applyFill="1" applyBorder="1" applyAlignment="1" applyProtection="1">
      <alignment vertical="center"/>
    </xf>
    <xf numFmtId="166"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8"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80" fontId="7" fillId="0" borderId="9" xfId="2" applyNumberFormat="1" applyFont="1" applyFill="1" applyBorder="1" applyAlignment="1" applyProtection="1">
      <alignment horizontal="center" vertical="center"/>
      <protection locked="0"/>
    </xf>
    <xf numFmtId="180" fontId="7" fillId="0" borderId="9" xfId="0" applyNumberFormat="1" applyFont="1" applyFill="1" applyBorder="1" applyAlignment="1" applyProtection="1">
      <alignment horizontal="center" vertical="center"/>
      <protection locked="0"/>
    </xf>
    <xf numFmtId="180" fontId="7" fillId="0" borderId="9" xfId="2" applyNumberFormat="1" applyFont="1" applyFill="1" applyBorder="1" applyAlignment="1" applyProtection="1">
      <alignment vertical="center"/>
      <protection locked="0"/>
    </xf>
    <xf numFmtId="180"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80" fontId="7" fillId="0" borderId="37" xfId="0" applyNumberFormat="1" applyFont="1" applyFill="1" applyBorder="1" applyAlignment="1" applyProtection="1">
      <alignment horizontal="center" vertical="center"/>
    </xf>
    <xf numFmtId="180" fontId="7" fillId="0" borderId="32" xfId="0" applyNumberFormat="1" applyFont="1" applyFill="1" applyBorder="1" applyAlignment="1" applyProtection="1">
      <alignment horizontal="center" vertical="center"/>
    </xf>
    <xf numFmtId="180" fontId="7" fillId="0" borderId="38" xfId="0" applyNumberFormat="1" applyFont="1" applyFill="1" applyBorder="1" applyAlignment="1" applyProtection="1">
      <alignment horizontal="center" vertical="center"/>
    </xf>
    <xf numFmtId="180" fontId="7" fillId="0" borderId="35" xfId="0" applyNumberFormat="1" applyFont="1" applyFill="1" applyBorder="1" applyAlignment="1" applyProtection="1">
      <alignment horizontal="center" vertical="center"/>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7" fillId="0" borderId="0" xfId="7" applyFont="1" applyBorder="1" applyAlignment="1">
      <alignment horizontal="center" vertical="center" wrapText="1"/>
    </xf>
    <xf numFmtId="0" fontId="7" fillId="2" borderId="0"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PTyCI!$E$124:$K$124</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PTyCI!$E$125:$K$125</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104839520"/>
        <c:axId val="-1104834080"/>
      </c:lineChart>
      <c:catAx>
        <c:axId val="-11048395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04834080"/>
        <c:crossesAt val="0"/>
        <c:auto val="1"/>
        <c:lblAlgn val="ctr"/>
        <c:lblOffset val="100"/>
        <c:noMultiLvlLbl val="0"/>
      </c:catAx>
      <c:valAx>
        <c:axId val="-110483408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104839520"/>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PTyCI!$E$127:$K$127</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PTyCI!$E$128:$K$128</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104837344"/>
        <c:axId val="-1104835712"/>
      </c:lineChart>
      <c:catAx>
        <c:axId val="-11048373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04835712"/>
        <c:crosses val="autoZero"/>
        <c:auto val="1"/>
        <c:lblAlgn val="ctr"/>
        <c:lblOffset val="100"/>
        <c:noMultiLvlLbl val="0"/>
      </c:catAx>
      <c:valAx>
        <c:axId val="-11048357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11048373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222" customWidth="1"/>
    <col min="2" max="16384" width="11.42578125" style="222"/>
  </cols>
  <sheetData>
    <row r="1" spans="1:7" ht="30" customHeight="1" x14ac:dyDescent="0.2">
      <c r="A1" s="221" t="s">
        <v>1147</v>
      </c>
    </row>
    <row r="2" spans="1:7" ht="30" customHeight="1" x14ac:dyDescent="0.2">
      <c r="A2" s="221" t="s">
        <v>1170</v>
      </c>
    </row>
    <row r="3" spans="1:7" ht="165" x14ac:dyDescent="0.2">
      <c r="A3" s="223" t="s">
        <v>1175</v>
      </c>
    </row>
    <row r="4" spans="1:7" ht="30" customHeight="1" x14ac:dyDescent="0.2">
      <c r="A4" s="221" t="s">
        <v>1148</v>
      </c>
    </row>
    <row r="5" spans="1:7" ht="150" x14ac:dyDescent="0.2">
      <c r="A5" s="253" t="s">
        <v>1171</v>
      </c>
    </row>
    <row r="6" spans="1:7" ht="255.75" x14ac:dyDescent="0.2">
      <c r="A6" s="253" t="s">
        <v>1173</v>
      </c>
      <c r="B6" s="224"/>
      <c r="C6" s="224"/>
      <c r="D6" s="224"/>
      <c r="E6" s="224"/>
      <c r="F6" s="224"/>
      <c r="G6" s="224"/>
    </row>
    <row r="7" spans="1:7" ht="15" x14ac:dyDescent="0.2">
      <c r="A7" s="223" t="s">
        <v>1172</v>
      </c>
      <c r="B7" s="224"/>
      <c r="C7" s="224"/>
      <c r="D7" s="224"/>
      <c r="E7" s="224"/>
      <c r="F7" s="224"/>
      <c r="G7" s="224"/>
    </row>
    <row r="8" spans="1:7" ht="45" customHeight="1" x14ac:dyDescent="0.2">
      <c r="A8" s="223" t="s">
        <v>1174</v>
      </c>
      <c r="B8" s="224"/>
      <c r="C8" s="224"/>
      <c r="D8" s="224"/>
      <c r="E8" s="224"/>
      <c r="F8" s="224"/>
      <c r="G8" s="224"/>
    </row>
    <row r="9" spans="1:7" ht="30" x14ac:dyDescent="0.2">
      <c r="A9" s="223" t="s">
        <v>1179</v>
      </c>
      <c r="B9" s="224" t="s">
        <v>3</v>
      </c>
      <c r="C9" s="224"/>
      <c r="D9" s="224"/>
      <c r="E9" s="224"/>
      <c r="F9" s="224"/>
      <c r="G9" s="224"/>
    </row>
    <row r="10" spans="1:7" ht="30" customHeight="1" x14ac:dyDescent="0.2">
      <c r="A10" s="221" t="s">
        <v>1149</v>
      </c>
    </row>
    <row r="11" spans="1:7" ht="45" customHeight="1" x14ac:dyDescent="0.2">
      <c r="A11" s="223" t="s">
        <v>1176</v>
      </c>
      <c r="B11" s="224"/>
      <c r="C11" s="224"/>
      <c r="D11" s="224"/>
      <c r="E11" s="224"/>
      <c r="F11" s="224"/>
      <c r="G11" s="224"/>
    </row>
    <row r="12" spans="1:7" ht="45" customHeight="1" x14ac:dyDescent="0.2">
      <c r="A12" s="223" t="s">
        <v>1180</v>
      </c>
      <c r="B12" s="224"/>
      <c r="C12" s="224"/>
      <c r="D12" s="224"/>
      <c r="E12" s="224"/>
      <c r="F12" s="224"/>
      <c r="G12" s="224"/>
    </row>
    <row r="13" spans="1:7" ht="30" x14ac:dyDescent="0.2">
      <c r="A13" s="223" t="s">
        <v>1177</v>
      </c>
      <c r="B13" s="224"/>
      <c r="C13" s="224"/>
      <c r="D13" s="224"/>
      <c r="E13" s="224"/>
      <c r="F13" s="224"/>
      <c r="G13" s="224"/>
    </row>
    <row r="14" spans="1:7" ht="15" x14ac:dyDescent="0.2">
      <c r="A14" s="223"/>
      <c r="B14" s="224"/>
      <c r="C14" s="224"/>
      <c r="D14" s="224"/>
      <c r="E14" s="224"/>
      <c r="F14" s="224"/>
      <c r="G14" s="224"/>
    </row>
    <row r="15" spans="1:7" ht="30" customHeight="1" x14ac:dyDescent="0.2">
      <c r="A15" s="221" t="s">
        <v>1150</v>
      </c>
    </row>
    <row r="16" spans="1:7" ht="45" x14ac:dyDescent="0.2">
      <c r="A16" s="223" t="s">
        <v>1178</v>
      </c>
      <c r="B16" s="224"/>
      <c r="C16" s="224"/>
      <c r="D16" s="224"/>
      <c r="E16" s="224"/>
      <c r="F16" s="224"/>
      <c r="G16" s="224"/>
    </row>
    <row r="17" spans="1:7" ht="15" x14ac:dyDescent="0.2">
      <c r="A17" s="223" t="s">
        <v>1181</v>
      </c>
      <c r="B17" s="224"/>
      <c r="C17" s="224"/>
      <c r="D17" s="224"/>
      <c r="E17" s="224"/>
      <c r="F17" s="224"/>
      <c r="G17" s="224"/>
    </row>
    <row r="18" spans="1:7" ht="30" customHeight="1" x14ac:dyDescent="0.2">
      <c r="A18" s="221" t="s">
        <v>1153</v>
      </c>
    </row>
    <row r="19" spans="1:7" ht="45" x14ac:dyDescent="0.2">
      <c r="A19" s="223" t="s">
        <v>1182</v>
      </c>
      <c r="B19" s="224"/>
      <c r="C19" s="224"/>
      <c r="D19" s="224"/>
      <c r="E19" s="224"/>
      <c r="F19" s="224"/>
      <c r="G19" s="224"/>
    </row>
    <row r="21" spans="1:7" ht="30" customHeight="1" x14ac:dyDescent="0.2">
      <c r="A21" s="221" t="s">
        <v>1183</v>
      </c>
    </row>
    <row r="22" spans="1:7" ht="45" x14ac:dyDescent="0.2">
      <c r="A22" s="223" t="s">
        <v>1184</v>
      </c>
    </row>
    <row r="23" spans="1:7" ht="15" x14ac:dyDescent="0.2">
      <c r="A23" s="223"/>
    </row>
    <row r="24" spans="1:7" ht="30" x14ac:dyDescent="0.2">
      <c r="A24" s="223" t="s">
        <v>1187</v>
      </c>
    </row>
    <row r="25" spans="1:7" ht="15" x14ac:dyDescent="0.2">
      <c r="A25" s="22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A4" sqref="A4:D29"/>
    </sheetView>
  </sheetViews>
  <sheetFormatPr baseColWidth="10" defaultColWidth="11.42578125" defaultRowHeight="12" x14ac:dyDescent="0.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x14ac:dyDescent="0.2">
      <c r="A1" s="131" t="s">
        <v>1134</v>
      </c>
    </row>
    <row r="3" spans="1:5" s="134" customFormat="1" x14ac:dyDescent="0.2">
      <c r="A3" s="133" t="s">
        <v>1145</v>
      </c>
      <c r="B3" s="133" t="s">
        <v>1</v>
      </c>
      <c r="C3" s="133" t="s">
        <v>1133</v>
      </c>
      <c r="D3" s="133" t="s">
        <v>1131</v>
      </c>
      <c r="E3" s="133" t="s">
        <v>1132</v>
      </c>
    </row>
    <row r="4" spans="1:5" x14ac:dyDescent="0.2">
      <c r="A4" s="135"/>
      <c r="B4" s="133"/>
      <c r="C4" s="138"/>
      <c r="D4" s="135"/>
      <c r="E4" s="135" t="str">
        <f t="shared" ref="E4:E22" si="0">IFERROR(VLOOKUP(D4,Tabla_Indices,5,FALSE),"")</f>
        <v/>
      </c>
    </row>
    <row r="5" spans="1:5" x14ac:dyDescent="0.2">
      <c r="A5" s="135"/>
      <c r="B5" s="133"/>
      <c r="C5" s="138"/>
      <c r="D5" s="135"/>
      <c r="E5" s="135" t="str">
        <f t="shared" si="0"/>
        <v/>
      </c>
    </row>
    <row r="6" spans="1:5" x14ac:dyDescent="0.2">
      <c r="A6" s="135"/>
      <c r="B6" s="133"/>
      <c r="C6" s="138"/>
      <c r="D6" s="135"/>
      <c r="E6" s="135" t="str">
        <f t="shared" si="0"/>
        <v/>
      </c>
    </row>
    <row r="7" spans="1:5" x14ac:dyDescent="0.2">
      <c r="A7" s="135"/>
      <c r="B7" s="133"/>
      <c r="C7" s="138"/>
      <c r="D7" s="135"/>
      <c r="E7" s="135" t="str">
        <f t="shared" si="0"/>
        <v/>
      </c>
    </row>
    <row r="8" spans="1:5" x14ac:dyDescent="0.2">
      <c r="A8" s="135"/>
      <c r="B8" s="133"/>
      <c r="C8" s="138"/>
      <c r="D8" s="135"/>
      <c r="E8" s="135" t="str">
        <f t="shared" si="0"/>
        <v/>
      </c>
    </row>
    <row r="9" spans="1:5" x14ac:dyDescent="0.2">
      <c r="A9" s="135"/>
      <c r="B9" s="133"/>
      <c r="C9" s="138"/>
      <c r="D9" s="135"/>
      <c r="E9" s="135" t="str">
        <f t="shared" si="0"/>
        <v/>
      </c>
    </row>
    <row r="10" spans="1:5" x14ac:dyDescent="0.2">
      <c r="A10" s="135"/>
      <c r="B10" s="133"/>
      <c r="C10" s="138"/>
      <c r="D10" s="135"/>
      <c r="E10" s="135" t="str">
        <f t="shared" si="0"/>
        <v/>
      </c>
    </row>
    <row r="11" spans="1:5" x14ac:dyDescent="0.2">
      <c r="A11" s="135"/>
      <c r="B11" s="133"/>
      <c r="C11" s="138"/>
      <c r="D11" s="135"/>
      <c r="E11" s="135" t="str">
        <f t="shared" si="0"/>
        <v/>
      </c>
    </row>
    <row r="12" spans="1:5" x14ac:dyDescent="0.2">
      <c r="A12" s="135"/>
      <c r="B12" s="133"/>
      <c r="C12" s="138"/>
      <c r="D12" s="135"/>
      <c r="E12" s="135" t="str">
        <f t="shared" si="0"/>
        <v/>
      </c>
    </row>
    <row r="13" spans="1:5" x14ac:dyDescent="0.2">
      <c r="A13" s="135"/>
      <c r="B13" s="133"/>
      <c r="C13" s="138"/>
      <c r="D13" s="135"/>
      <c r="E13" s="135" t="str">
        <f t="shared" si="0"/>
        <v/>
      </c>
    </row>
    <row r="14" spans="1:5" x14ac:dyDescent="0.2">
      <c r="A14" s="135"/>
      <c r="B14" s="133"/>
      <c r="C14" s="138"/>
      <c r="D14" s="135"/>
      <c r="E14" s="135" t="str">
        <f t="shared" si="0"/>
        <v/>
      </c>
    </row>
    <row r="15" spans="1:5" x14ac:dyDescent="0.2">
      <c r="A15" s="135"/>
      <c r="B15" s="133"/>
      <c r="C15" s="138"/>
      <c r="D15" s="135"/>
      <c r="E15" s="135" t="str">
        <f t="shared" si="0"/>
        <v/>
      </c>
    </row>
    <row r="16" spans="1:5" x14ac:dyDescent="0.2">
      <c r="A16" s="135"/>
      <c r="B16" s="133"/>
      <c r="C16" s="138"/>
      <c r="D16" s="135"/>
      <c r="E16" s="135" t="str">
        <f t="shared" si="0"/>
        <v/>
      </c>
    </row>
    <row r="17" spans="1:5" x14ac:dyDescent="0.2">
      <c r="A17" s="135"/>
      <c r="B17" s="133"/>
      <c r="C17" s="138"/>
      <c r="D17" s="135"/>
      <c r="E17" s="135" t="str">
        <f t="shared" si="0"/>
        <v/>
      </c>
    </row>
    <row r="18" spans="1:5" x14ac:dyDescent="0.2">
      <c r="A18" s="135"/>
      <c r="B18" s="133"/>
      <c r="C18" s="138"/>
      <c r="D18" s="135"/>
      <c r="E18" s="135" t="str">
        <f t="shared" si="0"/>
        <v/>
      </c>
    </row>
    <row r="19" spans="1:5" x14ac:dyDescent="0.2">
      <c r="A19" s="135"/>
      <c r="B19" s="133"/>
      <c r="C19" s="138"/>
      <c r="D19" s="135"/>
      <c r="E19" s="135" t="str">
        <f t="shared" si="0"/>
        <v/>
      </c>
    </row>
    <row r="20" spans="1:5" x14ac:dyDescent="0.2">
      <c r="A20" s="135"/>
      <c r="B20" s="133"/>
      <c r="C20" s="138"/>
      <c r="D20" s="135"/>
      <c r="E20" s="135" t="str">
        <f t="shared" si="0"/>
        <v/>
      </c>
    </row>
    <row r="21" spans="1:5" x14ac:dyDescent="0.2">
      <c r="A21" s="135"/>
      <c r="B21" s="133"/>
      <c r="C21" s="138"/>
      <c r="D21" s="135"/>
      <c r="E21" s="135" t="str">
        <f t="shared" si="0"/>
        <v/>
      </c>
    </row>
    <row r="22" spans="1:5" x14ac:dyDescent="0.2">
      <c r="A22" s="135"/>
      <c r="B22" s="133"/>
      <c r="C22" s="138"/>
      <c r="D22" s="135"/>
      <c r="E22" s="135" t="str">
        <f t="shared" si="0"/>
        <v/>
      </c>
    </row>
    <row r="23" spans="1:5" x14ac:dyDescent="0.2">
      <c r="A23" s="135"/>
      <c r="B23" s="137"/>
      <c r="C23" s="139"/>
      <c r="D23" s="136"/>
      <c r="E23" s="135" t="str">
        <f t="shared" ref="E23:E25" si="1">IFERROR(VLOOKUP(D23,Tabla_Indices,5,FALSE),"")</f>
        <v/>
      </c>
    </row>
    <row r="24" spans="1:5" x14ac:dyDescent="0.2">
      <c r="A24" s="135"/>
      <c r="B24" s="137"/>
      <c r="C24" s="139"/>
      <c r="D24" s="136"/>
      <c r="E24" s="135" t="str">
        <f t="shared" si="1"/>
        <v/>
      </c>
    </row>
    <row r="25" spans="1:5" x14ac:dyDescent="0.2">
      <c r="A25" s="135"/>
      <c r="B25" s="137"/>
      <c r="C25" s="139"/>
      <c r="D25" s="136"/>
      <c r="E25" s="135" t="str">
        <f t="shared" si="1"/>
        <v/>
      </c>
    </row>
    <row r="26" spans="1:5" x14ac:dyDescent="0.2">
      <c r="A26" s="135"/>
      <c r="B26" s="133"/>
      <c r="C26" s="138"/>
      <c r="D26" s="135"/>
      <c r="E26" s="135" t="str">
        <f t="shared" ref="E26:E29" si="2">IFERROR(VLOOKUP(D26,Tabla_Indices,5,FALSE),"")</f>
        <v/>
      </c>
    </row>
    <row r="27" spans="1:5" x14ac:dyDescent="0.2">
      <c r="A27" s="135"/>
      <c r="B27" s="137"/>
      <c r="C27" s="139"/>
      <c r="D27" s="136"/>
      <c r="E27" s="135" t="str">
        <f t="shared" si="2"/>
        <v/>
      </c>
    </row>
    <row r="28" spans="1:5" x14ac:dyDescent="0.2">
      <c r="A28" s="135"/>
      <c r="B28" s="133"/>
      <c r="C28" s="138"/>
      <c r="D28" s="135"/>
      <c r="E28" s="135" t="str">
        <f t="shared" si="2"/>
        <v/>
      </c>
    </row>
    <row r="29" spans="1:5" x14ac:dyDescent="0.2">
      <c r="A29" s="135"/>
      <c r="B29" s="133"/>
      <c r="C29" s="138"/>
      <c r="D29" s="135"/>
      <c r="E29" s="135" t="str">
        <f t="shared" si="2"/>
        <v/>
      </c>
    </row>
    <row r="30" spans="1:5" x14ac:dyDescent="0.2">
      <c r="A30" s="135"/>
      <c r="B30" s="137"/>
      <c r="C30" s="139"/>
      <c r="D30" s="136"/>
      <c r="E30" s="135"/>
    </row>
    <row r="31" spans="1:5" x14ac:dyDescent="0.2">
      <c r="A31" s="135"/>
      <c r="B31" s="137"/>
      <c r="C31" s="139"/>
      <c r="D31" s="136"/>
      <c r="E31" s="135"/>
    </row>
    <row r="32" spans="1:5" x14ac:dyDescent="0.2">
      <c r="A32" s="135"/>
      <c r="B32" s="137"/>
      <c r="C32" s="139"/>
      <c r="D32" s="136"/>
      <c r="E32" s="135"/>
    </row>
    <row r="33" spans="1:5" x14ac:dyDescent="0.2">
      <c r="A33" s="135"/>
      <c r="B33" s="137"/>
      <c r="C33" s="139"/>
      <c r="D33" s="136"/>
      <c r="E33" s="135"/>
    </row>
    <row r="34" spans="1:5" x14ac:dyDescent="0.2">
      <c r="A34" s="135"/>
      <c r="B34" s="137"/>
      <c r="C34" s="139"/>
      <c r="D34" s="136"/>
      <c r="E34" s="135"/>
    </row>
    <row r="35" spans="1:5" x14ac:dyDescent="0.2">
      <c r="A35" s="135"/>
      <c r="B35" s="137"/>
      <c r="C35" s="139"/>
      <c r="D35" s="136"/>
      <c r="E35" s="135"/>
    </row>
    <row r="36" spans="1:5" x14ac:dyDescent="0.2">
      <c r="A36" s="135"/>
      <c r="B36" s="137"/>
      <c r="C36" s="139"/>
      <c r="D36" s="136"/>
      <c r="E36" s="135"/>
    </row>
    <row r="37" spans="1:5" x14ac:dyDescent="0.2">
      <c r="A37" s="135"/>
      <c r="B37" s="137"/>
      <c r="C37" s="139"/>
      <c r="D37" s="136"/>
      <c r="E37" s="135"/>
    </row>
    <row r="38" spans="1:5" x14ac:dyDescent="0.2">
      <c r="A38" s="135"/>
      <c r="B38" s="137"/>
      <c r="C38" s="139"/>
      <c r="D38" s="136"/>
      <c r="E38" s="135"/>
    </row>
    <row r="39" spans="1:5" x14ac:dyDescent="0.2">
      <c r="A39" s="135"/>
      <c r="B39" s="137"/>
      <c r="C39" s="139"/>
      <c r="D39" s="136"/>
      <c r="E39" s="135"/>
    </row>
    <row r="40" spans="1:5" x14ac:dyDescent="0.2">
      <c r="A40" s="135"/>
      <c r="B40" s="137"/>
      <c r="C40" s="139"/>
      <c r="D40" s="136"/>
      <c r="E40" s="135"/>
    </row>
    <row r="41" spans="1:5" x14ac:dyDescent="0.2">
      <c r="A41" s="135"/>
      <c r="B41" s="137"/>
      <c r="C41" s="139"/>
      <c r="D41" s="136"/>
      <c r="E41" s="135"/>
    </row>
    <row r="42" spans="1:5" x14ac:dyDescent="0.2">
      <c r="A42" s="135"/>
      <c r="B42" s="137"/>
      <c r="C42" s="139"/>
      <c r="D42" s="136"/>
      <c r="E42" s="135"/>
    </row>
    <row r="43" spans="1:5" x14ac:dyDescent="0.2">
      <c r="A43" s="135"/>
      <c r="B43" s="137"/>
      <c r="C43" s="139"/>
      <c r="D43" s="136"/>
      <c r="E43" s="135"/>
    </row>
    <row r="44" spans="1:5" x14ac:dyDescent="0.2">
      <c r="A44" s="135"/>
      <c r="B44" s="137"/>
      <c r="C44" s="139"/>
      <c r="D44" s="136"/>
      <c r="E44" s="135"/>
    </row>
    <row r="45" spans="1:5" x14ac:dyDescent="0.2">
      <c r="A45" s="135"/>
      <c r="B45" s="137"/>
      <c r="C45" s="139"/>
      <c r="D45" s="136"/>
      <c r="E45" s="135"/>
    </row>
    <row r="46" spans="1:5" x14ac:dyDescent="0.2">
      <c r="A46" s="135"/>
      <c r="B46" s="137"/>
      <c r="C46" s="139"/>
      <c r="D46" s="136"/>
      <c r="E46" s="135"/>
    </row>
    <row r="47" spans="1:5" x14ac:dyDescent="0.2">
      <c r="A47" s="135"/>
      <c r="B47" s="137"/>
      <c r="C47" s="139"/>
      <c r="D47" s="136"/>
      <c r="E47" s="135"/>
    </row>
    <row r="48" spans="1:5" x14ac:dyDescent="0.2">
      <c r="A48" s="135"/>
      <c r="B48" s="137"/>
      <c r="C48" s="139"/>
      <c r="D48" s="135"/>
      <c r="E48" s="135"/>
    </row>
    <row r="49" spans="1:5" x14ac:dyDescent="0.2">
      <c r="A49" s="135"/>
      <c r="B49" s="137"/>
      <c r="C49" s="139"/>
      <c r="D49" s="136"/>
      <c r="E49" s="135"/>
    </row>
    <row r="50" spans="1:5" x14ac:dyDescent="0.2">
      <c r="A50" s="135"/>
      <c r="B50" s="137"/>
      <c r="C50" s="139"/>
      <c r="D50" s="136"/>
      <c r="E50" s="135"/>
    </row>
    <row r="51" spans="1:5" x14ac:dyDescent="0.2">
      <c r="A51" s="135"/>
      <c r="B51" s="137"/>
      <c r="C51" s="139"/>
      <c r="D51" s="136"/>
      <c r="E51" s="135"/>
    </row>
    <row r="52" spans="1:5" x14ac:dyDescent="0.2">
      <c r="A52" s="135"/>
      <c r="B52" s="137"/>
      <c r="C52" s="139"/>
      <c r="D52" s="136"/>
      <c r="E52" s="135"/>
    </row>
    <row r="53" spans="1:5" x14ac:dyDescent="0.2">
      <c r="A53" s="135"/>
      <c r="B53" s="137"/>
      <c r="C53" s="139"/>
      <c r="D53" s="136"/>
      <c r="E53" s="135"/>
    </row>
    <row r="54" spans="1:5" x14ac:dyDescent="0.2">
      <c r="A54" s="135"/>
      <c r="B54" s="137"/>
      <c r="C54" s="139"/>
      <c r="D54" s="136"/>
      <c r="E54" s="135"/>
    </row>
    <row r="55" spans="1:5" x14ac:dyDescent="0.2">
      <c r="A55" s="135"/>
      <c r="B55" s="137"/>
      <c r="C55" s="139"/>
      <c r="D55" s="136"/>
      <c r="E55" s="135"/>
    </row>
    <row r="56" spans="1:5" x14ac:dyDescent="0.2">
      <c r="A56" s="135"/>
      <c r="B56" s="137"/>
      <c r="C56" s="139"/>
      <c r="D56" s="136"/>
      <c r="E56" s="135"/>
    </row>
    <row r="57" spans="1:5" x14ac:dyDescent="0.2">
      <c r="A57" s="135"/>
      <c r="B57" s="137"/>
      <c r="C57" s="139"/>
      <c r="D57" s="136"/>
      <c r="E57" s="135"/>
    </row>
    <row r="58" spans="1:5" x14ac:dyDescent="0.2">
      <c r="A58" s="135"/>
      <c r="B58" s="137"/>
      <c r="C58" s="139"/>
      <c r="D58" s="136"/>
      <c r="E58" s="135"/>
    </row>
    <row r="59" spans="1:5" x14ac:dyDescent="0.2">
      <c r="A59" s="135"/>
      <c r="B59" s="137"/>
      <c r="C59" s="139"/>
      <c r="D59" s="136"/>
      <c r="E59" s="135"/>
    </row>
    <row r="60" spans="1:5" x14ac:dyDescent="0.2">
      <c r="A60" s="135"/>
      <c r="B60" s="137"/>
      <c r="C60" s="139"/>
      <c r="D60" s="136"/>
      <c r="E60" s="135"/>
    </row>
    <row r="61" spans="1:5" x14ac:dyDescent="0.2">
      <c r="A61" s="135"/>
      <c r="B61" s="137"/>
      <c r="C61" s="139"/>
      <c r="D61" s="136"/>
      <c r="E61" s="135"/>
    </row>
    <row r="62" spans="1:5" x14ac:dyDescent="0.2">
      <c r="A62" s="135"/>
      <c r="B62" s="137"/>
      <c r="C62" s="139"/>
      <c r="D62" s="136"/>
      <c r="E62" s="135"/>
    </row>
    <row r="63" spans="1:5" x14ac:dyDescent="0.2">
      <c r="A63" s="135"/>
      <c r="B63" s="137"/>
      <c r="C63" s="139"/>
      <c r="D63" s="136"/>
      <c r="E63" s="135"/>
    </row>
    <row r="64" spans="1:5" x14ac:dyDescent="0.2">
      <c r="A64" s="135"/>
      <c r="B64" s="137"/>
      <c r="C64" s="139"/>
      <c r="D64" s="136"/>
      <c r="E64" s="135"/>
    </row>
    <row r="65" spans="1:5" x14ac:dyDescent="0.2">
      <c r="A65" s="135"/>
      <c r="B65" s="137"/>
      <c r="C65" s="139"/>
      <c r="D65" s="136"/>
      <c r="E65" s="135"/>
    </row>
    <row r="66" spans="1:5" x14ac:dyDescent="0.2">
      <c r="A66" s="135"/>
      <c r="B66" s="137"/>
      <c r="C66" s="139"/>
      <c r="D66" s="136"/>
      <c r="E66" s="135"/>
    </row>
    <row r="67" spans="1:5" x14ac:dyDescent="0.2">
      <c r="A67" s="135"/>
      <c r="B67" s="137"/>
      <c r="C67" s="139"/>
      <c r="D67" s="136"/>
      <c r="E67" s="135"/>
    </row>
    <row r="68" spans="1:5" x14ac:dyDescent="0.2">
      <c r="A68" s="135"/>
      <c r="B68" s="137"/>
      <c r="C68" s="139"/>
      <c r="D68" s="136"/>
      <c r="E68" s="135"/>
    </row>
    <row r="69" spans="1:5" x14ac:dyDescent="0.2">
      <c r="A69" s="135"/>
      <c r="B69" s="137"/>
      <c r="C69" s="139"/>
      <c r="D69" s="136"/>
      <c r="E69" s="135"/>
    </row>
    <row r="70" spans="1:5" x14ac:dyDescent="0.2">
      <c r="A70" s="135"/>
      <c r="B70" s="137"/>
      <c r="C70" s="139"/>
      <c r="D70" s="136"/>
      <c r="E70" s="135"/>
    </row>
    <row r="71" spans="1:5" x14ac:dyDescent="0.2">
      <c r="A71" s="135"/>
      <c r="B71" s="137"/>
      <c r="C71" s="139"/>
      <c r="D71" s="136"/>
      <c r="E71" s="135"/>
    </row>
    <row r="72" spans="1:5" x14ac:dyDescent="0.2">
      <c r="A72" s="135"/>
      <c r="B72" s="137"/>
      <c r="C72" s="139"/>
      <c r="D72" s="136"/>
      <c r="E72" s="135"/>
    </row>
    <row r="73" spans="1:5" x14ac:dyDescent="0.2">
      <c r="A73" s="135"/>
      <c r="B73" s="137"/>
      <c r="C73" s="139"/>
      <c r="D73" s="136"/>
      <c r="E73" s="135"/>
    </row>
    <row r="74" spans="1:5" x14ac:dyDescent="0.2">
      <c r="A74" s="135"/>
      <c r="B74" s="137"/>
      <c r="C74" s="139"/>
      <c r="D74" s="136"/>
      <c r="E74" s="135"/>
    </row>
    <row r="75" spans="1:5" x14ac:dyDescent="0.2">
      <c r="A75" s="135"/>
      <c r="B75" s="137"/>
      <c r="C75" s="139"/>
      <c r="D75" s="136"/>
      <c r="E75" s="135"/>
    </row>
    <row r="76" spans="1:5" x14ac:dyDescent="0.2">
      <c r="A76" s="135"/>
      <c r="B76" s="137"/>
      <c r="C76" s="139"/>
      <c r="D76" s="136"/>
      <c r="E76" s="135"/>
    </row>
    <row r="77" spans="1:5" x14ac:dyDescent="0.2">
      <c r="A77" s="135"/>
      <c r="B77" s="137"/>
      <c r="C77" s="139"/>
      <c r="D77" s="136"/>
      <c r="E77" s="135"/>
    </row>
    <row r="78" spans="1:5" x14ac:dyDescent="0.2">
      <c r="A78" s="135"/>
      <c r="B78" s="137"/>
      <c r="C78" s="139"/>
      <c r="D78" s="136"/>
      <c r="E78" s="135"/>
    </row>
    <row r="79" spans="1:5" x14ac:dyDescent="0.2">
      <c r="A79" s="135"/>
      <c r="B79" s="137"/>
      <c r="C79" s="139"/>
      <c r="D79" s="136"/>
      <c r="E79" s="135"/>
    </row>
    <row r="80" spans="1:5" x14ac:dyDescent="0.2">
      <c r="A80" s="135"/>
      <c r="B80" s="137"/>
      <c r="C80" s="139"/>
      <c r="D80" s="136"/>
      <c r="E80" s="135"/>
    </row>
    <row r="81" spans="1:5" x14ac:dyDescent="0.2">
      <c r="A81" s="135"/>
      <c r="B81" s="137"/>
      <c r="C81" s="139"/>
      <c r="D81" s="136"/>
      <c r="E81" s="135"/>
    </row>
    <row r="82" spans="1:5" x14ac:dyDescent="0.2">
      <c r="A82" s="135"/>
      <c r="B82" s="137"/>
      <c r="C82" s="139"/>
      <c r="D82" s="136"/>
      <c r="E82" s="135"/>
    </row>
    <row r="83" spans="1:5" x14ac:dyDescent="0.2">
      <c r="A83" s="135"/>
      <c r="B83" s="137"/>
      <c r="C83" s="139"/>
      <c r="D83" s="136"/>
      <c r="E83" s="135"/>
    </row>
    <row r="84" spans="1:5" x14ac:dyDescent="0.2">
      <c r="A84" s="135"/>
      <c r="B84" s="137"/>
      <c r="C84" s="139"/>
      <c r="D84" s="136"/>
      <c r="E84" s="135"/>
    </row>
    <row r="85" spans="1:5" x14ac:dyDescent="0.2">
      <c r="A85" s="135"/>
      <c r="B85" s="137"/>
      <c r="C85" s="139"/>
      <c r="D85" s="136"/>
      <c r="E85" s="135"/>
    </row>
    <row r="86" spans="1:5" x14ac:dyDescent="0.2">
      <c r="A86" s="135"/>
      <c r="B86" s="137"/>
      <c r="C86" s="139"/>
      <c r="D86" s="136"/>
      <c r="E86" s="135"/>
    </row>
    <row r="87" spans="1:5" x14ac:dyDescent="0.2">
      <c r="A87" s="135"/>
      <c r="B87" s="137"/>
      <c r="C87" s="139"/>
      <c r="D87" s="136"/>
      <c r="E87" s="135"/>
    </row>
    <row r="88" spans="1:5" x14ac:dyDescent="0.2">
      <c r="A88" s="135"/>
      <c r="B88" s="137"/>
      <c r="C88" s="139"/>
      <c r="D88" s="136"/>
      <c r="E88" s="135"/>
    </row>
    <row r="89" spans="1:5" x14ac:dyDescent="0.2">
      <c r="A89" s="135"/>
      <c r="B89" s="137"/>
      <c r="C89" s="139"/>
      <c r="D89" s="136"/>
      <c r="E89" s="135"/>
    </row>
    <row r="90" spans="1:5" x14ac:dyDescent="0.2">
      <c r="A90" s="135"/>
      <c r="B90" s="137"/>
      <c r="C90" s="139"/>
      <c r="D90" s="136"/>
      <c r="E90" s="135"/>
    </row>
    <row r="91" spans="1:5" x14ac:dyDescent="0.2">
      <c r="A91" s="135"/>
      <c r="B91" s="137"/>
      <c r="C91" s="139"/>
      <c r="D91" s="136"/>
      <c r="E91" s="135"/>
    </row>
    <row r="92" spans="1:5" x14ac:dyDescent="0.2">
      <c r="A92" s="135"/>
      <c r="B92" s="137"/>
      <c r="C92" s="139"/>
      <c r="D92" s="136"/>
      <c r="E92" s="135"/>
    </row>
    <row r="93" spans="1:5" x14ac:dyDescent="0.2">
      <c r="A93" s="135"/>
      <c r="B93" s="137"/>
      <c r="C93" s="139"/>
      <c r="D93" s="136"/>
      <c r="E93" s="135"/>
    </row>
    <row r="94" spans="1:5" x14ac:dyDescent="0.2">
      <c r="A94" s="135"/>
      <c r="B94" s="137"/>
      <c r="C94" s="139"/>
      <c r="D94" s="136"/>
      <c r="E94" s="135"/>
    </row>
    <row r="95" spans="1:5" x14ac:dyDescent="0.2">
      <c r="A95" s="135"/>
      <c r="B95" s="137"/>
      <c r="C95" s="139"/>
      <c r="D95" s="136"/>
      <c r="E95" s="135"/>
    </row>
    <row r="96" spans="1:5" x14ac:dyDescent="0.2">
      <c r="A96" s="135"/>
      <c r="B96" s="137"/>
      <c r="C96" s="139"/>
      <c r="D96" s="136"/>
      <c r="E96" s="135"/>
    </row>
    <row r="97" spans="1:5" x14ac:dyDescent="0.2">
      <c r="A97" s="135"/>
      <c r="B97" s="137"/>
      <c r="C97" s="139"/>
      <c r="D97" s="136"/>
      <c r="E97" s="135"/>
    </row>
    <row r="98" spans="1:5" x14ac:dyDescent="0.2">
      <c r="A98" s="135"/>
      <c r="B98" s="137"/>
      <c r="C98" s="139"/>
      <c r="D98" s="136"/>
      <c r="E98" s="135"/>
    </row>
    <row r="99" spans="1:5" x14ac:dyDescent="0.2">
      <c r="A99" s="135"/>
      <c r="B99" s="137"/>
      <c r="C99" s="139"/>
      <c r="D99" s="136"/>
      <c r="E99" s="135"/>
    </row>
    <row r="100" spans="1:5" x14ac:dyDescent="0.2">
      <c r="A100" s="135"/>
      <c r="B100" s="137"/>
      <c r="C100" s="139"/>
      <c r="D100" s="136"/>
      <c r="E100" s="135"/>
    </row>
    <row r="101" spans="1:5" x14ac:dyDescent="0.2">
      <c r="A101" s="135"/>
      <c r="B101" s="137"/>
      <c r="C101" s="139"/>
      <c r="D101" s="136"/>
      <c r="E101" s="135"/>
    </row>
    <row r="102" spans="1:5" x14ac:dyDescent="0.2">
      <c r="A102" s="135"/>
      <c r="B102" s="137"/>
      <c r="C102" s="139"/>
      <c r="D102" s="136"/>
      <c r="E102" s="135"/>
    </row>
    <row r="103" spans="1:5" x14ac:dyDescent="0.2">
      <c r="A103" s="135"/>
      <c r="B103" s="137"/>
      <c r="C103" s="139"/>
      <c r="D103" s="136"/>
      <c r="E103" s="135"/>
    </row>
    <row r="104" spans="1:5" x14ac:dyDescent="0.2">
      <c r="A104" s="135"/>
      <c r="B104" s="137"/>
      <c r="C104" s="139"/>
      <c r="D104" s="136"/>
      <c r="E104" s="135"/>
    </row>
    <row r="105" spans="1:5" x14ac:dyDescent="0.2">
      <c r="A105" s="135"/>
      <c r="B105" s="137"/>
      <c r="C105" s="139"/>
      <c r="D105" s="136"/>
      <c r="E105" s="135"/>
    </row>
    <row r="106" spans="1:5" x14ac:dyDescent="0.2">
      <c r="A106" s="135"/>
      <c r="B106" s="137"/>
      <c r="C106" s="139"/>
      <c r="D106" s="136"/>
      <c r="E106" s="135"/>
    </row>
    <row r="107" spans="1:5" x14ac:dyDescent="0.2">
      <c r="A107" s="135"/>
      <c r="B107" s="137"/>
      <c r="C107" s="139"/>
      <c r="D107" s="136"/>
      <c r="E107" s="135"/>
    </row>
    <row r="108" spans="1:5" x14ac:dyDescent="0.2">
      <c r="A108" s="135"/>
      <c r="B108" s="137"/>
      <c r="C108" s="139"/>
      <c r="D108" s="136"/>
      <c r="E108" s="135"/>
    </row>
    <row r="109" spans="1:5" x14ac:dyDescent="0.2">
      <c r="A109" s="135"/>
      <c r="B109" s="137"/>
      <c r="C109" s="139"/>
      <c r="D109" s="136"/>
      <c r="E109" s="135"/>
    </row>
    <row r="110" spans="1:5" x14ac:dyDescent="0.2">
      <c r="A110" s="135"/>
      <c r="B110" s="137"/>
      <c r="C110" s="139"/>
      <c r="D110" s="136"/>
      <c r="E110" s="135"/>
    </row>
    <row r="111" spans="1:5" x14ac:dyDescent="0.2">
      <c r="A111" s="135"/>
      <c r="B111" s="137"/>
      <c r="C111" s="139"/>
      <c r="D111" s="136"/>
      <c r="E111" s="135"/>
    </row>
    <row r="112" spans="1:5" x14ac:dyDescent="0.2">
      <c r="A112" s="135"/>
      <c r="B112" s="137"/>
      <c r="C112" s="139"/>
      <c r="D112" s="136"/>
      <c r="E112" s="135"/>
    </row>
    <row r="113" spans="1:5" x14ac:dyDescent="0.2">
      <c r="A113" s="135"/>
      <c r="B113" s="137"/>
      <c r="C113" s="139"/>
      <c r="D113" s="136"/>
      <c r="E113" s="135"/>
    </row>
    <row r="114" spans="1:5" x14ac:dyDescent="0.2">
      <c r="A114" s="135"/>
      <c r="B114" s="137"/>
      <c r="C114" s="139"/>
      <c r="D114" s="136"/>
      <c r="E114" s="135"/>
    </row>
    <row r="115" spans="1:5" x14ac:dyDescent="0.2">
      <c r="A115" s="135"/>
      <c r="B115" s="137"/>
      <c r="C115" s="139"/>
      <c r="D115" s="136"/>
      <c r="E115" s="135"/>
    </row>
    <row r="116" spans="1:5" x14ac:dyDescent="0.2">
      <c r="A116" s="135"/>
      <c r="B116" s="137"/>
      <c r="C116" s="139"/>
      <c r="D116" s="136"/>
      <c r="E116" s="135"/>
    </row>
    <row r="117" spans="1:5" x14ac:dyDescent="0.2">
      <c r="A117" s="135"/>
      <c r="B117" s="137"/>
      <c r="C117" s="139"/>
      <c r="D117" s="136"/>
      <c r="E117" s="135"/>
    </row>
    <row r="118" spans="1:5" x14ac:dyDescent="0.2">
      <c r="A118" s="135"/>
      <c r="B118" s="137"/>
      <c r="C118" s="139"/>
      <c r="D118" s="136"/>
      <c r="E118" s="135"/>
    </row>
    <row r="119" spans="1:5" x14ac:dyDescent="0.2">
      <c r="A119" s="135"/>
      <c r="B119" s="137"/>
      <c r="C119" s="139"/>
      <c r="D119" s="136"/>
      <c r="E119" s="135"/>
    </row>
    <row r="120" spans="1:5" x14ac:dyDescent="0.2">
      <c r="A120" s="135"/>
      <c r="B120" s="137"/>
      <c r="C120" s="139"/>
      <c r="D120" s="136"/>
      <c r="E120" s="135"/>
    </row>
    <row r="121" spans="1:5" x14ac:dyDescent="0.2">
      <c r="A121" s="135"/>
      <c r="B121" s="137"/>
      <c r="C121" s="139"/>
      <c r="D121" s="136"/>
      <c r="E121" s="135"/>
    </row>
    <row r="122" spans="1:5" x14ac:dyDescent="0.2">
      <c r="A122" s="135"/>
      <c r="B122" s="137"/>
      <c r="C122" s="139"/>
      <c r="D122" s="136"/>
      <c r="E122" s="135"/>
    </row>
    <row r="123" spans="1:5" x14ac:dyDescent="0.2">
      <c r="A123" s="135"/>
      <c r="B123" s="137"/>
      <c r="C123" s="139"/>
      <c r="D123" s="136"/>
      <c r="E123" s="135"/>
    </row>
    <row r="124" spans="1:5" x14ac:dyDescent="0.2">
      <c r="A124" s="135"/>
      <c r="B124" s="137"/>
      <c r="C124" s="139"/>
      <c r="D124" s="136"/>
      <c r="E124" s="135"/>
    </row>
    <row r="125" spans="1:5" x14ac:dyDescent="0.2">
      <c r="A125" s="135"/>
      <c r="B125" s="137"/>
      <c r="C125" s="139"/>
      <c r="D125" s="136"/>
      <c r="E125" s="135"/>
    </row>
    <row r="126" spans="1:5" x14ac:dyDescent="0.2">
      <c r="A126" s="135"/>
      <c r="B126" s="137"/>
      <c r="C126" s="139"/>
      <c r="D126" s="136"/>
      <c r="E126" s="135"/>
    </row>
    <row r="127" spans="1:5" x14ac:dyDescent="0.2">
      <c r="A127" s="135"/>
      <c r="B127" s="137"/>
      <c r="C127" s="139"/>
      <c r="D127" s="136"/>
      <c r="E127" s="135"/>
    </row>
    <row r="128" spans="1:5" x14ac:dyDescent="0.2">
      <c r="A128" s="135"/>
      <c r="B128" s="137"/>
      <c r="C128" s="139"/>
      <c r="D128" s="136"/>
      <c r="E128" s="135"/>
    </row>
    <row r="129" spans="1:5" x14ac:dyDescent="0.2">
      <c r="A129" s="135"/>
      <c r="B129" s="137"/>
      <c r="C129" s="139"/>
      <c r="D129" s="136"/>
      <c r="E129" s="135"/>
    </row>
    <row r="130" spans="1:5" x14ac:dyDescent="0.2">
      <c r="A130" s="135"/>
      <c r="B130" s="137"/>
      <c r="C130" s="139"/>
      <c r="D130" s="136"/>
      <c r="E130" s="135"/>
    </row>
    <row r="131" spans="1:5" x14ac:dyDescent="0.2">
      <c r="A131" s="135"/>
      <c r="B131" s="137"/>
      <c r="C131" s="139"/>
      <c r="D131" s="136"/>
      <c r="E131" s="135"/>
    </row>
    <row r="132" spans="1:5" x14ac:dyDescent="0.2">
      <c r="A132" s="135"/>
      <c r="B132" s="137"/>
      <c r="C132" s="139"/>
      <c r="D132" s="136"/>
      <c r="E132" s="135"/>
    </row>
    <row r="133" spans="1:5" x14ac:dyDescent="0.2">
      <c r="A133" s="135"/>
      <c r="B133" s="137"/>
      <c r="C133" s="139"/>
      <c r="D133" s="136"/>
      <c r="E133" s="135"/>
    </row>
    <row r="134" spans="1:5" x14ac:dyDescent="0.2">
      <c r="A134" s="135"/>
      <c r="B134" s="137"/>
      <c r="C134" s="139"/>
      <c r="D134" s="136"/>
      <c r="E134" s="135"/>
    </row>
    <row r="135" spans="1:5" x14ac:dyDescent="0.2">
      <c r="A135" s="135"/>
      <c r="B135" s="137"/>
      <c r="C135" s="139"/>
      <c r="D135" s="136"/>
      <c r="E135" s="135"/>
    </row>
    <row r="136" spans="1:5" x14ac:dyDescent="0.2">
      <c r="A136" s="135"/>
      <c r="B136" s="137"/>
      <c r="C136" s="139"/>
      <c r="D136" s="136"/>
      <c r="E136" s="135"/>
    </row>
    <row r="137" spans="1:5" x14ac:dyDescent="0.2">
      <c r="A137" s="135"/>
      <c r="B137" s="137"/>
      <c r="C137" s="139"/>
      <c r="D137" s="136"/>
      <c r="E137" s="135"/>
    </row>
    <row r="138" spans="1:5" x14ac:dyDescent="0.2">
      <c r="A138" s="135"/>
      <c r="B138" s="137"/>
      <c r="C138" s="139"/>
      <c r="D138" s="136"/>
      <c r="E138" s="135"/>
    </row>
    <row r="139" spans="1:5" x14ac:dyDescent="0.2">
      <c r="A139" s="135"/>
      <c r="B139" s="137"/>
      <c r="C139" s="139"/>
      <c r="D139" s="136"/>
      <c r="E139" s="135"/>
    </row>
    <row r="140" spans="1:5" x14ac:dyDescent="0.2">
      <c r="A140" s="135"/>
      <c r="B140" s="137"/>
      <c r="C140" s="139"/>
      <c r="D140" s="136"/>
      <c r="E140" s="135"/>
    </row>
    <row r="141" spans="1:5" x14ac:dyDescent="0.2">
      <c r="A141" s="135"/>
      <c r="B141" s="137"/>
      <c r="C141" s="139"/>
      <c r="D141" s="136"/>
      <c r="E141" s="135"/>
    </row>
    <row r="142" spans="1:5" x14ac:dyDescent="0.2">
      <c r="A142" s="135"/>
      <c r="B142" s="137"/>
      <c r="C142" s="139"/>
      <c r="D142" s="136"/>
      <c r="E142" s="135"/>
    </row>
    <row r="143" spans="1:5" x14ac:dyDescent="0.2">
      <c r="A143" s="135"/>
      <c r="B143" s="137"/>
      <c r="C143" s="139"/>
      <c r="D143" s="136"/>
      <c r="E143" s="135"/>
    </row>
    <row r="144" spans="1:5" x14ac:dyDescent="0.2">
      <c r="A144" s="135"/>
      <c r="B144" s="137"/>
      <c r="C144" s="139"/>
      <c r="D144" s="136"/>
      <c r="E144" s="135"/>
    </row>
    <row r="145" spans="1:5" x14ac:dyDescent="0.2">
      <c r="A145" s="135"/>
      <c r="B145" s="137"/>
      <c r="C145" s="139"/>
      <c r="D145" s="136"/>
      <c r="E145" s="135"/>
    </row>
    <row r="146" spans="1:5" x14ac:dyDescent="0.2">
      <c r="A146" s="135"/>
      <c r="B146" s="137"/>
      <c r="C146" s="139"/>
      <c r="D146" s="136"/>
      <c r="E146" s="135"/>
    </row>
    <row r="147" spans="1:5" x14ac:dyDescent="0.2">
      <c r="A147" s="135"/>
      <c r="B147" s="137"/>
      <c r="C147" s="139"/>
      <c r="D147" s="136"/>
      <c r="E147" s="135"/>
    </row>
    <row r="148" spans="1:5" x14ac:dyDescent="0.2">
      <c r="A148" s="135"/>
      <c r="B148" s="137"/>
      <c r="C148" s="139"/>
      <c r="D148" s="136"/>
      <c r="E148" s="135"/>
    </row>
    <row r="149" spans="1:5" x14ac:dyDescent="0.2">
      <c r="A149" s="135"/>
      <c r="B149" s="137"/>
      <c r="C149" s="139"/>
      <c r="D149" s="136"/>
      <c r="E149" s="135"/>
    </row>
    <row r="150" spans="1:5" x14ac:dyDescent="0.2">
      <c r="A150" s="135"/>
      <c r="B150" s="137"/>
      <c r="C150" s="139"/>
      <c r="D150" s="136"/>
      <c r="E150" s="135"/>
    </row>
    <row r="151" spans="1:5" x14ac:dyDescent="0.2">
      <c r="A151" s="135"/>
      <c r="B151" s="137"/>
      <c r="C151" s="139"/>
      <c r="D151" s="136"/>
      <c r="E151" s="135"/>
    </row>
    <row r="152" spans="1:5" x14ac:dyDescent="0.2">
      <c r="A152" s="135"/>
      <c r="B152" s="137"/>
      <c r="C152" s="139"/>
      <c r="D152" s="136"/>
      <c r="E152" s="135"/>
    </row>
    <row r="153" spans="1:5" x14ac:dyDescent="0.2">
      <c r="A153" s="135"/>
      <c r="B153" s="137"/>
      <c r="C153" s="139"/>
      <c r="D153" s="136"/>
      <c r="E153" s="135"/>
    </row>
    <row r="154" spans="1:5" x14ac:dyDescent="0.2">
      <c r="A154" s="135"/>
      <c r="B154" s="137"/>
      <c r="C154" s="139"/>
      <c r="D154" s="136"/>
      <c r="E154" s="135"/>
    </row>
    <row r="155" spans="1:5" x14ac:dyDescent="0.2">
      <c r="A155" s="135"/>
      <c r="B155" s="137"/>
      <c r="C155" s="139"/>
      <c r="D155" s="136"/>
      <c r="E155" s="135"/>
    </row>
    <row r="156" spans="1:5" x14ac:dyDescent="0.2">
      <c r="A156" s="135"/>
      <c r="B156" s="137"/>
      <c r="C156" s="139"/>
      <c r="D156" s="136"/>
      <c r="E156" s="135"/>
    </row>
    <row r="157" spans="1:5" x14ac:dyDescent="0.2">
      <c r="A157" s="135"/>
      <c r="B157" s="137"/>
      <c r="C157" s="139"/>
      <c r="D157" s="136"/>
      <c r="E157" s="135"/>
    </row>
    <row r="158" spans="1:5" x14ac:dyDescent="0.2">
      <c r="A158" s="135"/>
      <c r="B158" s="137"/>
      <c r="C158" s="139"/>
      <c r="D158" s="136"/>
      <c r="E158" s="135"/>
    </row>
    <row r="159" spans="1:5" x14ac:dyDescent="0.2">
      <c r="A159" s="135"/>
      <c r="B159" s="137"/>
      <c r="C159" s="139"/>
      <c r="D159" s="136"/>
      <c r="E159" s="135"/>
    </row>
    <row r="160" spans="1:5" x14ac:dyDescent="0.2">
      <c r="A160" s="135"/>
      <c r="B160" s="137"/>
      <c r="C160" s="139"/>
      <c r="D160" s="136"/>
      <c r="E160" s="135"/>
    </row>
    <row r="161" spans="1:5" x14ac:dyDescent="0.2">
      <c r="A161" s="135"/>
      <c r="B161" s="137"/>
      <c r="C161" s="139"/>
      <c r="D161" s="136"/>
      <c r="E161" s="135"/>
    </row>
    <row r="162" spans="1:5" x14ac:dyDescent="0.2">
      <c r="A162" s="135"/>
      <c r="B162" s="137"/>
      <c r="C162" s="139"/>
      <c r="D162" s="136"/>
      <c r="E162" s="135"/>
    </row>
    <row r="163" spans="1:5" x14ac:dyDescent="0.2">
      <c r="A163" s="135"/>
      <c r="B163" s="137"/>
      <c r="C163" s="139"/>
      <c r="D163" s="136"/>
      <c r="E163" s="135"/>
    </row>
    <row r="164" spans="1:5" x14ac:dyDescent="0.2">
      <c r="A164" s="135"/>
      <c r="B164" s="137"/>
      <c r="C164" s="139"/>
      <c r="D164" s="136"/>
      <c r="E164" s="135"/>
    </row>
    <row r="165" spans="1:5" x14ac:dyDescent="0.2">
      <c r="A165" s="135"/>
      <c r="B165" s="137"/>
      <c r="C165" s="139"/>
      <c r="D165" s="136"/>
      <c r="E165" s="135"/>
    </row>
    <row r="166" spans="1:5" x14ac:dyDescent="0.2">
      <c r="A166" s="135"/>
      <c r="B166" s="137"/>
      <c r="C166" s="139"/>
      <c r="D166" s="136"/>
      <c r="E166" s="135"/>
    </row>
    <row r="167" spans="1:5" x14ac:dyDescent="0.2">
      <c r="A167" s="135"/>
      <c r="B167" s="137"/>
      <c r="C167" s="139"/>
      <c r="D167" s="136"/>
      <c r="E167" s="135"/>
    </row>
    <row r="168" spans="1:5" x14ac:dyDescent="0.2">
      <c r="A168" s="135"/>
      <c r="B168" s="137"/>
      <c r="C168" s="139"/>
      <c r="D168" s="136"/>
      <c r="E168" s="135"/>
    </row>
    <row r="169" spans="1:5" x14ac:dyDescent="0.2">
      <c r="A169" s="135"/>
      <c r="B169" s="137"/>
      <c r="C169" s="139"/>
      <c r="D169" s="136"/>
      <c r="E169" s="135"/>
    </row>
    <row r="170" spans="1:5" x14ac:dyDescent="0.2">
      <c r="A170" s="135"/>
      <c r="B170" s="137"/>
      <c r="C170" s="139"/>
      <c r="D170" s="136"/>
      <c r="E170" s="135"/>
    </row>
    <row r="171" spans="1:5" x14ac:dyDescent="0.2">
      <c r="A171" s="135"/>
      <c r="B171" s="137"/>
      <c r="C171" s="139"/>
      <c r="D171" s="136"/>
      <c r="E171" s="135"/>
    </row>
    <row r="172" spans="1:5" x14ac:dyDescent="0.2">
      <c r="A172" s="135"/>
      <c r="B172" s="137"/>
      <c r="C172" s="139"/>
      <c r="D172" s="136"/>
      <c r="E172" s="135"/>
    </row>
    <row r="173" spans="1:5" x14ac:dyDescent="0.2">
      <c r="A173" s="135"/>
      <c r="B173" s="137"/>
      <c r="C173" s="139"/>
      <c r="D173" s="136"/>
      <c r="E173" s="135"/>
    </row>
    <row r="174" spans="1:5" x14ac:dyDescent="0.2">
      <c r="A174" s="135"/>
      <c r="B174" s="137"/>
      <c r="C174" s="139"/>
      <c r="D174" s="136"/>
      <c r="E174" s="135"/>
    </row>
    <row r="175" spans="1:5" x14ac:dyDescent="0.2">
      <c r="A175" s="135"/>
      <c r="B175" s="137"/>
      <c r="C175" s="139"/>
      <c r="D175" s="136"/>
      <c r="E175" s="135"/>
    </row>
    <row r="176" spans="1:5" x14ac:dyDescent="0.2">
      <c r="A176" s="135"/>
      <c r="B176" s="137"/>
      <c r="C176" s="139"/>
      <c r="D176" s="136"/>
      <c r="E176" s="135"/>
    </row>
    <row r="177" spans="1:5" x14ac:dyDescent="0.2">
      <c r="A177" s="135"/>
      <c r="B177" s="137"/>
      <c r="C177" s="139"/>
      <c r="D177" s="136"/>
      <c r="E177" s="135"/>
    </row>
    <row r="178" spans="1:5" x14ac:dyDescent="0.2">
      <c r="A178" s="135"/>
      <c r="B178" s="137"/>
      <c r="C178" s="139"/>
      <c r="D178" s="136"/>
      <c r="E178" s="135"/>
    </row>
    <row r="179" spans="1:5" x14ac:dyDescent="0.2">
      <c r="A179" s="135"/>
      <c r="B179" s="137"/>
      <c r="C179" s="139"/>
      <c r="D179" s="136"/>
      <c r="E179" s="135"/>
    </row>
    <row r="180" spans="1:5" x14ac:dyDescent="0.2">
      <c r="A180" s="135"/>
      <c r="B180" s="137"/>
      <c r="C180" s="139"/>
      <c r="D180" s="136"/>
      <c r="E180" s="135" t="str">
        <f t="shared" ref="E180:E191" si="3">IFERROR(VLOOKUP(D180,Tabla_Indices,5,FALSE),"")</f>
        <v/>
      </c>
    </row>
    <row r="181" spans="1:5" x14ac:dyDescent="0.2">
      <c r="A181" s="135"/>
      <c r="B181" s="137"/>
      <c r="C181" s="139"/>
      <c r="D181" s="136"/>
      <c r="E181" s="135" t="str">
        <f t="shared" si="3"/>
        <v/>
      </c>
    </row>
    <row r="182" spans="1:5" x14ac:dyDescent="0.2">
      <c r="A182" s="135"/>
      <c r="B182" s="137"/>
      <c r="C182" s="139"/>
      <c r="D182" s="136"/>
      <c r="E182" s="135" t="str">
        <f t="shared" si="3"/>
        <v/>
      </c>
    </row>
    <row r="183" spans="1:5" x14ac:dyDescent="0.2">
      <c r="A183" s="135"/>
      <c r="B183" s="137"/>
      <c r="C183" s="139"/>
      <c r="D183" s="136"/>
      <c r="E183" s="135" t="str">
        <f t="shared" si="3"/>
        <v/>
      </c>
    </row>
    <row r="184" spans="1:5" x14ac:dyDescent="0.2">
      <c r="A184" s="135"/>
      <c r="B184" s="137"/>
      <c r="C184" s="139"/>
      <c r="D184" s="136"/>
      <c r="E184" s="135" t="str">
        <f t="shared" si="3"/>
        <v/>
      </c>
    </row>
    <row r="185" spans="1:5" x14ac:dyDescent="0.2">
      <c r="A185" s="135"/>
      <c r="B185" s="137"/>
      <c r="C185" s="139"/>
      <c r="D185" s="136"/>
      <c r="E185" s="135" t="str">
        <f t="shared" si="3"/>
        <v/>
      </c>
    </row>
    <row r="186" spans="1:5" x14ac:dyDescent="0.2">
      <c r="A186" s="135"/>
      <c r="B186" s="137"/>
      <c r="C186" s="139"/>
      <c r="D186" s="136"/>
      <c r="E186" s="135" t="str">
        <f t="shared" si="3"/>
        <v/>
      </c>
    </row>
    <row r="187" spans="1:5" x14ac:dyDescent="0.2">
      <c r="A187" s="135"/>
      <c r="B187" s="137"/>
      <c r="C187" s="139"/>
      <c r="D187" s="136"/>
      <c r="E187" s="135" t="str">
        <f t="shared" si="3"/>
        <v/>
      </c>
    </row>
    <row r="188" spans="1:5" x14ac:dyDescent="0.2">
      <c r="A188" s="135"/>
      <c r="B188" s="137"/>
      <c r="C188" s="139"/>
      <c r="D188" s="136"/>
      <c r="E188" s="135" t="str">
        <f t="shared" si="3"/>
        <v/>
      </c>
    </row>
    <row r="189" spans="1:5" x14ac:dyDescent="0.2">
      <c r="A189" s="135"/>
      <c r="B189" s="137"/>
      <c r="C189" s="139"/>
      <c r="D189" s="136"/>
      <c r="E189" s="135" t="str">
        <f t="shared" si="3"/>
        <v/>
      </c>
    </row>
    <row r="190" spans="1:5" x14ac:dyDescent="0.2">
      <c r="A190" s="135"/>
      <c r="B190" s="137"/>
      <c r="C190" s="139"/>
      <c r="D190" s="136"/>
      <c r="E190" s="135" t="str">
        <f t="shared" si="3"/>
        <v/>
      </c>
    </row>
    <row r="191" spans="1:5" x14ac:dyDescent="0.2">
      <c r="A191" s="135"/>
      <c r="B191" s="137"/>
      <c r="C191" s="139"/>
      <c r="D191" s="136"/>
      <c r="E191" s="135" t="str">
        <f t="shared" si="3"/>
        <v/>
      </c>
    </row>
    <row r="192" spans="1:5" x14ac:dyDescent="0.2">
      <c r="A192" s="135"/>
      <c r="B192" s="137"/>
      <c r="C192" s="139"/>
      <c r="D192" s="136"/>
      <c r="E192" s="135" t="str">
        <f t="shared" ref="E192:E240" si="4">IFERROR(VLOOKUP(D192,Tabla_Indices,5,FALSE),"")</f>
        <v/>
      </c>
    </row>
    <row r="193" spans="1:5" x14ac:dyDescent="0.2">
      <c r="A193" s="135"/>
      <c r="B193" s="137"/>
      <c r="C193" s="139"/>
      <c r="D193" s="136"/>
      <c r="E193" s="135" t="str">
        <f t="shared" si="4"/>
        <v/>
      </c>
    </row>
    <row r="194" spans="1:5" x14ac:dyDescent="0.2">
      <c r="A194" s="135"/>
      <c r="B194" s="137"/>
      <c r="C194" s="139"/>
      <c r="D194" s="136"/>
      <c r="E194" s="135" t="str">
        <f t="shared" si="4"/>
        <v/>
      </c>
    </row>
    <row r="195" spans="1:5" x14ac:dyDescent="0.2">
      <c r="A195" s="135"/>
      <c r="B195" s="137"/>
      <c r="C195" s="139"/>
      <c r="D195" s="136"/>
      <c r="E195" s="135" t="str">
        <f t="shared" si="4"/>
        <v/>
      </c>
    </row>
    <row r="196" spans="1:5" x14ac:dyDescent="0.2">
      <c r="A196" s="135"/>
      <c r="B196" s="137"/>
      <c r="C196" s="139"/>
      <c r="D196" s="136"/>
      <c r="E196" s="135" t="str">
        <f t="shared" si="4"/>
        <v/>
      </c>
    </row>
    <row r="197" spans="1:5" x14ac:dyDescent="0.2">
      <c r="A197" s="135"/>
      <c r="B197" s="137"/>
      <c r="C197" s="139"/>
      <c r="D197" s="136"/>
      <c r="E197" s="135" t="str">
        <f t="shared" si="4"/>
        <v/>
      </c>
    </row>
    <row r="198" spans="1:5" x14ac:dyDescent="0.2">
      <c r="A198" s="135"/>
      <c r="B198" s="137"/>
      <c r="C198" s="139"/>
      <c r="D198" s="136"/>
      <c r="E198" s="135" t="str">
        <f t="shared" si="4"/>
        <v/>
      </c>
    </row>
    <row r="199" spans="1:5" x14ac:dyDescent="0.2">
      <c r="A199" s="135"/>
      <c r="B199" s="137"/>
      <c r="C199" s="139"/>
      <c r="D199" s="136"/>
      <c r="E199" s="135" t="str">
        <f t="shared" si="4"/>
        <v/>
      </c>
    </row>
    <row r="200" spans="1:5" x14ac:dyDescent="0.2">
      <c r="A200" s="135"/>
      <c r="B200" s="137"/>
      <c r="C200" s="139"/>
      <c r="D200" s="136"/>
      <c r="E200" s="135" t="str">
        <f t="shared" si="4"/>
        <v/>
      </c>
    </row>
    <row r="201" spans="1:5" x14ac:dyDescent="0.2">
      <c r="A201" s="135"/>
      <c r="B201" s="137"/>
      <c r="C201" s="139"/>
      <c r="D201" s="136"/>
      <c r="E201" s="135" t="str">
        <f t="shared" si="4"/>
        <v/>
      </c>
    </row>
    <row r="202" spans="1:5" x14ac:dyDescent="0.2">
      <c r="A202" s="135"/>
      <c r="B202" s="137"/>
      <c r="C202" s="139"/>
      <c r="D202" s="136"/>
      <c r="E202" s="135" t="str">
        <f t="shared" si="4"/>
        <v/>
      </c>
    </row>
    <row r="203" spans="1:5" x14ac:dyDescent="0.2">
      <c r="A203" s="135"/>
      <c r="B203" s="137"/>
      <c r="C203" s="139"/>
      <c r="D203" s="136"/>
      <c r="E203" s="135" t="str">
        <f t="shared" si="4"/>
        <v/>
      </c>
    </row>
    <row r="204" spans="1:5" x14ac:dyDescent="0.2">
      <c r="A204" s="135"/>
      <c r="B204" s="137"/>
      <c r="C204" s="139"/>
      <c r="D204" s="136"/>
      <c r="E204" s="135" t="str">
        <f t="shared" si="4"/>
        <v/>
      </c>
    </row>
    <row r="205" spans="1:5" x14ac:dyDescent="0.2">
      <c r="A205" s="135"/>
      <c r="B205" s="137"/>
      <c r="C205" s="139"/>
      <c r="D205" s="136"/>
      <c r="E205" s="135" t="str">
        <f t="shared" si="4"/>
        <v/>
      </c>
    </row>
    <row r="206" spans="1:5" x14ac:dyDescent="0.2">
      <c r="A206" s="135"/>
      <c r="B206" s="137"/>
      <c r="C206" s="139"/>
      <c r="D206" s="136"/>
      <c r="E206" s="135" t="str">
        <f t="shared" si="4"/>
        <v/>
      </c>
    </row>
    <row r="207" spans="1:5" x14ac:dyDescent="0.2">
      <c r="A207" s="135"/>
      <c r="B207" s="137"/>
      <c r="C207" s="139"/>
      <c r="D207" s="136"/>
      <c r="E207" s="135" t="str">
        <f t="shared" si="4"/>
        <v/>
      </c>
    </row>
    <row r="208" spans="1:5" x14ac:dyDescent="0.2">
      <c r="A208" s="135"/>
      <c r="B208" s="137"/>
      <c r="C208" s="139"/>
      <c r="D208" s="136"/>
      <c r="E208" s="135" t="str">
        <f t="shared" si="4"/>
        <v/>
      </c>
    </row>
    <row r="209" spans="1:5" x14ac:dyDescent="0.2">
      <c r="A209" s="135"/>
      <c r="B209" s="137"/>
      <c r="C209" s="139"/>
      <c r="D209" s="136"/>
      <c r="E209" s="135" t="str">
        <f t="shared" si="4"/>
        <v/>
      </c>
    </row>
    <row r="210" spans="1:5" x14ac:dyDescent="0.2">
      <c r="A210" s="135"/>
      <c r="B210" s="137"/>
      <c r="C210" s="139"/>
      <c r="D210" s="136"/>
      <c r="E210" s="135" t="str">
        <f t="shared" si="4"/>
        <v/>
      </c>
    </row>
    <row r="211" spans="1:5" x14ac:dyDescent="0.2">
      <c r="A211" s="135"/>
      <c r="B211" s="137"/>
      <c r="C211" s="139"/>
      <c r="D211" s="136"/>
      <c r="E211" s="135" t="str">
        <f t="shared" si="4"/>
        <v/>
      </c>
    </row>
    <row r="212" spans="1:5" x14ac:dyDescent="0.2">
      <c r="A212" s="135"/>
      <c r="B212" s="137"/>
      <c r="C212" s="139"/>
      <c r="D212" s="136"/>
      <c r="E212" s="135" t="str">
        <f t="shared" si="4"/>
        <v/>
      </c>
    </row>
    <row r="213" spans="1:5" x14ac:dyDescent="0.2">
      <c r="A213" s="135"/>
      <c r="B213" s="137"/>
      <c r="C213" s="139"/>
      <c r="D213" s="136"/>
      <c r="E213" s="135" t="str">
        <f t="shared" si="4"/>
        <v/>
      </c>
    </row>
    <row r="214" spans="1:5" x14ac:dyDescent="0.2">
      <c r="A214" s="135"/>
      <c r="B214" s="137"/>
      <c r="C214" s="139"/>
      <c r="D214" s="136"/>
      <c r="E214" s="135" t="str">
        <f t="shared" si="4"/>
        <v/>
      </c>
    </row>
    <row r="215" spans="1:5" x14ac:dyDescent="0.2">
      <c r="A215" s="135"/>
      <c r="B215" s="137"/>
      <c r="C215" s="139"/>
      <c r="D215" s="136"/>
      <c r="E215" s="135" t="str">
        <f t="shared" si="4"/>
        <v/>
      </c>
    </row>
    <row r="216" spans="1:5" x14ac:dyDescent="0.2">
      <c r="A216" s="135"/>
      <c r="B216" s="137"/>
      <c r="C216" s="139"/>
      <c r="D216" s="136"/>
      <c r="E216" s="135" t="str">
        <f t="shared" si="4"/>
        <v/>
      </c>
    </row>
    <row r="217" spans="1:5" x14ac:dyDescent="0.2">
      <c r="A217" s="135"/>
      <c r="B217" s="137"/>
      <c r="C217" s="139"/>
      <c r="D217" s="136"/>
      <c r="E217" s="135" t="str">
        <f t="shared" si="4"/>
        <v/>
      </c>
    </row>
    <row r="218" spans="1:5" x14ac:dyDescent="0.2">
      <c r="A218" s="135"/>
      <c r="B218" s="137"/>
      <c r="C218" s="139"/>
      <c r="D218" s="136"/>
      <c r="E218" s="135" t="str">
        <f t="shared" si="4"/>
        <v/>
      </c>
    </row>
    <row r="219" spans="1:5" x14ac:dyDescent="0.2">
      <c r="A219" s="135"/>
      <c r="B219" s="137"/>
      <c r="C219" s="139"/>
      <c r="D219" s="136"/>
      <c r="E219" s="135" t="str">
        <f t="shared" si="4"/>
        <v/>
      </c>
    </row>
    <row r="220" spans="1:5" x14ac:dyDescent="0.2">
      <c r="A220" s="135"/>
      <c r="B220" s="137"/>
      <c r="C220" s="139"/>
      <c r="D220" s="136"/>
      <c r="E220" s="135" t="str">
        <f t="shared" si="4"/>
        <v/>
      </c>
    </row>
    <row r="221" spans="1:5" x14ac:dyDescent="0.2">
      <c r="A221" s="135"/>
      <c r="B221" s="133"/>
      <c r="C221" s="138"/>
      <c r="D221" s="135"/>
      <c r="E221" s="135" t="str">
        <f t="shared" si="4"/>
        <v/>
      </c>
    </row>
    <row r="222" spans="1:5" x14ac:dyDescent="0.2">
      <c r="A222" s="135"/>
      <c r="B222" s="133"/>
      <c r="C222" s="138"/>
      <c r="D222" s="135"/>
      <c r="E222" s="135" t="str">
        <f t="shared" si="4"/>
        <v/>
      </c>
    </row>
    <row r="223" spans="1:5" x14ac:dyDescent="0.2">
      <c r="A223" s="135"/>
      <c r="B223" s="133"/>
      <c r="C223" s="138"/>
      <c r="D223" s="135"/>
      <c r="E223" s="135" t="str">
        <f t="shared" si="4"/>
        <v/>
      </c>
    </row>
    <row r="224" spans="1:5" x14ac:dyDescent="0.2">
      <c r="A224" s="135"/>
      <c r="B224" s="133"/>
      <c r="C224" s="138"/>
      <c r="D224" s="135"/>
      <c r="E224" s="135" t="str">
        <f t="shared" si="4"/>
        <v/>
      </c>
    </row>
    <row r="225" spans="1:5" x14ac:dyDescent="0.2">
      <c r="A225" s="135"/>
      <c r="B225" s="133"/>
      <c r="C225" s="138"/>
      <c r="D225" s="135"/>
      <c r="E225" s="135" t="str">
        <f t="shared" si="4"/>
        <v/>
      </c>
    </row>
    <row r="226" spans="1:5" x14ac:dyDescent="0.2">
      <c r="A226" s="135"/>
      <c r="B226" s="133"/>
      <c r="C226" s="138"/>
      <c r="D226" s="135"/>
      <c r="E226" s="135" t="str">
        <f t="shared" si="4"/>
        <v/>
      </c>
    </row>
    <row r="227" spans="1:5" x14ac:dyDescent="0.2">
      <c r="A227" s="135"/>
      <c r="B227" s="133"/>
      <c r="C227" s="138"/>
      <c r="D227" s="135"/>
      <c r="E227" s="135" t="str">
        <f t="shared" si="4"/>
        <v/>
      </c>
    </row>
    <row r="228" spans="1:5" x14ac:dyDescent="0.2">
      <c r="A228" s="135"/>
      <c r="B228" s="133"/>
      <c r="C228" s="138"/>
      <c r="D228" s="135"/>
      <c r="E228" s="135" t="str">
        <f t="shared" si="4"/>
        <v/>
      </c>
    </row>
    <row r="229" spans="1:5" x14ac:dyDescent="0.2">
      <c r="A229" s="135"/>
      <c r="B229" s="133"/>
      <c r="C229" s="138"/>
      <c r="D229" s="135"/>
      <c r="E229" s="135" t="str">
        <f t="shared" si="4"/>
        <v/>
      </c>
    </row>
    <row r="230" spans="1:5" x14ac:dyDescent="0.2">
      <c r="A230" s="135"/>
      <c r="B230" s="133"/>
      <c r="C230" s="138"/>
      <c r="D230" s="135"/>
      <c r="E230" s="135" t="str">
        <f t="shared" si="4"/>
        <v/>
      </c>
    </row>
    <row r="231" spans="1:5" x14ac:dyDescent="0.2">
      <c r="A231" s="135"/>
      <c r="B231" s="133"/>
      <c r="C231" s="138"/>
      <c r="D231" s="135"/>
      <c r="E231" s="135" t="str">
        <f t="shared" si="4"/>
        <v/>
      </c>
    </row>
    <row r="232" spans="1:5" x14ac:dyDescent="0.2">
      <c r="A232" s="135"/>
      <c r="B232" s="133"/>
      <c r="C232" s="138"/>
      <c r="D232" s="135"/>
      <c r="E232" s="135" t="str">
        <f t="shared" si="4"/>
        <v/>
      </c>
    </row>
    <row r="233" spans="1:5" x14ac:dyDescent="0.2">
      <c r="A233" s="135"/>
      <c r="B233" s="133"/>
      <c r="C233" s="138"/>
      <c r="D233" s="135"/>
      <c r="E233" s="135" t="str">
        <f t="shared" si="4"/>
        <v/>
      </c>
    </row>
    <row r="234" spans="1:5" x14ac:dyDescent="0.2">
      <c r="A234" s="135"/>
      <c r="B234" s="133"/>
      <c r="C234" s="138"/>
      <c r="D234" s="135"/>
      <c r="E234" s="135" t="str">
        <f t="shared" si="4"/>
        <v/>
      </c>
    </row>
    <row r="235" spans="1:5" x14ac:dyDescent="0.2">
      <c r="A235" s="135"/>
      <c r="B235" s="133"/>
      <c r="C235" s="138"/>
      <c r="D235" s="135"/>
      <c r="E235" s="135" t="str">
        <f t="shared" si="4"/>
        <v/>
      </c>
    </row>
    <row r="236" spans="1:5" x14ac:dyDescent="0.2">
      <c r="A236" s="135"/>
      <c r="B236" s="133"/>
      <c r="C236" s="138"/>
      <c r="D236" s="135"/>
      <c r="E236" s="135" t="str">
        <f t="shared" si="4"/>
        <v/>
      </c>
    </row>
    <row r="237" spans="1:5" x14ac:dyDescent="0.2">
      <c r="A237" s="135"/>
      <c r="B237" s="133"/>
      <c r="C237" s="138"/>
      <c r="D237" s="135"/>
      <c r="E237" s="135" t="str">
        <f t="shared" si="4"/>
        <v/>
      </c>
    </row>
    <row r="238" spans="1:5" x14ac:dyDescent="0.2">
      <c r="A238" s="135"/>
      <c r="B238" s="133"/>
      <c r="C238" s="138"/>
      <c r="D238" s="135"/>
      <c r="E238" s="135" t="str">
        <f t="shared" si="4"/>
        <v/>
      </c>
    </row>
    <row r="239" spans="1:5" x14ac:dyDescent="0.2">
      <c r="A239" s="135"/>
      <c r="B239" s="133"/>
      <c r="C239" s="138"/>
      <c r="D239" s="135"/>
      <c r="E239" s="135" t="str">
        <f t="shared" si="4"/>
        <v/>
      </c>
    </row>
    <row r="240" spans="1:5" x14ac:dyDescent="0.2">
      <c r="E240" s="135" t="str">
        <f t="shared" si="4"/>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554</v>
      </c>
      <c r="D1" s="18"/>
    </row>
    <row r="3" spans="1:7" ht="12.75" customHeight="1" x14ac:dyDescent="0.2">
      <c r="A3" s="389" t="s">
        <v>355</v>
      </c>
      <c r="B3" s="19" t="s">
        <v>50</v>
      </c>
      <c r="C3" s="20"/>
      <c r="D3" s="20"/>
      <c r="E3" s="389" t="s">
        <v>51</v>
      </c>
      <c r="F3" s="20"/>
      <c r="G3" s="20"/>
    </row>
    <row r="4" spans="1:7" x14ac:dyDescent="0.2">
      <c r="A4" s="389"/>
      <c r="B4" s="19" t="s">
        <v>52</v>
      </c>
      <c r="C4" s="20"/>
      <c r="D4" s="20"/>
      <c r="E4" s="389"/>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53</v>
      </c>
      <c r="D6" s="19">
        <v>51</v>
      </c>
      <c r="E6" s="21" t="s">
        <v>54</v>
      </c>
    </row>
    <row r="7" spans="1:7" x14ac:dyDescent="0.2">
      <c r="A7" s="19" t="str">
        <f t="shared" si="0"/>
        <v>INDEC-CM - 37210-52</v>
      </c>
      <c r="B7" s="22">
        <v>37210</v>
      </c>
      <c r="C7" s="23" t="s">
        <v>53</v>
      </c>
      <c r="D7" s="19">
        <v>52</v>
      </c>
      <c r="E7" s="21" t="s">
        <v>55</v>
      </c>
    </row>
    <row r="8" spans="1:7" x14ac:dyDescent="0.2">
      <c r="A8" s="19" t="str">
        <f t="shared" si="0"/>
        <v>INDEC-CM - 42911-81</v>
      </c>
      <c r="B8" s="22">
        <v>42911</v>
      </c>
      <c r="C8" s="23" t="s">
        <v>53</v>
      </c>
      <c r="D8" s="19">
        <v>81</v>
      </c>
      <c r="E8" s="24" t="s">
        <v>56</v>
      </c>
      <c r="F8" s="24"/>
      <c r="G8" s="24"/>
    </row>
    <row r="9" spans="1:7" x14ac:dyDescent="0.2">
      <c r="A9" s="19" t="str">
        <f t="shared" si="0"/>
        <v>INDEC-CM - 41242-11</v>
      </c>
      <c r="B9" s="22">
        <v>41242</v>
      </c>
      <c r="C9" s="23" t="s">
        <v>53</v>
      </c>
      <c r="D9" s="19">
        <v>11</v>
      </c>
      <c r="E9" s="24" t="s">
        <v>57</v>
      </c>
      <c r="F9" s="24"/>
      <c r="G9" s="24"/>
    </row>
    <row r="10" spans="1:7" x14ac:dyDescent="0.2">
      <c r="A10" s="19" t="str">
        <f t="shared" si="0"/>
        <v>INDEC-CM - 37440-21</v>
      </c>
      <c r="B10" s="22">
        <v>37440</v>
      </c>
      <c r="C10" s="23" t="s">
        <v>53</v>
      </c>
      <c r="D10" s="19">
        <v>21</v>
      </c>
      <c r="E10" s="21" t="s">
        <v>58</v>
      </c>
    </row>
    <row r="11" spans="1:7" x14ac:dyDescent="0.2">
      <c r="A11" s="19" t="str">
        <f t="shared" si="0"/>
        <v>INDEC-CM - 38130-13</v>
      </c>
      <c r="B11" s="22">
        <v>38130</v>
      </c>
      <c r="C11" s="23" t="s">
        <v>53</v>
      </c>
      <c r="D11" s="19">
        <v>13</v>
      </c>
      <c r="E11" s="24" t="s">
        <v>59</v>
      </c>
      <c r="F11" s="24"/>
      <c r="G11" s="24"/>
    </row>
    <row r="12" spans="1:7" x14ac:dyDescent="0.2">
      <c r="A12" s="19" t="str">
        <f t="shared" si="0"/>
        <v>INDEC-CM - 38130-12</v>
      </c>
      <c r="B12" s="22">
        <v>38130</v>
      </c>
      <c r="C12" s="23" t="s">
        <v>53</v>
      </c>
      <c r="D12" s="19">
        <v>12</v>
      </c>
      <c r="E12" s="24" t="s">
        <v>60</v>
      </c>
      <c r="F12" s="24"/>
      <c r="G12" s="24"/>
    </row>
    <row r="13" spans="1:7" x14ac:dyDescent="0.2">
      <c r="A13" s="19" t="str">
        <f t="shared" si="0"/>
        <v>INDEC-CM - 38130-11</v>
      </c>
      <c r="B13" s="22">
        <v>38130</v>
      </c>
      <c r="C13" s="23" t="s">
        <v>53</v>
      </c>
      <c r="D13" s="19">
        <v>11</v>
      </c>
      <c r="E13" s="24" t="s">
        <v>61</v>
      </c>
      <c r="F13" s="24"/>
      <c r="G13" s="24"/>
    </row>
    <row r="14" spans="1:7" x14ac:dyDescent="0.2">
      <c r="A14" s="19" t="str">
        <f t="shared" si="0"/>
        <v>INDEC-CM - 27230-11</v>
      </c>
      <c r="B14" s="22">
        <v>27230</v>
      </c>
      <c r="C14" s="23" t="s">
        <v>53</v>
      </c>
      <c r="D14" s="19">
        <v>11</v>
      </c>
      <c r="E14" s="24" t="s">
        <v>62</v>
      </c>
      <c r="F14" s="24"/>
      <c r="G14" s="24"/>
    </row>
    <row r="15" spans="1:7" x14ac:dyDescent="0.2">
      <c r="A15" s="19" t="str">
        <f t="shared" si="0"/>
        <v>INDEC-CM - 44821-11</v>
      </c>
      <c r="B15" s="22">
        <v>44821</v>
      </c>
      <c r="C15" s="23" t="s">
        <v>53</v>
      </c>
      <c r="D15" s="19">
        <v>11</v>
      </c>
      <c r="E15" s="21" t="s">
        <v>63</v>
      </c>
    </row>
    <row r="16" spans="1:7" x14ac:dyDescent="0.2">
      <c r="A16" s="19" t="str">
        <f t="shared" si="0"/>
        <v>INDEC-CM - 37560-11</v>
      </c>
      <c r="B16" s="22">
        <v>37560</v>
      </c>
      <c r="C16" s="23" t="s">
        <v>53</v>
      </c>
      <c r="D16" s="19">
        <v>11</v>
      </c>
      <c r="E16" s="24" t="s">
        <v>64</v>
      </c>
      <c r="F16" s="24"/>
      <c r="G16" s="24"/>
    </row>
    <row r="17" spans="1:7" x14ac:dyDescent="0.2">
      <c r="A17" s="19" t="str">
        <f t="shared" si="0"/>
        <v>INDEC-CM - 15400-11</v>
      </c>
      <c r="B17" s="22">
        <v>15400</v>
      </c>
      <c r="C17" s="23" t="s">
        <v>53</v>
      </c>
      <c r="D17" s="19">
        <v>11</v>
      </c>
      <c r="E17" s="24" t="s">
        <v>65</v>
      </c>
      <c r="F17" s="24"/>
      <c r="G17" s="24"/>
    </row>
    <row r="18" spans="1:7" x14ac:dyDescent="0.2">
      <c r="A18" s="19" t="str">
        <f t="shared" si="0"/>
        <v>INDEC-CM - 15310-11</v>
      </c>
      <c r="B18" s="22">
        <v>15310</v>
      </c>
      <c r="C18" s="23" t="s">
        <v>53</v>
      </c>
      <c r="D18" s="19">
        <v>11</v>
      </c>
      <c r="E18" s="21" t="s">
        <v>66</v>
      </c>
    </row>
    <row r="19" spans="1:7" x14ac:dyDescent="0.2">
      <c r="A19" s="19" t="str">
        <f t="shared" si="0"/>
        <v>INDEC-CM - 46531-11</v>
      </c>
      <c r="B19" s="22">
        <v>46531</v>
      </c>
      <c r="C19" s="23" t="s">
        <v>53</v>
      </c>
      <c r="D19" s="19">
        <v>11</v>
      </c>
      <c r="E19" s="24" t="s">
        <v>67</v>
      </c>
      <c r="F19" s="24"/>
      <c r="G19" s="24"/>
    </row>
    <row r="20" spans="1:7" x14ac:dyDescent="0.2">
      <c r="A20" s="19" t="str">
        <f t="shared" si="0"/>
        <v>INDEC-CM - 43540-11</v>
      </c>
      <c r="B20" s="22">
        <v>43540</v>
      </c>
      <c r="C20" s="23" t="s">
        <v>53</v>
      </c>
      <c r="D20" s="19">
        <v>11</v>
      </c>
      <c r="E20" s="21" t="s">
        <v>68</v>
      </c>
    </row>
    <row r="21" spans="1:7" x14ac:dyDescent="0.2">
      <c r="A21" s="19" t="str">
        <f t="shared" si="0"/>
        <v>INDEC-CM - 43540-12</v>
      </c>
      <c r="B21" s="22">
        <v>43540</v>
      </c>
      <c r="C21" s="23" t="s">
        <v>53</v>
      </c>
      <c r="D21" s="19">
        <v>12</v>
      </c>
      <c r="E21" s="21" t="s">
        <v>69</v>
      </c>
    </row>
    <row r="22" spans="1:7" x14ac:dyDescent="0.2">
      <c r="A22" s="19" t="str">
        <f t="shared" si="0"/>
        <v>INDEC-CM - 37370-21</v>
      </c>
      <c r="B22" s="22">
        <v>37370</v>
      </c>
      <c r="C22" s="23" t="s">
        <v>53</v>
      </c>
      <c r="D22" s="19">
        <v>21</v>
      </c>
      <c r="E22" s="21" t="s">
        <v>70</v>
      </c>
    </row>
    <row r="23" spans="1:7" x14ac:dyDescent="0.2">
      <c r="A23" s="19" t="str">
        <f t="shared" si="0"/>
        <v>INDEC-CM - 37370-11</v>
      </c>
      <c r="B23" s="22">
        <v>37370</v>
      </c>
      <c r="C23" s="23" t="s">
        <v>53</v>
      </c>
      <c r="D23" s="19">
        <v>11</v>
      </c>
      <c r="E23" s="21" t="s">
        <v>71</v>
      </c>
    </row>
    <row r="24" spans="1:7" x14ac:dyDescent="0.2">
      <c r="A24" s="19" t="str">
        <f t="shared" si="0"/>
        <v>INDEC-CM - 37370-12</v>
      </c>
      <c r="B24" s="22">
        <v>37370</v>
      </c>
      <c r="C24" s="23" t="s">
        <v>53</v>
      </c>
      <c r="D24" s="19">
        <v>12</v>
      </c>
      <c r="E24" s="21" t="s">
        <v>72</v>
      </c>
    </row>
    <row r="25" spans="1:7" x14ac:dyDescent="0.2">
      <c r="A25" s="19" t="str">
        <f t="shared" si="0"/>
        <v>INDEC-CM - 37690-11</v>
      </c>
      <c r="B25" s="22">
        <v>37690</v>
      </c>
      <c r="C25" s="23" t="s">
        <v>53</v>
      </c>
      <c r="D25" s="19">
        <v>11</v>
      </c>
      <c r="E25" s="21" t="s">
        <v>73</v>
      </c>
    </row>
    <row r="26" spans="1:7" x14ac:dyDescent="0.2">
      <c r="A26" s="19" t="str">
        <f t="shared" si="0"/>
        <v>INDEC-CM - 42911-11</v>
      </c>
      <c r="B26" s="22">
        <v>42911</v>
      </c>
      <c r="C26" s="23" t="s">
        <v>53</v>
      </c>
      <c r="D26" s="19">
        <v>11</v>
      </c>
      <c r="E26" s="21" t="s">
        <v>74</v>
      </c>
    </row>
    <row r="27" spans="1:7" x14ac:dyDescent="0.2">
      <c r="A27" s="19" t="str">
        <f t="shared" si="0"/>
        <v>INDEC-CM - 37129-11</v>
      </c>
      <c r="B27" s="22">
        <v>37129</v>
      </c>
      <c r="C27" s="23" t="s">
        <v>53</v>
      </c>
      <c r="D27" s="19">
        <v>11</v>
      </c>
      <c r="E27" s="21" t="s">
        <v>75</v>
      </c>
    </row>
    <row r="28" spans="1:7" x14ac:dyDescent="0.2">
      <c r="A28" s="19" t="str">
        <f t="shared" si="0"/>
        <v>INDEC-CM - 35110-41</v>
      </c>
      <c r="B28" s="22">
        <v>35110</v>
      </c>
      <c r="C28" s="23" t="s">
        <v>53</v>
      </c>
      <c r="D28" s="19">
        <v>41</v>
      </c>
      <c r="E28" s="21" t="s">
        <v>76</v>
      </c>
    </row>
    <row r="29" spans="1:7" x14ac:dyDescent="0.2">
      <c r="A29" s="19" t="str">
        <f t="shared" si="0"/>
        <v>INDEC-CM - 37210-23</v>
      </c>
      <c r="B29" s="22">
        <v>37210</v>
      </c>
      <c r="C29" s="23" t="s">
        <v>53</v>
      </c>
      <c r="D29" s="19">
        <v>23</v>
      </c>
      <c r="E29" s="21" t="s">
        <v>77</v>
      </c>
    </row>
    <row r="30" spans="1:7" x14ac:dyDescent="0.2">
      <c r="A30" s="19" t="str">
        <f t="shared" si="0"/>
        <v>INDEC-CM - 37210-22</v>
      </c>
      <c r="B30" s="22">
        <v>37210</v>
      </c>
      <c r="C30" s="23" t="s">
        <v>53</v>
      </c>
      <c r="D30" s="19">
        <v>22</v>
      </c>
      <c r="E30" s="21" t="s">
        <v>78</v>
      </c>
    </row>
    <row r="31" spans="1:7" x14ac:dyDescent="0.2">
      <c r="A31" s="19" t="str">
        <f t="shared" si="0"/>
        <v>INDEC-CM - 37210-21</v>
      </c>
      <c r="B31" s="22">
        <v>37210</v>
      </c>
      <c r="C31" s="23" t="s">
        <v>53</v>
      </c>
      <c r="D31" s="19">
        <v>21</v>
      </c>
      <c r="E31" s="21" t="s">
        <v>79</v>
      </c>
    </row>
    <row r="32" spans="1:7" x14ac:dyDescent="0.2">
      <c r="A32" s="19" t="str">
        <f t="shared" si="0"/>
        <v>INDEC-CM - 41543-21</v>
      </c>
      <c r="B32" s="22">
        <v>41543</v>
      </c>
      <c r="C32" s="23" t="s">
        <v>53</v>
      </c>
      <c r="D32" s="19">
        <v>21</v>
      </c>
      <c r="E32" s="21" t="s">
        <v>80</v>
      </c>
    </row>
    <row r="33" spans="1:5" x14ac:dyDescent="0.2">
      <c r="A33" s="19" t="str">
        <f t="shared" si="0"/>
        <v>INDEC-CM - 46340-31</v>
      </c>
      <c r="B33" s="22">
        <v>46340</v>
      </c>
      <c r="C33" s="23" t="s">
        <v>53</v>
      </c>
      <c r="D33" s="19">
        <v>31</v>
      </c>
      <c r="E33" s="21" t="s">
        <v>81</v>
      </c>
    </row>
    <row r="34" spans="1:5" x14ac:dyDescent="0.2">
      <c r="A34" s="19" t="str">
        <f t="shared" si="0"/>
        <v>INDEC-CM - 46320-11</v>
      </c>
      <c r="B34" s="22">
        <v>46320</v>
      </c>
      <c r="C34" s="23" t="s">
        <v>53</v>
      </c>
      <c r="D34" s="19">
        <v>11</v>
      </c>
      <c r="E34" s="21" t="s">
        <v>82</v>
      </c>
    </row>
    <row r="35" spans="1:5" x14ac:dyDescent="0.2">
      <c r="A35" s="19" t="str">
        <f t="shared" si="0"/>
        <v>INDEC-CM - 46340-11</v>
      </c>
      <c r="B35" s="22">
        <v>46340</v>
      </c>
      <c r="C35" s="23" t="s">
        <v>53</v>
      </c>
      <c r="D35" s="19">
        <v>11</v>
      </c>
      <c r="E35" s="21" t="s">
        <v>83</v>
      </c>
    </row>
    <row r="36" spans="1:5" x14ac:dyDescent="0.2">
      <c r="A36" s="19" t="str">
        <f t="shared" si="0"/>
        <v>INDEC-CM - 46340-12</v>
      </c>
      <c r="B36" s="22">
        <v>46340</v>
      </c>
      <c r="C36" s="23" t="s">
        <v>53</v>
      </c>
      <c r="D36" s="19">
        <v>12</v>
      </c>
      <c r="E36" s="21" t="s">
        <v>84</v>
      </c>
    </row>
    <row r="37" spans="1:5" x14ac:dyDescent="0.2">
      <c r="A37" s="19" t="str">
        <f t="shared" si="0"/>
        <v>INDEC-CM - 46340-21</v>
      </c>
      <c r="B37" s="22">
        <v>46340</v>
      </c>
      <c r="C37" s="23" t="s">
        <v>53</v>
      </c>
      <c r="D37" s="19">
        <v>21</v>
      </c>
      <c r="E37" s="21" t="s">
        <v>85</v>
      </c>
    </row>
    <row r="38" spans="1:5" x14ac:dyDescent="0.2">
      <c r="A38" s="19" t="str">
        <f t="shared" si="0"/>
        <v>INDEC-CM - 46212-21</v>
      </c>
      <c r="B38" s="22">
        <v>46212</v>
      </c>
      <c r="C38" s="23" t="s">
        <v>53</v>
      </c>
      <c r="D38" s="19">
        <v>21</v>
      </c>
      <c r="E38" s="21" t="s">
        <v>86</v>
      </c>
    </row>
    <row r="39" spans="1:5" x14ac:dyDescent="0.2">
      <c r="A39" s="19" t="str">
        <f t="shared" si="0"/>
        <v>INDEC-CM - 42999-23</v>
      </c>
      <c r="B39" s="22">
        <v>42999</v>
      </c>
      <c r="C39" s="23" t="s">
        <v>53</v>
      </c>
      <c r="D39" s="19">
        <v>23</v>
      </c>
      <c r="E39" s="21" t="s">
        <v>87</v>
      </c>
    </row>
    <row r="40" spans="1:5" x14ac:dyDescent="0.2">
      <c r="A40" s="19" t="str">
        <f t="shared" si="0"/>
        <v>INDEC-CM - 42999-21</v>
      </c>
      <c r="B40" s="22">
        <v>42999</v>
      </c>
      <c r="C40" s="23" t="s">
        <v>53</v>
      </c>
      <c r="D40" s="19">
        <v>21</v>
      </c>
      <c r="E40" s="21" t="s">
        <v>88</v>
      </c>
    </row>
    <row r="41" spans="1:5" x14ac:dyDescent="0.2">
      <c r="A41" s="19" t="str">
        <f t="shared" si="0"/>
        <v>INDEC-CM - 42999-31</v>
      </c>
      <c r="B41" s="22">
        <v>42999</v>
      </c>
      <c r="C41" s="23" t="s">
        <v>53</v>
      </c>
      <c r="D41" s="19">
        <v>31</v>
      </c>
      <c r="E41" s="21" t="s">
        <v>89</v>
      </c>
    </row>
    <row r="42" spans="1:5" x14ac:dyDescent="0.2">
      <c r="A42" s="19" t="str">
        <f t="shared" si="0"/>
        <v>INDEC-CM - 42999-22</v>
      </c>
      <c r="B42" s="22">
        <v>42999</v>
      </c>
      <c r="C42" s="23" t="s">
        <v>53</v>
      </c>
      <c r="D42" s="19">
        <v>22</v>
      </c>
      <c r="E42" s="21" t="s">
        <v>90</v>
      </c>
    </row>
    <row r="43" spans="1:5" x14ac:dyDescent="0.2">
      <c r="A43" s="19" t="str">
        <f t="shared" si="0"/>
        <v>INDEC-CM - 31600-63</v>
      </c>
      <c r="B43" s="22">
        <v>31600</v>
      </c>
      <c r="C43" s="23" t="s">
        <v>53</v>
      </c>
      <c r="D43" s="19">
        <v>63</v>
      </c>
      <c r="E43" s="21" t="s">
        <v>91</v>
      </c>
    </row>
    <row r="44" spans="1:5" x14ac:dyDescent="0.2">
      <c r="A44" s="19" t="str">
        <f t="shared" si="0"/>
        <v>INDEC-CM - 31600-62</v>
      </c>
      <c r="B44" s="22">
        <v>31600</v>
      </c>
      <c r="C44" s="23" t="s">
        <v>53</v>
      </c>
      <c r="D44" s="19">
        <v>62</v>
      </c>
      <c r="E44" s="21" t="s">
        <v>92</v>
      </c>
    </row>
    <row r="45" spans="1:5" x14ac:dyDescent="0.2">
      <c r="A45" s="19" t="str">
        <f t="shared" si="0"/>
        <v>INDEC-CM - 31600-61</v>
      </c>
      <c r="B45" s="22">
        <v>31600</v>
      </c>
      <c r="C45" s="23" t="s">
        <v>53</v>
      </c>
      <c r="D45" s="19">
        <v>61</v>
      </c>
      <c r="E45" s="21" t="s">
        <v>93</v>
      </c>
    </row>
    <row r="46" spans="1:5" x14ac:dyDescent="0.2">
      <c r="A46" s="19" t="str">
        <f t="shared" si="0"/>
        <v>INDEC-CM - 37420-11</v>
      </c>
      <c r="B46" s="22">
        <v>37420</v>
      </c>
      <c r="C46" s="23" t="s">
        <v>53</v>
      </c>
      <c r="D46" s="19">
        <v>11</v>
      </c>
      <c r="E46" s="21" t="s">
        <v>94</v>
      </c>
    </row>
    <row r="47" spans="1:5" x14ac:dyDescent="0.2">
      <c r="A47" s="19" t="str">
        <f t="shared" si="0"/>
        <v>INDEC-CM - 37420-12</v>
      </c>
      <c r="B47" s="22">
        <v>37420</v>
      </c>
      <c r="C47" s="23" t="s">
        <v>53</v>
      </c>
      <c r="D47" s="19">
        <v>12</v>
      </c>
      <c r="E47" s="21" t="s">
        <v>95</v>
      </c>
    </row>
    <row r="48" spans="1:5" x14ac:dyDescent="0.2">
      <c r="A48" s="19" t="str">
        <f t="shared" si="0"/>
        <v>INDEC-CM - 44822-11</v>
      </c>
      <c r="B48" s="22">
        <v>44822</v>
      </c>
      <c r="C48" s="23" t="s">
        <v>53</v>
      </c>
      <c r="D48" s="19">
        <v>11</v>
      </c>
      <c r="E48" s="21" t="s">
        <v>96</v>
      </c>
    </row>
    <row r="49" spans="1:5" x14ac:dyDescent="0.2">
      <c r="A49" s="19" t="str">
        <f t="shared" si="0"/>
        <v>INDEC-CM - 44826-11</v>
      </c>
      <c r="B49" s="22">
        <v>44826</v>
      </c>
      <c r="C49" s="23" t="s">
        <v>53</v>
      </c>
      <c r="D49" s="19">
        <v>11</v>
      </c>
      <c r="E49" s="21" t="s">
        <v>97</v>
      </c>
    </row>
    <row r="50" spans="1:5" x14ac:dyDescent="0.2">
      <c r="A50" s="19" t="str">
        <f t="shared" si="0"/>
        <v>INDEC-CM - 44826-12</v>
      </c>
      <c r="B50" s="22">
        <v>44826</v>
      </c>
      <c r="C50" s="23" t="s">
        <v>53</v>
      </c>
      <c r="D50" s="19">
        <v>12</v>
      </c>
      <c r="E50" s="21" t="s">
        <v>98</v>
      </c>
    </row>
    <row r="51" spans="1:5" x14ac:dyDescent="0.2">
      <c r="A51" s="19" t="str">
        <f t="shared" si="0"/>
        <v>INDEC-CM - 42911-21</v>
      </c>
      <c r="B51" s="22">
        <v>42911</v>
      </c>
      <c r="C51" s="23" t="s">
        <v>53</v>
      </c>
      <c r="D51" s="19">
        <v>21</v>
      </c>
      <c r="E51" s="21" t="s">
        <v>99</v>
      </c>
    </row>
    <row r="52" spans="1:5" x14ac:dyDescent="0.2">
      <c r="A52" s="19" t="str">
        <f t="shared" si="0"/>
        <v>INDEC-CM - 41277-21</v>
      </c>
      <c r="B52" s="22">
        <v>41277</v>
      </c>
      <c r="C52" s="23" t="s">
        <v>53</v>
      </c>
      <c r="D52" s="19">
        <v>21</v>
      </c>
      <c r="E52" s="21" t="s">
        <v>100</v>
      </c>
    </row>
    <row r="53" spans="1:5" x14ac:dyDescent="0.2">
      <c r="A53" s="19" t="str">
        <f t="shared" si="0"/>
        <v>INDEC-CM - 41277-11</v>
      </c>
      <c r="B53" s="22">
        <v>41277</v>
      </c>
      <c r="C53" s="23" t="s">
        <v>53</v>
      </c>
      <c r="D53" s="19">
        <v>11</v>
      </c>
      <c r="E53" s="21" t="s">
        <v>101</v>
      </c>
    </row>
    <row r="54" spans="1:5" x14ac:dyDescent="0.2">
      <c r="A54" s="19" t="str">
        <f t="shared" si="0"/>
        <v>INDEC-CM - 41516-11</v>
      </c>
      <c r="B54" s="22">
        <v>41516</v>
      </c>
      <c r="C54" s="23" t="s">
        <v>53</v>
      </c>
      <c r="D54" s="19">
        <v>11</v>
      </c>
      <c r="E54" s="21" t="s">
        <v>102</v>
      </c>
    </row>
    <row r="55" spans="1:5" x14ac:dyDescent="0.2">
      <c r="A55" s="19" t="str">
        <f t="shared" si="0"/>
        <v>INDEC-CM - 41516-12</v>
      </c>
      <c r="B55" s="22">
        <v>41516</v>
      </c>
      <c r="C55" s="23" t="s">
        <v>53</v>
      </c>
      <c r="D55" s="19">
        <v>12</v>
      </c>
      <c r="E55" s="21" t="s">
        <v>103</v>
      </c>
    </row>
    <row r="56" spans="1:5" x14ac:dyDescent="0.2">
      <c r="A56" s="19" t="str">
        <f t="shared" si="0"/>
        <v>INDEC-CM - 41273-11</v>
      </c>
      <c r="B56" s="22">
        <v>41273</v>
      </c>
      <c r="C56" s="23" t="s">
        <v>53</v>
      </c>
      <c r="D56" s="19">
        <v>11</v>
      </c>
      <c r="E56" s="21" t="s">
        <v>104</v>
      </c>
    </row>
    <row r="57" spans="1:5" x14ac:dyDescent="0.2">
      <c r="A57" s="19" t="str">
        <f t="shared" si="0"/>
        <v>INDEC-CM - 41273-12</v>
      </c>
      <c r="B57" s="22">
        <v>41273</v>
      </c>
      <c r="C57" s="23" t="s">
        <v>53</v>
      </c>
      <c r="D57" s="19">
        <v>12</v>
      </c>
      <c r="E57" s="21" t="s">
        <v>105</v>
      </c>
    </row>
    <row r="58" spans="1:5" x14ac:dyDescent="0.2">
      <c r="A58" s="19" t="str">
        <f t="shared" si="0"/>
        <v>INDEC-CM - 41277-41</v>
      </c>
      <c r="B58" s="22">
        <v>41277</v>
      </c>
      <c r="C58" s="23" t="s">
        <v>53</v>
      </c>
      <c r="D58" s="19">
        <v>41</v>
      </c>
      <c r="E58" s="21" t="s">
        <v>106</v>
      </c>
    </row>
    <row r="59" spans="1:5" x14ac:dyDescent="0.2">
      <c r="A59" s="19" t="str">
        <f t="shared" si="0"/>
        <v>INDEC-CM - 41277-31</v>
      </c>
      <c r="B59" s="22">
        <v>41277</v>
      </c>
      <c r="C59" s="23" t="s">
        <v>53</v>
      </c>
      <c r="D59" s="19">
        <v>31</v>
      </c>
      <c r="E59" s="21" t="s">
        <v>107</v>
      </c>
    </row>
    <row r="60" spans="1:5" x14ac:dyDescent="0.2">
      <c r="A60" s="19" t="str">
        <f t="shared" si="0"/>
        <v>INDEC-CM - 41543-11</v>
      </c>
      <c r="B60" s="22">
        <v>41543</v>
      </c>
      <c r="C60" s="23" t="s">
        <v>53</v>
      </c>
      <c r="D60" s="19">
        <v>11</v>
      </c>
      <c r="E60" s="21" t="s">
        <v>108</v>
      </c>
    </row>
    <row r="61" spans="1:5" x14ac:dyDescent="0.2">
      <c r="A61" s="19" t="str">
        <f t="shared" si="0"/>
        <v>INDEC-CM - 36320-21</v>
      </c>
      <c r="B61" s="22">
        <v>36320</v>
      </c>
      <c r="C61" s="23" t="s">
        <v>53</v>
      </c>
      <c r="D61" s="19">
        <v>21</v>
      </c>
      <c r="E61" s="21" t="s">
        <v>109</v>
      </c>
    </row>
    <row r="62" spans="1:5" x14ac:dyDescent="0.2">
      <c r="A62" s="19" t="str">
        <f t="shared" si="0"/>
        <v>INDEC-CM - 36320-22</v>
      </c>
      <c r="B62" s="22">
        <v>36320</v>
      </c>
      <c r="C62" s="23" t="s">
        <v>53</v>
      </c>
      <c r="D62" s="19">
        <v>22</v>
      </c>
      <c r="E62" s="21" t="s">
        <v>110</v>
      </c>
    </row>
    <row r="63" spans="1:5" x14ac:dyDescent="0.2">
      <c r="A63" s="19" t="str">
        <f t="shared" si="0"/>
        <v>INDEC-CM - 36320-11</v>
      </c>
      <c r="B63" s="22">
        <v>36320</v>
      </c>
      <c r="C63" s="23" t="s">
        <v>53</v>
      </c>
      <c r="D63" s="19">
        <v>11</v>
      </c>
      <c r="E63" s="21" t="s">
        <v>111</v>
      </c>
    </row>
    <row r="64" spans="1:5" x14ac:dyDescent="0.2">
      <c r="A64" s="19" t="str">
        <f t="shared" si="0"/>
        <v>INDEC-CM - 36320-12</v>
      </c>
      <c r="B64" s="22">
        <v>36320</v>
      </c>
      <c r="C64" s="23" t="s">
        <v>53</v>
      </c>
      <c r="D64" s="19">
        <v>12</v>
      </c>
      <c r="E64" s="21" t="s">
        <v>112</v>
      </c>
    </row>
    <row r="65" spans="1:7" x14ac:dyDescent="0.2">
      <c r="A65" s="19" t="str">
        <f t="shared" si="0"/>
        <v>INDEC-CM - 15320-11</v>
      </c>
      <c r="B65" s="22">
        <v>15320</v>
      </c>
      <c r="C65" s="23" t="s">
        <v>53</v>
      </c>
      <c r="D65" s="19">
        <v>11</v>
      </c>
      <c r="E65" s="21" t="s">
        <v>113</v>
      </c>
    </row>
    <row r="66" spans="1:7" x14ac:dyDescent="0.2">
      <c r="A66" s="19" t="str">
        <f t="shared" si="0"/>
        <v>INDEC-CM - 37350-61</v>
      </c>
      <c r="B66" s="22">
        <v>37350</v>
      </c>
      <c r="C66" s="23" t="s">
        <v>53</v>
      </c>
      <c r="D66" s="19">
        <v>61</v>
      </c>
      <c r="E66" s="24" t="s">
        <v>114</v>
      </c>
      <c r="F66" s="24"/>
      <c r="G66" s="24"/>
    </row>
    <row r="67" spans="1:7" x14ac:dyDescent="0.2">
      <c r="A67" s="19" t="str">
        <f t="shared" si="0"/>
        <v>INDEC-CM - 37440-31</v>
      </c>
      <c r="B67" s="22">
        <v>37440</v>
      </c>
      <c r="C67" s="23" t="s">
        <v>53</v>
      </c>
      <c r="D67" s="19">
        <v>31</v>
      </c>
      <c r="E67" s="21" t="s">
        <v>115</v>
      </c>
    </row>
    <row r="68" spans="1:7" x14ac:dyDescent="0.2">
      <c r="A68" s="19" t="str">
        <f t="shared" si="0"/>
        <v>INDEC-CM - 37440-11</v>
      </c>
      <c r="B68" s="22">
        <v>37440</v>
      </c>
      <c r="C68" s="23" t="s">
        <v>53</v>
      </c>
      <c r="D68" s="19">
        <v>11</v>
      </c>
      <c r="E68" s="21" t="s">
        <v>116</v>
      </c>
    </row>
    <row r="69" spans="1:7" x14ac:dyDescent="0.2">
      <c r="A69" s="19" t="str">
        <f t="shared" si="0"/>
        <v>INDEC-CM - 44821-21</v>
      </c>
      <c r="B69" s="22">
        <v>44821</v>
      </c>
      <c r="C69" s="23" t="s">
        <v>53</v>
      </c>
      <c r="D69" s="19">
        <v>21</v>
      </c>
      <c r="E69" s="21" t="s">
        <v>117</v>
      </c>
    </row>
    <row r="70" spans="1:7" x14ac:dyDescent="0.2">
      <c r="A70" s="19" t="str">
        <f t="shared" ref="A70:A133" si="1">CONCATENATE("INDEC-CM - ",B70,C70,D70)</f>
        <v>INDEC-CM - 36320-31</v>
      </c>
      <c r="B70" s="22">
        <v>36320</v>
      </c>
      <c r="C70" s="23" t="s">
        <v>53</v>
      </c>
      <c r="D70" s="19">
        <v>31</v>
      </c>
      <c r="E70" s="21" t="s">
        <v>118</v>
      </c>
    </row>
    <row r="71" spans="1:7" x14ac:dyDescent="0.2">
      <c r="A71" s="19" t="str">
        <f t="shared" si="1"/>
        <v>INDEC-CM - 41278-12</v>
      </c>
      <c r="B71" s="22">
        <v>41278</v>
      </c>
      <c r="C71" s="23" t="s">
        <v>53</v>
      </c>
      <c r="D71" s="19">
        <v>12</v>
      </c>
      <c r="E71" s="24" t="s">
        <v>119</v>
      </c>
      <c r="F71" s="24"/>
      <c r="G71" s="24"/>
    </row>
    <row r="72" spans="1:7" x14ac:dyDescent="0.2">
      <c r="A72" s="19" t="str">
        <f t="shared" si="1"/>
        <v>INDEC-CM - 41278-11</v>
      </c>
      <c r="B72" s="22">
        <v>41278</v>
      </c>
      <c r="C72" s="23" t="s">
        <v>53</v>
      </c>
      <c r="D72" s="19">
        <v>11</v>
      </c>
      <c r="E72" s="24" t="s">
        <v>120</v>
      </c>
      <c r="F72" s="24"/>
      <c r="G72" s="24"/>
    </row>
    <row r="73" spans="1:7" x14ac:dyDescent="0.2">
      <c r="A73" s="19" t="str">
        <f t="shared" si="1"/>
        <v>INDEC-CM - 36320-41</v>
      </c>
      <c r="B73" s="22">
        <v>36320</v>
      </c>
      <c r="C73" s="23" t="s">
        <v>53</v>
      </c>
      <c r="D73" s="19">
        <v>41</v>
      </c>
      <c r="E73" s="21" t="s">
        <v>121</v>
      </c>
    </row>
    <row r="74" spans="1:7" x14ac:dyDescent="0.2">
      <c r="A74" s="19" t="str">
        <f t="shared" si="1"/>
        <v>INDEC-CM - 41516-21</v>
      </c>
      <c r="B74" s="22">
        <v>41516</v>
      </c>
      <c r="C74" s="23" t="s">
        <v>53</v>
      </c>
      <c r="D74" s="19">
        <v>21</v>
      </c>
      <c r="E74" s="21" t="s">
        <v>122</v>
      </c>
    </row>
    <row r="75" spans="1:7" x14ac:dyDescent="0.2">
      <c r="A75" s="19" t="str">
        <f t="shared" si="1"/>
        <v>INDEC-CM - 41278-22</v>
      </c>
      <c r="B75" s="22">
        <v>41278</v>
      </c>
      <c r="C75" s="23" t="s">
        <v>53</v>
      </c>
      <c r="D75" s="19">
        <v>22</v>
      </c>
      <c r="E75" s="24" t="s">
        <v>123</v>
      </c>
      <c r="F75" s="24"/>
      <c r="G75" s="24"/>
    </row>
    <row r="76" spans="1:7" x14ac:dyDescent="0.2">
      <c r="A76" s="19" t="str">
        <f t="shared" si="1"/>
        <v>INDEC-CM - 46350-11</v>
      </c>
      <c r="B76" s="22">
        <v>46350</v>
      </c>
      <c r="C76" s="23" t="s">
        <v>53</v>
      </c>
      <c r="D76" s="19">
        <v>11</v>
      </c>
      <c r="E76" s="21" t="s">
        <v>124</v>
      </c>
    </row>
    <row r="77" spans="1:7" x14ac:dyDescent="0.2">
      <c r="A77" s="19" t="str">
        <f t="shared" si="1"/>
        <v>INDEC-CM - 41278-41</v>
      </c>
      <c r="B77" s="22">
        <v>41278</v>
      </c>
      <c r="C77" s="23" t="s">
        <v>53</v>
      </c>
      <c r="D77" s="19">
        <v>41</v>
      </c>
      <c r="E77" s="24" t="s">
        <v>125</v>
      </c>
      <c r="F77" s="24"/>
      <c r="G77" s="24"/>
    </row>
    <row r="78" spans="1:7" x14ac:dyDescent="0.2">
      <c r="A78" s="19" t="str">
        <f t="shared" si="1"/>
        <v>INDEC-CM - 42999-11</v>
      </c>
      <c r="B78" s="22">
        <v>42999</v>
      </c>
      <c r="C78" s="23" t="s">
        <v>53</v>
      </c>
      <c r="D78" s="19">
        <v>11</v>
      </c>
      <c r="E78" s="21" t="s">
        <v>126</v>
      </c>
    </row>
    <row r="79" spans="1:7" x14ac:dyDescent="0.2">
      <c r="A79" s="19" t="str">
        <f t="shared" si="1"/>
        <v>INDEC-CM - 36320-51</v>
      </c>
      <c r="B79" s="22">
        <v>36320</v>
      </c>
      <c r="C79" s="23" t="s">
        <v>53</v>
      </c>
      <c r="D79" s="19">
        <v>51</v>
      </c>
      <c r="E79" s="21" t="s">
        <v>127</v>
      </c>
    </row>
    <row r="80" spans="1:7" x14ac:dyDescent="0.2">
      <c r="A80" s="19" t="str">
        <f t="shared" si="1"/>
        <v>INDEC-CM - 31600-12</v>
      </c>
      <c r="B80" s="22">
        <v>31600</v>
      </c>
      <c r="C80" s="23" t="s">
        <v>53</v>
      </c>
      <c r="D80" s="19">
        <v>12</v>
      </c>
      <c r="E80" s="21" t="s">
        <v>128</v>
      </c>
    </row>
    <row r="81" spans="1:7" x14ac:dyDescent="0.2">
      <c r="A81" s="19" t="str">
        <f t="shared" si="1"/>
        <v>INDEC-CM - 36950-11</v>
      </c>
      <c r="B81" s="22">
        <v>36950</v>
      </c>
      <c r="C81" s="23" t="s">
        <v>53</v>
      </c>
      <c r="D81" s="19">
        <v>11</v>
      </c>
      <c r="E81" s="21" t="s">
        <v>129</v>
      </c>
    </row>
    <row r="82" spans="1:7" x14ac:dyDescent="0.2">
      <c r="A82" s="19" t="str">
        <f t="shared" si="1"/>
        <v>INDEC-CM - 31600-11</v>
      </c>
      <c r="B82" s="22">
        <v>31600</v>
      </c>
      <c r="C82" s="23" t="s">
        <v>53</v>
      </c>
      <c r="D82" s="19">
        <v>11</v>
      </c>
      <c r="E82" s="21" t="s">
        <v>130</v>
      </c>
    </row>
    <row r="83" spans="1:7" x14ac:dyDescent="0.2">
      <c r="A83" s="19" t="str">
        <f t="shared" si="1"/>
        <v>INDEC-CM - 37112-11</v>
      </c>
      <c r="B83" s="22">
        <v>37112</v>
      </c>
      <c r="C83" s="23" t="s">
        <v>53</v>
      </c>
      <c r="D83" s="19">
        <v>11</v>
      </c>
      <c r="E83" s="21" t="s">
        <v>131</v>
      </c>
    </row>
    <row r="84" spans="1:7" x14ac:dyDescent="0.2">
      <c r="A84" s="19" t="str">
        <f t="shared" si="1"/>
        <v>INDEC-CM - 41278-31</v>
      </c>
      <c r="B84" s="22">
        <v>41278</v>
      </c>
      <c r="C84" s="23" t="s">
        <v>53</v>
      </c>
      <c r="D84" s="19">
        <v>31</v>
      </c>
      <c r="E84" s="24" t="s">
        <v>132</v>
      </c>
      <c r="F84" s="24"/>
      <c r="G84" s="24"/>
    </row>
    <row r="85" spans="1:7" x14ac:dyDescent="0.2">
      <c r="A85" s="19" t="str">
        <f t="shared" si="1"/>
        <v>INDEC-CM - 41278-13</v>
      </c>
      <c r="B85" s="22">
        <v>41278</v>
      </c>
      <c r="C85" s="23" t="s">
        <v>53</v>
      </c>
      <c r="D85" s="19">
        <v>13</v>
      </c>
      <c r="E85" s="24" t="s">
        <v>133</v>
      </c>
      <c r="F85" s="24"/>
      <c r="G85" s="24"/>
    </row>
    <row r="86" spans="1:7" x14ac:dyDescent="0.2">
      <c r="A86" s="19" t="str">
        <f t="shared" si="1"/>
        <v>INDEC-CM - 37570-11</v>
      </c>
      <c r="B86" s="22">
        <v>37570</v>
      </c>
      <c r="C86" s="23" t="s">
        <v>53</v>
      </c>
      <c r="D86" s="19">
        <v>11</v>
      </c>
      <c r="E86" s="24" t="s">
        <v>134</v>
      </c>
      <c r="F86" s="24"/>
      <c r="G86" s="24"/>
    </row>
    <row r="87" spans="1:7" x14ac:dyDescent="0.2">
      <c r="A87" s="19" t="str">
        <f t="shared" si="1"/>
        <v>INDEC-CM - 43220-11</v>
      </c>
      <c r="B87" s="22">
        <v>43220</v>
      </c>
      <c r="C87" s="23" t="s">
        <v>53</v>
      </c>
      <c r="D87" s="19">
        <v>11</v>
      </c>
      <c r="E87" s="21" t="s">
        <v>135</v>
      </c>
    </row>
    <row r="88" spans="1:7" x14ac:dyDescent="0.2">
      <c r="A88" s="19" t="str">
        <f t="shared" si="1"/>
        <v>INDEC-CM - 43220-12</v>
      </c>
      <c r="B88" s="22">
        <v>43220</v>
      </c>
      <c r="C88" s="23" t="s">
        <v>53</v>
      </c>
      <c r="D88" s="19">
        <v>12</v>
      </c>
      <c r="E88" s="21" t="s">
        <v>136</v>
      </c>
    </row>
    <row r="89" spans="1:7" x14ac:dyDescent="0.2">
      <c r="A89" s="19" t="str">
        <f t="shared" si="1"/>
        <v>INDEC-CM - 43220-21</v>
      </c>
      <c r="B89" s="22">
        <v>43220</v>
      </c>
      <c r="C89" s="23" t="s">
        <v>53</v>
      </c>
      <c r="D89" s="19">
        <v>21</v>
      </c>
      <c r="E89" s="21" t="s">
        <v>137</v>
      </c>
    </row>
    <row r="90" spans="1:7" x14ac:dyDescent="0.2">
      <c r="A90" s="19" t="str">
        <f t="shared" si="1"/>
        <v>INDEC-CM - 43220-22</v>
      </c>
      <c r="B90" s="22">
        <v>43220</v>
      </c>
      <c r="C90" s="23" t="s">
        <v>53</v>
      </c>
      <c r="D90" s="19">
        <v>22</v>
      </c>
      <c r="E90" s="21" t="s">
        <v>138</v>
      </c>
    </row>
    <row r="91" spans="1:7" x14ac:dyDescent="0.2">
      <c r="A91" s="19" t="str">
        <f t="shared" si="1"/>
        <v>INDEC-CM - 43220-23</v>
      </c>
      <c r="B91" s="22">
        <v>43220</v>
      </c>
      <c r="C91" s="23" t="s">
        <v>53</v>
      </c>
      <c r="D91" s="19">
        <v>23</v>
      </c>
      <c r="E91" s="21" t="s">
        <v>139</v>
      </c>
    </row>
    <row r="92" spans="1:7" x14ac:dyDescent="0.2">
      <c r="A92" s="19" t="str">
        <f t="shared" si="1"/>
        <v>INDEC-CM - 43220-31</v>
      </c>
      <c r="B92" s="22">
        <v>43220</v>
      </c>
      <c r="C92" s="23" t="s">
        <v>53</v>
      </c>
      <c r="D92" s="19">
        <v>31</v>
      </c>
      <c r="E92" s="21" t="s">
        <v>140</v>
      </c>
    </row>
    <row r="93" spans="1:7" x14ac:dyDescent="0.2">
      <c r="A93" s="19" t="str">
        <f t="shared" si="1"/>
        <v>INDEC-CM - 43220-32</v>
      </c>
      <c r="B93" s="22">
        <v>43220</v>
      </c>
      <c r="C93" s="23" t="s">
        <v>53</v>
      </c>
      <c r="D93" s="19">
        <v>32</v>
      </c>
      <c r="E93" s="21" t="s">
        <v>141</v>
      </c>
    </row>
    <row r="94" spans="1:7" x14ac:dyDescent="0.2">
      <c r="A94" s="19" t="str">
        <f t="shared" si="1"/>
        <v>INDEC-CM - 41278-32</v>
      </c>
      <c r="B94" s="22">
        <v>41278</v>
      </c>
      <c r="C94" s="23" t="s">
        <v>53</v>
      </c>
      <c r="D94" s="19">
        <v>32</v>
      </c>
      <c r="E94" s="24" t="s">
        <v>142</v>
      </c>
      <c r="F94" s="24"/>
      <c r="G94" s="24"/>
    </row>
    <row r="95" spans="1:7" x14ac:dyDescent="0.2">
      <c r="A95" s="19" t="str">
        <f t="shared" si="1"/>
        <v>INDEC-CM - 36320-32</v>
      </c>
      <c r="B95" s="22">
        <v>36320</v>
      </c>
      <c r="C95" s="23" t="s">
        <v>53</v>
      </c>
      <c r="D95" s="19">
        <v>32</v>
      </c>
      <c r="E95" s="21" t="s">
        <v>143</v>
      </c>
    </row>
    <row r="96" spans="1:7" x14ac:dyDescent="0.2">
      <c r="A96" s="19" t="str">
        <f t="shared" si="1"/>
        <v>INDEC-CM - 41278-23</v>
      </c>
      <c r="B96" s="22">
        <v>41278</v>
      </c>
      <c r="C96" s="23" t="s">
        <v>53</v>
      </c>
      <c r="D96" s="19">
        <v>23</v>
      </c>
      <c r="E96" s="24" t="s">
        <v>144</v>
      </c>
      <c r="F96" s="24"/>
      <c r="G96" s="24"/>
    </row>
    <row r="97" spans="1:5" x14ac:dyDescent="0.2">
      <c r="A97" s="19" t="str">
        <f t="shared" si="1"/>
        <v>INDEC-CM - 35110-11</v>
      </c>
      <c r="B97" s="22">
        <v>35110</v>
      </c>
      <c r="C97" s="23" t="s">
        <v>53</v>
      </c>
      <c r="D97" s="19">
        <v>11</v>
      </c>
      <c r="E97" s="21" t="s">
        <v>145</v>
      </c>
    </row>
    <row r="98" spans="1:5" x14ac:dyDescent="0.2">
      <c r="A98" s="19" t="str">
        <f t="shared" si="1"/>
        <v>INDEC-CM - 35110-12</v>
      </c>
      <c r="B98" s="22">
        <v>35110</v>
      </c>
      <c r="C98" s="23" t="s">
        <v>53</v>
      </c>
      <c r="D98" s="19">
        <v>12</v>
      </c>
      <c r="E98" s="21" t="s">
        <v>146</v>
      </c>
    </row>
    <row r="99" spans="1:5" x14ac:dyDescent="0.2">
      <c r="A99" s="19" t="str">
        <f t="shared" si="1"/>
        <v>INDEC-CM - 35110-21</v>
      </c>
      <c r="B99" s="22">
        <v>35110</v>
      </c>
      <c r="C99" s="23" t="s">
        <v>53</v>
      </c>
      <c r="D99" s="19">
        <v>21</v>
      </c>
      <c r="E99" s="21" t="s">
        <v>147</v>
      </c>
    </row>
    <row r="100" spans="1:5" x14ac:dyDescent="0.2">
      <c r="A100" s="19" t="str">
        <f t="shared" si="1"/>
        <v>INDEC-CM - 35110-22</v>
      </c>
      <c r="B100" s="22">
        <v>35110</v>
      </c>
      <c r="C100" s="23" t="s">
        <v>53</v>
      </c>
      <c r="D100" s="19">
        <v>22</v>
      </c>
      <c r="E100" s="21" t="s">
        <v>148</v>
      </c>
    </row>
    <row r="101" spans="1:5" x14ac:dyDescent="0.2">
      <c r="A101" s="19" t="str">
        <f t="shared" si="1"/>
        <v>INDEC-CM - 41547-11</v>
      </c>
      <c r="B101" s="22">
        <v>41547</v>
      </c>
      <c r="C101" s="23" t="s">
        <v>53</v>
      </c>
      <c r="D101" s="19">
        <v>11</v>
      </c>
      <c r="E101" s="21" t="s">
        <v>149</v>
      </c>
    </row>
    <row r="102" spans="1:5" x14ac:dyDescent="0.2">
      <c r="A102" s="19" t="str">
        <f t="shared" si="1"/>
        <v>INDEC-CM - 31600-73</v>
      </c>
      <c r="B102" s="22">
        <v>31600</v>
      </c>
      <c r="C102" s="23" t="s">
        <v>53</v>
      </c>
      <c r="D102" s="19">
        <v>73</v>
      </c>
      <c r="E102" s="21" t="s">
        <v>150</v>
      </c>
    </row>
    <row r="103" spans="1:5" x14ac:dyDescent="0.2">
      <c r="A103" s="19" t="str">
        <f t="shared" si="1"/>
        <v>INDEC-CM - 31600-72</v>
      </c>
      <c r="B103" s="22">
        <v>31600</v>
      </c>
      <c r="C103" s="23" t="s">
        <v>53</v>
      </c>
      <c r="D103" s="19">
        <v>72</v>
      </c>
      <c r="E103" s="21" t="s">
        <v>151</v>
      </c>
    </row>
    <row r="104" spans="1:5" x14ac:dyDescent="0.2">
      <c r="A104" s="19" t="str">
        <f t="shared" si="1"/>
        <v>INDEC-CM - 31600-71</v>
      </c>
      <c r="B104" s="22">
        <v>31600</v>
      </c>
      <c r="C104" s="23" t="s">
        <v>53</v>
      </c>
      <c r="D104" s="19">
        <v>71</v>
      </c>
      <c r="E104" s="21" t="s">
        <v>152</v>
      </c>
    </row>
    <row r="105" spans="1:5" x14ac:dyDescent="0.2">
      <c r="A105" s="19" t="str">
        <f t="shared" si="1"/>
        <v>INDEC-CM - 35110-61</v>
      </c>
      <c r="B105" s="22">
        <v>35110</v>
      </c>
      <c r="C105" s="23" t="s">
        <v>53</v>
      </c>
      <c r="D105" s="19">
        <v>61</v>
      </c>
      <c r="E105" s="21" t="s">
        <v>153</v>
      </c>
    </row>
    <row r="106" spans="1:5" x14ac:dyDescent="0.2">
      <c r="A106" s="19" t="str">
        <f t="shared" si="1"/>
        <v>INDEC-CM - 31600-53</v>
      </c>
      <c r="B106" s="22">
        <v>31600</v>
      </c>
      <c r="C106" s="23" t="s">
        <v>53</v>
      </c>
      <c r="D106" s="19">
        <v>53</v>
      </c>
      <c r="E106" s="21" t="s">
        <v>154</v>
      </c>
    </row>
    <row r="107" spans="1:5" x14ac:dyDescent="0.2">
      <c r="A107" s="19" t="str">
        <f t="shared" si="1"/>
        <v>INDEC-CM - 31600-51</v>
      </c>
      <c r="B107" s="22">
        <v>31600</v>
      </c>
      <c r="C107" s="23" t="s">
        <v>53</v>
      </c>
      <c r="D107" s="19">
        <v>51</v>
      </c>
      <c r="E107" s="21" t="s">
        <v>155</v>
      </c>
    </row>
    <row r="108" spans="1:5" x14ac:dyDescent="0.2">
      <c r="A108" s="19" t="str">
        <f t="shared" si="1"/>
        <v>INDEC-CM - 37550-21</v>
      </c>
      <c r="B108" s="22">
        <v>37550</v>
      </c>
      <c r="C108" s="23" t="s">
        <v>53</v>
      </c>
      <c r="D108" s="19">
        <v>21</v>
      </c>
      <c r="E108" s="21" t="s">
        <v>156</v>
      </c>
    </row>
    <row r="109" spans="1:5" x14ac:dyDescent="0.2">
      <c r="A109" s="19" t="str">
        <f t="shared" si="1"/>
        <v>INDEC-CM - 42999-41</v>
      </c>
      <c r="B109" s="22">
        <v>42999</v>
      </c>
      <c r="C109" s="23" t="s">
        <v>53</v>
      </c>
      <c r="D109" s="19">
        <v>41</v>
      </c>
      <c r="E109" s="21" t="s">
        <v>157</v>
      </c>
    </row>
    <row r="110" spans="1:5" x14ac:dyDescent="0.2">
      <c r="A110" s="19" t="str">
        <f t="shared" si="1"/>
        <v>INDEC-CM - 42911-53</v>
      </c>
      <c r="B110" s="22">
        <v>42911</v>
      </c>
      <c r="C110" s="23" t="s">
        <v>53</v>
      </c>
      <c r="D110" s="19">
        <v>53</v>
      </c>
      <c r="E110" s="21" t="s">
        <v>158</v>
      </c>
    </row>
    <row r="111" spans="1:5" x14ac:dyDescent="0.2">
      <c r="A111" s="19" t="str">
        <f t="shared" si="1"/>
        <v>INDEC-CM - 42911-52</v>
      </c>
      <c r="B111" s="22">
        <v>42911</v>
      </c>
      <c r="C111" s="23" t="s">
        <v>53</v>
      </c>
      <c r="D111" s="19">
        <v>52</v>
      </c>
      <c r="E111" s="21" t="s">
        <v>159</v>
      </c>
    </row>
    <row r="112" spans="1:5" x14ac:dyDescent="0.2">
      <c r="A112" s="19" t="str">
        <f t="shared" si="1"/>
        <v>INDEC-CM - 42911-51</v>
      </c>
      <c r="B112" s="22">
        <v>42911</v>
      </c>
      <c r="C112" s="23" t="s">
        <v>53</v>
      </c>
      <c r="D112" s="19">
        <v>51</v>
      </c>
      <c r="E112" s="21" t="s">
        <v>160</v>
      </c>
    </row>
    <row r="113" spans="1:7" x14ac:dyDescent="0.2">
      <c r="A113" s="19" t="str">
        <f t="shared" si="1"/>
        <v>INDEC-CM - 42911-43</v>
      </c>
      <c r="B113" s="22">
        <v>42911</v>
      </c>
      <c r="C113" s="23" t="s">
        <v>53</v>
      </c>
      <c r="D113" s="19">
        <v>43</v>
      </c>
      <c r="E113" s="21" t="s">
        <v>161</v>
      </c>
    </row>
    <row r="114" spans="1:7" x14ac:dyDescent="0.2">
      <c r="A114" s="19" t="str">
        <f t="shared" si="1"/>
        <v>INDEC-CM - 42911-42</v>
      </c>
      <c r="B114" s="22">
        <v>42911</v>
      </c>
      <c r="C114" s="23" t="s">
        <v>53</v>
      </c>
      <c r="D114" s="19">
        <v>42</v>
      </c>
      <c r="E114" s="21" t="s">
        <v>162</v>
      </c>
    </row>
    <row r="115" spans="1:7" x14ac:dyDescent="0.2">
      <c r="A115" s="19" t="str">
        <f t="shared" si="1"/>
        <v>INDEC-CM - 42911-41</v>
      </c>
      <c r="B115" s="22">
        <v>42911</v>
      </c>
      <c r="C115" s="23" t="s">
        <v>53</v>
      </c>
      <c r="D115" s="19">
        <v>41</v>
      </c>
      <c r="E115" s="21" t="s">
        <v>163</v>
      </c>
    </row>
    <row r="116" spans="1:7" x14ac:dyDescent="0.2">
      <c r="A116" s="19" t="str">
        <f t="shared" si="1"/>
        <v>INDEC-CM - 42911-56</v>
      </c>
      <c r="B116" s="22">
        <v>42911</v>
      </c>
      <c r="C116" s="23" t="s">
        <v>53</v>
      </c>
      <c r="D116" s="19">
        <v>56</v>
      </c>
      <c r="E116" s="21" t="s">
        <v>164</v>
      </c>
    </row>
    <row r="117" spans="1:7" x14ac:dyDescent="0.2">
      <c r="A117" s="19" t="str">
        <f t="shared" si="1"/>
        <v>INDEC-CM - 42911-55</v>
      </c>
      <c r="B117" s="22">
        <v>42911</v>
      </c>
      <c r="C117" s="23" t="s">
        <v>53</v>
      </c>
      <c r="D117" s="19">
        <v>55</v>
      </c>
      <c r="E117" s="21" t="s">
        <v>165</v>
      </c>
    </row>
    <row r="118" spans="1:7" x14ac:dyDescent="0.2">
      <c r="A118" s="19" t="str">
        <f t="shared" si="1"/>
        <v>INDEC-CM - 42911-54</v>
      </c>
      <c r="B118" s="22">
        <v>42911</v>
      </c>
      <c r="C118" s="23" t="s">
        <v>53</v>
      </c>
      <c r="D118" s="19">
        <v>54</v>
      </c>
      <c r="E118" s="21" t="s">
        <v>166</v>
      </c>
    </row>
    <row r="119" spans="1:7" x14ac:dyDescent="0.2">
      <c r="A119" s="19" t="str">
        <f t="shared" si="1"/>
        <v>INDEC-CM - 42911-32</v>
      </c>
      <c r="B119" s="22">
        <v>42911</v>
      </c>
      <c r="C119" s="23" t="s">
        <v>53</v>
      </c>
      <c r="D119" s="19">
        <v>32</v>
      </c>
      <c r="E119" s="21" t="s">
        <v>167</v>
      </c>
    </row>
    <row r="120" spans="1:7" x14ac:dyDescent="0.2">
      <c r="A120" s="19" t="str">
        <f t="shared" si="1"/>
        <v>INDEC-CM - 42911-31</v>
      </c>
      <c r="B120" s="22">
        <v>42911</v>
      </c>
      <c r="C120" s="23" t="s">
        <v>53</v>
      </c>
      <c r="D120" s="19">
        <v>31</v>
      </c>
      <c r="E120" s="21" t="s">
        <v>168</v>
      </c>
    </row>
    <row r="121" spans="1:7" x14ac:dyDescent="0.2">
      <c r="A121" s="19" t="str">
        <f t="shared" si="1"/>
        <v>INDEC-CM - 42911-59</v>
      </c>
      <c r="B121" s="22">
        <v>42911</v>
      </c>
      <c r="C121" s="23" t="s">
        <v>53</v>
      </c>
      <c r="D121" s="19">
        <v>59</v>
      </c>
      <c r="E121" s="21" t="s">
        <v>169</v>
      </c>
    </row>
    <row r="122" spans="1:7" x14ac:dyDescent="0.2">
      <c r="A122" s="19" t="str">
        <f t="shared" si="1"/>
        <v>INDEC-CM - 42911-58</v>
      </c>
      <c r="B122" s="22">
        <v>42911</v>
      </c>
      <c r="C122" s="23" t="s">
        <v>53</v>
      </c>
      <c r="D122" s="19">
        <v>58</v>
      </c>
      <c r="E122" s="24" t="s">
        <v>170</v>
      </c>
      <c r="F122" s="24"/>
      <c r="G122" s="24"/>
    </row>
    <row r="123" spans="1:7" x14ac:dyDescent="0.2">
      <c r="A123" s="19" t="str">
        <f t="shared" si="1"/>
        <v>INDEC-CM - 42911-57</v>
      </c>
      <c r="B123" s="22">
        <v>42911</v>
      </c>
      <c r="C123" s="23" t="s">
        <v>53</v>
      </c>
      <c r="D123" s="19">
        <v>57</v>
      </c>
      <c r="E123" s="24" t="s">
        <v>171</v>
      </c>
      <c r="F123" s="24"/>
      <c r="G123" s="24"/>
    </row>
    <row r="124" spans="1:7" x14ac:dyDescent="0.2">
      <c r="A124" s="19" t="str">
        <f t="shared" si="1"/>
        <v>INDEC-CM - 43923-21</v>
      </c>
      <c r="B124" s="22">
        <v>43923</v>
      </c>
      <c r="C124" s="23" t="s">
        <v>53</v>
      </c>
      <c r="D124" s="19">
        <v>21</v>
      </c>
      <c r="E124" s="24" t="s">
        <v>172</v>
      </c>
      <c r="F124" s="24"/>
      <c r="G124" s="24"/>
    </row>
    <row r="125" spans="1:7" x14ac:dyDescent="0.2">
      <c r="A125" s="19" t="str">
        <f t="shared" si="1"/>
        <v>INDEC-CM - 37510-11</v>
      </c>
      <c r="B125" s="22">
        <v>37510</v>
      </c>
      <c r="C125" s="23" t="s">
        <v>53</v>
      </c>
      <c r="D125" s="19">
        <v>11</v>
      </c>
      <c r="E125" s="21" t="s">
        <v>173</v>
      </c>
    </row>
    <row r="126" spans="1:7" x14ac:dyDescent="0.2">
      <c r="A126" s="19" t="str">
        <f t="shared" si="1"/>
        <v>INDEC-CM - 44821-31</v>
      </c>
      <c r="B126" s="22">
        <v>44821</v>
      </c>
      <c r="C126" s="23" t="s">
        <v>53</v>
      </c>
      <c r="D126" s="19">
        <v>31</v>
      </c>
      <c r="E126" s="21" t="s">
        <v>174</v>
      </c>
    </row>
    <row r="127" spans="1:7" x14ac:dyDescent="0.2">
      <c r="A127" s="19" t="str">
        <f t="shared" si="1"/>
        <v>INDEC-CM - 46531-12</v>
      </c>
      <c r="B127" s="22">
        <v>46531</v>
      </c>
      <c r="C127" s="23" t="s">
        <v>53</v>
      </c>
      <c r="D127" s="19">
        <v>12</v>
      </c>
      <c r="E127" s="24" t="s">
        <v>175</v>
      </c>
      <c r="F127" s="24"/>
      <c r="G127" s="24"/>
    </row>
    <row r="128" spans="1:7" x14ac:dyDescent="0.2">
      <c r="A128" s="19" t="str">
        <f t="shared" si="1"/>
        <v>INDEC-CM - 37210-13</v>
      </c>
      <c r="B128" s="22">
        <v>37210</v>
      </c>
      <c r="C128" s="23" t="s">
        <v>53</v>
      </c>
      <c r="D128" s="19">
        <v>13</v>
      </c>
      <c r="E128" s="21" t="s">
        <v>176</v>
      </c>
    </row>
    <row r="129" spans="1:7" x14ac:dyDescent="0.2">
      <c r="A129" s="19" t="str">
        <f t="shared" si="1"/>
        <v>INDEC-CM - 37210-12</v>
      </c>
      <c r="B129" s="22">
        <v>37210</v>
      </c>
      <c r="C129" s="23" t="s">
        <v>53</v>
      </c>
      <c r="D129" s="19">
        <v>12</v>
      </c>
      <c r="E129" s="21" t="s">
        <v>177</v>
      </c>
    </row>
    <row r="130" spans="1:7" x14ac:dyDescent="0.2">
      <c r="A130" s="19" t="str">
        <f t="shared" si="1"/>
        <v>INDEC-CM - 37210-11</v>
      </c>
      <c r="B130" s="22">
        <v>37210</v>
      </c>
      <c r="C130" s="23" t="s">
        <v>53</v>
      </c>
      <c r="D130" s="19">
        <v>11</v>
      </c>
      <c r="E130" s="24" t="s">
        <v>178</v>
      </c>
      <c r="F130" s="24"/>
      <c r="G130" s="24"/>
    </row>
    <row r="131" spans="1:7" x14ac:dyDescent="0.2">
      <c r="A131" s="19" t="str">
        <f t="shared" si="1"/>
        <v>INDEC-CM - 46212-11</v>
      </c>
      <c r="B131" s="22">
        <v>46212</v>
      </c>
      <c r="C131" s="23" t="s">
        <v>53</v>
      </c>
      <c r="D131" s="19">
        <v>11</v>
      </c>
      <c r="E131" s="21" t="s">
        <v>179</v>
      </c>
    </row>
    <row r="132" spans="1:7" x14ac:dyDescent="0.2">
      <c r="A132" s="19" t="str">
        <f t="shared" si="1"/>
        <v>INDEC-CM - 46212-51</v>
      </c>
      <c r="B132" s="22">
        <v>46212</v>
      </c>
      <c r="C132" s="23" t="s">
        <v>53</v>
      </c>
      <c r="D132" s="19">
        <v>51</v>
      </c>
      <c r="E132" s="21" t="s">
        <v>180</v>
      </c>
    </row>
    <row r="133" spans="1:7" x14ac:dyDescent="0.2">
      <c r="A133" s="19" t="str">
        <f t="shared" si="1"/>
        <v>INDEC-CM - 46212-31</v>
      </c>
      <c r="B133" s="22">
        <v>46212</v>
      </c>
      <c r="C133" s="23" t="s">
        <v>53</v>
      </c>
      <c r="D133" s="19">
        <v>31</v>
      </c>
      <c r="E133" s="21" t="s">
        <v>181</v>
      </c>
    </row>
    <row r="134" spans="1:7" x14ac:dyDescent="0.2">
      <c r="A134" s="19" t="str">
        <f t="shared" ref="A134:A197" si="2">CONCATENATE("INDEC-CM - ",B134,C134,D134)</f>
        <v>INDEC-CM - 46212-41</v>
      </c>
      <c r="B134" s="22">
        <v>46212</v>
      </c>
      <c r="C134" s="23" t="s">
        <v>53</v>
      </c>
      <c r="D134" s="19">
        <v>41</v>
      </c>
      <c r="E134" s="21" t="s">
        <v>182</v>
      </c>
    </row>
    <row r="135" spans="1:7" x14ac:dyDescent="0.2">
      <c r="A135" s="19" t="str">
        <f t="shared" si="2"/>
        <v>INDEC-CM - 42999-51</v>
      </c>
      <c r="B135" s="22">
        <v>42999</v>
      </c>
      <c r="C135" s="23" t="s">
        <v>53</v>
      </c>
      <c r="D135" s="19">
        <v>51</v>
      </c>
      <c r="E135" s="21" t="s">
        <v>183</v>
      </c>
    </row>
    <row r="136" spans="1:7" x14ac:dyDescent="0.2">
      <c r="A136" s="19" t="str">
        <f t="shared" si="2"/>
        <v>INDEC-CM - 35110-51</v>
      </c>
      <c r="B136" s="22">
        <v>35110</v>
      </c>
      <c r="C136" s="23" t="s">
        <v>53</v>
      </c>
      <c r="D136" s="19">
        <v>51</v>
      </c>
      <c r="E136" s="21" t="s">
        <v>184</v>
      </c>
    </row>
    <row r="137" spans="1:7" x14ac:dyDescent="0.2">
      <c r="A137" s="19" t="str">
        <f t="shared" si="2"/>
        <v>INDEC-CM - 37350-11</v>
      </c>
      <c r="B137" s="22">
        <v>37350</v>
      </c>
      <c r="C137" s="23" t="s">
        <v>53</v>
      </c>
      <c r="D137" s="19">
        <v>11</v>
      </c>
      <c r="E137" s="21" t="s">
        <v>185</v>
      </c>
    </row>
    <row r="138" spans="1:7" x14ac:dyDescent="0.2">
      <c r="A138" s="19" t="str">
        <f t="shared" si="2"/>
        <v>INDEC-CM - 37350-41</v>
      </c>
      <c r="B138" s="22">
        <v>37350</v>
      </c>
      <c r="C138" s="23" t="s">
        <v>53</v>
      </c>
      <c r="D138" s="19">
        <v>41</v>
      </c>
      <c r="E138" s="21" t="s">
        <v>186</v>
      </c>
    </row>
    <row r="139" spans="1:7" x14ac:dyDescent="0.2">
      <c r="A139" s="19" t="str">
        <f t="shared" si="2"/>
        <v>INDEC-CM - 37350-21</v>
      </c>
      <c r="B139" s="22">
        <v>37350</v>
      </c>
      <c r="C139" s="23" t="s">
        <v>53</v>
      </c>
      <c r="D139" s="19">
        <v>21</v>
      </c>
      <c r="E139" s="21" t="s">
        <v>187</v>
      </c>
    </row>
    <row r="140" spans="1:7" x14ac:dyDescent="0.2">
      <c r="A140" s="19" t="str">
        <f t="shared" si="2"/>
        <v>INDEC-CM - 37350-31</v>
      </c>
      <c r="B140" s="22">
        <v>37350</v>
      </c>
      <c r="C140" s="23" t="s">
        <v>53</v>
      </c>
      <c r="D140" s="19">
        <v>31</v>
      </c>
      <c r="E140" s="21" t="s">
        <v>188</v>
      </c>
    </row>
    <row r="141" spans="1:7" x14ac:dyDescent="0.2">
      <c r="A141" s="19" t="str">
        <f t="shared" si="2"/>
        <v>INDEC-CM - 37210-32</v>
      </c>
      <c r="B141" s="22">
        <v>37210</v>
      </c>
      <c r="C141" s="23" t="s">
        <v>53</v>
      </c>
      <c r="D141" s="19">
        <v>32</v>
      </c>
      <c r="E141" s="21" t="s">
        <v>189</v>
      </c>
    </row>
    <row r="142" spans="1:7" x14ac:dyDescent="0.2">
      <c r="A142" s="19" t="str">
        <f t="shared" si="2"/>
        <v>INDEC-CM - 37210-31</v>
      </c>
      <c r="B142" s="22">
        <v>37210</v>
      </c>
      <c r="C142" s="23" t="s">
        <v>53</v>
      </c>
      <c r="D142" s="19">
        <v>31</v>
      </c>
      <c r="E142" s="21" t="s">
        <v>190</v>
      </c>
    </row>
    <row r="143" spans="1:7" x14ac:dyDescent="0.2">
      <c r="A143" s="19" t="str">
        <f t="shared" si="2"/>
        <v>INDEC-CM - 37210-33</v>
      </c>
      <c r="B143" s="22">
        <v>37210</v>
      </c>
      <c r="C143" s="23" t="s">
        <v>53</v>
      </c>
      <c r="D143" s="19">
        <v>33</v>
      </c>
      <c r="E143" s="21" t="s">
        <v>191</v>
      </c>
    </row>
    <row r="144" spans="1:7" x14ac:dyDescent="0.2">
      <c r="A144" s="19" t="str">
        <f t="shared" si="2"/>
        <v>INDEC-CM - 31210-41</v>
      </c>
      <c r="B144" s="22">
        <v>31210</v>
      </c>
      <c r="C144" s="23" t="s">
        <v>53</v>
      </c>
      <c r="D144" s="19">
        <v>41</v>
      </c>
      <c r="E144" s="21" t="s">
        <v>192</v>
      </c>
    </row>
    <row r="145" spans="1:7" x14ac:dyDescent="0.2">
      <c r="A145" s="19" t="str">
        <f t="shared" si="2"/>
        <v>INDEC-CM - 43240-21</v>
      </c>
      <c r="B145" s="22">
        <v>43240</v>
      </c>
      <c r="C145" s="23" t="s">
        <v>53</v>
      </c>
      <c r="D145" s="19">
        <v>21</v>
      </c>
      <c r="E145" s="21" t="s">
        <v>193</v>
      </c>
    </row>
    <row r="146" spans="1:7" x14ac:dyDescent="0.2">
      <c r="A146" s="19" t="str">
        <f t="shared" si="2"/>
        <v>INDEC-CM - 43240-32</v>
      </c>
      <c r="B146" s="22">
        <v>43240</v>
      </c>
      <c r="C146" s="23" t="s">
        <v>53</v>
      </c>
      <c r="D146" s="19">
        <v>32</v>
      </c>
      <c r="E146" s="21" t="s">
        <v>194</v>
      </c>
    </row>
    <row r="147" spans="1:7" x14ac:dyDescent="0.2">
      <c r="A147" s="19" t="str">
        <f t="shared" si="2"/>
        <v>INDEC-CM - 43240-31</v>
      </c>
      <c r="B147" s="22">
        <v>43240</v>
      </c>
      <c r="C147" s="23" t="s">
        <v>53</v>
      </c>
      <c r="D147" s="19">
        <v>31</v>
      </c>
      <c r="E147" s="21" t="s">
        <v>195</v>
      </c>
    </row>
    <row r="148" spans="1:7" x14ac:dyDescent="0.2">
      <c r="A148" s="19" t="str">
        <f t="shared" si="2"/>
        <v>INDEC-CM - 43240-41</v>
      </c>
      <c r="B148" s="22">
        <v>43240</v>
      </c>
      <c r="C148" s="23" t="s">
        <v>53</v>
      </c>
      <c r="D148" s="19">
        <v>41</v>
      </c>
      <c r="E148" s="21" t="s">
        <v>196</v>
      </c>
    </row>
    <row r="149" spans="1:7" x14ac:dyDescent="0.2">
      <c r="A149" s="19" t="str">
        <f t="shared" si="2"/>
        <v>INDEC-CM - 37540-32</v>
      </c>
      <c r="B149" s="22">
        <v>37540</v>
      </c>
      <c r="C149" s="23" t="s">
        <v>53</v>
      </c>
      <c r="D149" s="19">
        <v>32</v>
      </c>
      <c r="E149" s="24" t="s">
        <v>197</v>
      </c>
      <c r="F149" s="24"/>
      <c r="G149" s="24"/>
    </row>
    <row r="150" spans="1:7" x14ac:dyDescent="0.2">
      <c r="A150" s="19" t="str">
        <f t="shared" si="2"/>
        <v>INDEC-CM - 37540-31</v>
      </c>
      <c r="B150" s="22">
        <v>37540</v>
      </c>
      <c r="C150" s="23" t="s">
        <v>53</v>
      </c>
      <c r="D150" s="19">
        <v>31</v>
      </c>
      <c r="E150" s="21" t="s">
        <v>198</v>
      </c>
    </row>
    <row r="151" spans="1:7" x14ac:dyDescent="0.2">
      <c r="A151" s="19" t="str">
        <f t="shared" si="2"/>
        <v>INDEC-CM - 31210-21</v>
      </c>
      <c r="B151" s="22">
        <v>31210</v>
      </c>
      <c r="C151" s="23" t="s">
        <v>53</v>
      </c>
      <c r="D151" s="19">
        <v>21</v>
      </c>
      <c r="E151" s="24" t="s">
        <v>199</v>
      </c>
      <c r="F151" s="24"/>
      <c r="G151" s="24"/>
    </row>
    <row r="152" spans="1:7" x14ac:dyDescent="0.2">
      <c r="A152" s="19" t="str">
        <f t="shared" si="2"/>
        <v>INDEC-CM - 42911-61</v>
      </c>
      <c r="B152" s="22">
        <v>42911</v>
      </c>
      <c r="C152" s="23" t="s">
        <v>53</v>
      </c>
      <c r="D152" s="19">
        <v>61</v>
      </c>
      <c r="E152" s="24" t="s">
        <v>200</v>
      </c>
      <c r="F152" s="24"/>
      <c r="G152" s="24"/>
    </row>
    <row r="153" spans="1:7" x14ac:dyDescent="0.2">
      <c r="A153" s="19" t="str">
        <f t="shared" si="2"/>
        <v>INDEC-CM - 43923-11</v>
      </c>
      <c r="B153" s="22">
        <v>43923</v>
      </c>
      <c r="C153" s="23" t="s">
        <v>53</v>
      </c>
      <c r="D153" s="19">
        <v>11</v>
      </c>
      <c r="E153" s="24" t="s">
        <v>201</v>
      </c>
      <c r="F153" s="24"/>
      <c r="G153" s="24"/>
    </row>
    <row r="154" spans="1:7" x14ac:dyDescent="0.2">
      <c r="A154" s="19" t="str">
        <f t="shared" si="2"/>
        <v>INDEC-CM - 37930-12</v>
      </c>
      <c r="B154" s="22">
        <v>37930</v>
      </c>
      <c r="C154" s="23" t="s">
        <v>53</v>
      </c>
      <c r="D154" s="19">
        <v>12</v>
      </c>
      <c r="E154" s="21" t="s">
        <v>202</v>
      </c>
    </row>
    <row r="155" spans="1:7" x14ac:dyDescent="0.2">
      <c r="A155" s="19" t="str">
        <f t="shared" si="2"/>
        <v>INDEC-CM - 37930-11</v>
      </c>
      <c r="B155" s="22">
        <v>37930</v>
      </c>
      <c r="C155" s="23" t="s">
        <v>53</v>
      </c>
      <c r="D155" s="19">
        <v>11</v>
      </c>
      <c r="E155" s="21" t="s">
        <v>203</v>
      </c>
    </row>
    <row r="156" spans="1:7" x14ac:dyDescent="0.2">
      <c r="A156" s="19" t="str">
        <f t="shared" si="2"/>
        <v>INDEC-CM - 42999-61</v>
      </c>
      <c r="B156" s="22">
        <v>42999</v>
      </c>
      <c r="C156" s="23" t="s">
        <v>53</v>
      </c>
      <c r="D156" s="19">
        <v>61</v>
      </c>
      <c r="E156" s="24" t="s">
        <v>204</v>
      </c>
      <c r="F156" s="24"/>
      <c r="G156" s="24"/>
    </row>
    <row r="157" spans="1:7" x14ac:dyDescent="0.2">
      <c r="A157" s="19" t="str">
        <f t="shared" si="2"/>
        <v>INDEC-CM - 42999-62</v>
      </c>
      <c r="B157" s="22">
        <v>42999</v>
      </c>
      <c r="C157" s="23" t="s">
        <v>53</v>
      </c>
      <c r="D157" s="19">
        <v>62</v>
      </c>
      <c r="E157" s="24" t="s">
        <v>205</v>
      </c>
      <c r="F157" s="24"/>
      <c r="G157" s="24"/>
    </row>
    <row r="158" spans="1:7" x14ac:dyDescent="0.2">
      <c r="A158" s="19" t="str">
        <f t="shared" si="2"/>
        <v>INDEC-CM - 37610-11</v>
      </c>
      <c r="B158" s="22">
        <v>37610</v>
      </c>
      <c r="C158" s="23" t="s">
        <v>53</v>
      </c>
      <c r="D158" s="19">
        <v>11</v>
      </c>
      <c r="E158" s="24" t="s">
        <v>206</v>
      </c>
      <c r="F158" s="24"/>
      <c r="G158" s="24"/>
    </row>
    <row r="159" spans="1:7" x14ac:dyDescent="0.2">
      <c r="A159" s="19" t="str">
        <f t="shared" si="2"/>
        <v>INDEC-CM - 37610-12</v>
      </c>
      <c r="B159" s="22">
        <v>37610</v>
      </c>
      <c r="C159" s="23" t="s">
        <v>53</v>
      </c>
      <c r="D159" s="19">
        <v>12</v>
      </c>
      <c r="E159" s="24" t="s">
        <v>207</v>
      </c>
      <c r="F159" s="24"/>
      <c r="G159" s="24"/>
    </row>
    <row r="160" spans="1:7" x14ac:dyDescent="0.2">
      <c r="A160" s="19" t="str">
        <f t="shared" si="2"/>
        <v>INDEC-CM - 42943-11</v>
      </c>
      <c r="B160" s="22">
        <v>42943</v>
      </c>
      <c r="C160" s="23" t="s">
        <v>53</v>
      </c>
      <c r="D160" s="19">
        <v>11</v>
      </c>
      <c r="E160" s="24" t="s">
        <v>208</v>
      </c>
      <c r="F160" s="24"/>
      <c r="G160" s="24"/>
    </row>
    <row r="161" spans="1:7" x14ac:dyDescent="0.2">
      <c r="A161" s="19" t="str">
        <f t="shared" si="2"/>
        <v>INDEC-CM - 37540-11</v>
      </c>
      <c r="B161" s="22">
        <v>37540</v>
      </c>
      <c r="C161" s="23" t="s">
        <v>53</v>
      </c>
      <c r="D161" s="19">
        <v>11</v>
      </c>
      <c r="E161" s="21" t="s">
        <v>209</v>
      </c>
    </row>
    <row r="162" spans="1:7" x14ac:dyDescent="0.2">
      <c r="A162" s="19" t="str">
        <f t="shared" si="2"/>
        <v>INDEC-CM - 38130-16</v>
      </c>
      <c r="B162" s="22">
        <v>38130</v>
      </c>
      <c r="C162" s="23" t="s">
        <v>53</v>
      </c>
      <c r="D162" s="19">
        <v>16</v>
      </c>
      <c r="E162" s="24" t="s">
        <v>210</v>
      </c>
      <c r="F162" s="24"/>
      <c r="G162" s="24"/>
    </row>
    <row r="163" spans="1:7" x14ac:dyDescent="0.2">
      <c r="A163" s="19" t="str">
        <f t="shared" si="2"/>
        <v>INDEC-CM - 38130-15</v>
      </c>
      <c r="B163" s="22">
        <v>38130</v>
      </c>
      <c r="C163" s="23" t="s">
        <v>53</v>
      </c>
      <c r="D163" s="19">
        <v>15</v>
      </c>
      <c r="E163" s="24" t="s">
        <v>211</v>
      </c>
      <c r="F163" s="24"/>
      <c r="G163" s="24"/>
    </row>
    <row r="164" spans="1:7" x14ac:dyDescent="0.2">
      <c r="A164" s="19" t="str">
        <f t="shared" si="2"/>
        <v>INDEC-CM - 38130-14</v>
      </c>
      <c r="B164" s="22">
        <v>38130</v>
      </c>
      <c r="C164" s="23" t="s">
        <v>53</v>
      </c>
      <c r="D164" s="19">
        <v>14</v>
      </c>
      <c r="E164" s="24" t="s">
        <v>212</v>
      </c>
      <c r="F164" s="24"/>
      <c r="G164" s="24"/>
    </row>
    <row r="165" spans="1:7" x14ac:dyDescent="0.2">
      <c r="A165" s="19" t="str">
        <f t="shared" si="2"/>
        <v>INDEC-CM - 35490-11</v>
      </c>
      <c r="B165" s="22">
        <v>35490</v>
      </c>
      <c r="C165" s="23" t="s">
        <v>53</v>
      </c>
      <c r="D165" s="19">
        <v>11</v>
      </c>
      <c r="E165" s="21" t="s">
        <v>213</v>
      </c>
    </row>
    <row r="166" spans="1:7" x14ac:dyDescent="0.2">
      <c r="A166" s="19" t="str">
        <f t="shared" si="2"/>
        <v>INDEC-CM - 41251-11</v>
      </c>
      <c r="B166" s="22">
        <v>41251</v>
      </c>
      <c r="C166" s="23" t="s">
        <v>53</v>
      </c>
      <c r="D166" s="19">
        <v>11</v>
      </c>
      <c r="E166" s="24" t="s">
        <v>214</v>
      </c>
      <c r="F166" s="24"/>
      <c r="G166" s="24"/>
    </row>
    <row r="167" spans="1:7" x14ac:dyDescent="0.2">
      <c r="A167" s="19" t="str">
        <f t="shared" si="2"/>
        <v>INDEC-CM - 41278-21</v>
      </c>
      <c r="B167" s="22">
        <v>41278</v>
      </c>
      <c r="C167" s="23" t="s">
        <v>53</v>
      </c>
      <c r="D167" s="19">
        <v>21</v>
      </c>
      <c r="E167" s="24" t="s">
        <v>215</v>
      </c>
      <c r="F167" s="24"/>
      <c r="G167" s="24"/>
    </row>
    <row r="168" spans="1:7" x14ac:dyDescent="0.2">
      <c r="A168" s="19" t="str">
        <f t="shared" si="2"/>
        <v>INDEC-CM - 42911-71</v>
      </c>
      <c r="B168" s="22">
        <v>42911</v>
      </c>
      <c r="C168" s="23" t="s">
        <v>53</v>
      </c>
      <c r="D168" s="19">
        <v>71</v>
      </c>
      <c r="E168" s="24" t="s">
        <v>216</v>
      </c>
      <c r="F168" s="24"/>
      <c r="G168" s="24"/>
    </row>
    <row r="169" spans="1:7" x14ac:dyDescent="0.2">
      <c r="A169" s="19" t="str">
        <f t="shared" si="2"/>
        <v>INDEC-CM - 37210-42</v>
      </c>
      <c r="B169" s="22">
        <v>37210</v>
      </c>
      <c r="C169" s="23" t="s">
        <v>53</v>
      </c>
      <c r="D169" s="19">
        <v>42</v>
      </c>
      <c r="E169" s="24" t="s">
        <v>217</v>
      </c>
      <c r="F169" s="24"/>
      <c r="G169" s="24"/>
    </row>
    <row r="170" spans="1:7" x14ac:dyDescent="0.2">
      <c r="A170" s="19" t="str">
        <f t="shared" si="2"/>
        <v>INDEC-CM - 37210-41</v>
      </c>
      <c r="B170" s="22">
        <v>37210</v>
      </c>
      <c r="C170" s="23" t="s">
        <v>53</v>
      </c>
      <c r="D170" s="19">
        <v>41</v>
      </c>
      <c r="E170" s="24" t="s">
        <v>218</v>
      </c>
      <c r="F170" s="24"/>
      <c r="G170" s="24"/>
    </row>
    <row r="171" spans="1:7" x14ac:dyDescent="0.2">
      <c r="A171" s="19" t="str">
        <f t="shared" si="2"/>
        <v>INDEC-CM - 36930-11</v>
      </c>
      <c r="B171" s="22">
        <v>36930</v>
      </c>
      <c r="C171" s="23" t="s">
        <v>53</v>
      </c>
      <c r="D171" s="19">
        <v>11</v>
      </c>
      <c r="E171" s="21" t="s">
        <v>219</v>
      </c>
    </row>
    <row r="172" spans="1:7" x14ac:dyDescent="0.2">
      <c r="A172" s="19" t="str">
        <f t="shared" si="2"/>
        <v>INDEC-CM - 36950-21</v>
      </c>
      <c r="B172" s="22">
        <v>36950</v>
      </c>
      <c r="C172" s="23" t="s">
        <v>53</v>
      </c>
      <c r="D172" s="19">
        <v>21</v>
      </c>
      <c r="E172" s="21" t="s">
        <v>220</v>
      </c>
    </row>
    <row r="173" spans="1:7" x14ac:dyDescent="0.2">
      <c r="A173" s="19" t="str">
        <f t="shared" si="2"/>
        <v>INDEC-CM - 35110-31</v>
      </c>
      <c r="B173" s="22">
        <v>35110</v>
      </c>
      <c r="C173" s="23" t="s">
        <v>53</v>
      </c>
      <c r="D173" s="19">
        <v>31</v>
      </c>
      <c r="E173" s="21" t="s">
        <v>221</v>
      </c>
    </row>
    <row r="174" spans="1:7" x14ac:dyDescent="0.2">
      <c r="A174" s="19" t="str">
        <f t="shared" si="2"/>
        <v>INDEC-CM - 35110-32</v>
      </c>
      <c r="B174" s="22">
        <v>35110</v>
      </c>
      <c r="C174" s="23" t="s">
        <v>53</v>
      </c>
      <c r="D174" s="19">
        <v>32</v>
      </c>
      <c r="E174" s="21" t="s">
        <v>222</v>
      </c>
    </row>
    <row r="175" spans="1:7" x14ac:dyDescent="0.2">
      <c r="A175" s="19" t="str">
        <f t="shared" si="2"/>
        <v>INDEC-CM - 37940-11</v>
      </c>
      <c r="B175" s="22">
        <v>37940</v>
      </c>
      <c r="C175" s="23" t="s">
        <v>53</v>
      </c>
      <c r="D175" s="19">
        <v>11</v>
      </c>
      <c r="E175" s="21" t="s">
        <v>223</v>
      </c>
    </row>
    <row r="176" spans="1:7" x14ac:dyDescent="0.2">
      <c r="A176" s="19" t="str">
        <f t="shared" si="2"/>
        <v>INDEC-CM - 35110-71</v>
      </c>
      <c r="B176" s="22">
        <v>35110</v>
      </c>
      <c r="C176" s="23" t="s">
        <v>53</v>
      </c>
      <c r="D176" s="19">
        <v>71</v>
      </c>
      <c r="E176" s="21" t="s">
        <v>224</v>
      </c>
    </row>
    <row r="177" spans="1:7" x14ac:dyDescent="0.2">
      <c r="A177" s="19" t="str">
        <f t="shared" si="2"/>
        <v>INDEC-CM - 31210-31</v>
      </c>
      <c r="B177" s="22">
        <v>31210</v>
      </c>
      <c r="C177" s="23" t="s">
        <v>53</v>
      </c>
      <c r="D177" s="19">
        <v>31</v>
      </c>
      <c r="E177" s="21" t="s">
        <v>225</v>
      </c>
    </row>
    <row r="178" spans="1:7" x14ac:dyDescent="0.2">
      <c r="A178" s="19" t="str">
        <f t="shared" si="2"/>
        <v>INDEC-CM - 31210-32</v>
      </c>
      <c r="B178" s="22">
        <v>31210</v>
      </c>
      <c r="C178" s="23" t="s">
        <v>53</v>
      </c>
      <c r="D178" s="19">
        <v>32</v>
      </c>
      <c r="E178" s="21" t="s">
        <v>226</v>
      </c>
    </row>
    <row r="179" spans="1:7" x14ac:dyDescent="0.2">
      <c r="A179" s="19" t="str">
        <f t="shared" si="2"/>
        <v>INDEC-CM - 41541-11</v>
      </c>
      <c r="B179" s="22">
        <v>41541</v>
      </c>
      <c r="C179" s="23" t="s">
        <v>53</v>
      </c>
      <c r="D179" s="19">
        <v>11</v>
      </c>
      <c r="E179" s="21" t="s">
        <v>227</v>
      </c>
    </row>
    <row r="180" spans="1:7" x14ac:dyDescent="0.2">
      <c r="A180" s="19" t="str">
        <f t="shared" si="2"/>
        <v>INDEC-CM - 34720-11</v>
      </c>
      <c r="B180" s="22">
        <v>34720</v>
      </c>
      <c r="C180" s="23" t="s">
        <v>53</v>
      </c>
      <c r="D180" s="19">
        <v>11</v>
      </c>
      <c r="E180" s="24" t="s">
        <v>228</v>
      </c>
      <c r="F180" s="24"/>
      <c r="G180" s="24"/>
    </row>
    <row r="181" spans="1:7" x14ac:dyDescent="0.2">
      <c r="A181" s="19" t="str">
        <f t="shared" si="2"/>
        <v>INDEC-CM - 47220-11</v>
      </c>
      <c r="B181" s="22">
        <v>47220</v>
      </c>
      <c r="C181" s="23" t="s">
        <v>53</v>
      </c>
      <c r="D181" s="19">
        <v>11</v>
      </c>
      <c r="E181" s="24" t="s">
        <v>229</v>
      </c>
      <c r="F181" s="24"/>
      <c r="G181" s="24"/>
    </row>
    <row r="182" spans="1:7" x14ac:dyDescent="0.2">
      <c r="A182" s="19" t="str">
        <f t="shared" si="2"/>
        <v>INDEC-CM - 31600-81</v>
      </c>
      <c r="B182" s="22">
        <v>31600</v>
      </c>
      <c r="C182" s="23" t="s">
        <v>53</v>
      </c>
      <c r="D182" s="19">
        <v>81</v>
      </c>
      <c r="E182" s="21" t="s">
        <v>230</v>
      </c>
    </row>
    <row r="183" spans="1:7" x14ac:dyDescent="0.2">
      <c r="A183" s="19" t="str">
        <f t="shared" si="2"/>
        <v>INDEC-CM - 42120-31</v>
      </c>
      <c r="B183" s="22">
        <v>42120</v>
      </c>
      <c r="C183" s="23" t="s">
        <v>53</v>
      </c>
      <c r="D183" s="19">
        <v>31</v>
      </c>
      <c r="E183" s="21" t="s">
        <v>231</v>
      </c>
    </row>
    <row r="184" spans="1:7" x14ac:dyDescent="0.2">
      <c r="A184" s="19" t="str">
        <f t="shared" si="2"/>
        <v>INDEC-CM - 35490-21</v>
      </c>
      <c r="B184" s="22">
        <v>35490</v>
      </c>
      <c r="C184" s="23" t="s">
        <v>53</v>
      </c>
      <c r="D184" s="19">
        <v>21</v>
      </c>
      <c r="E184" s="24" t="s">
        <v>232</v>
      </c>
      <c r="F184" s="24"/>
      <c r="G184" s="24"/>
    </row>
    <row r="185" spans="1:7" x14ac:dyDescent="0.2">
      <c r="A185" s="19" t="str">
        <f t="shared" si="2"/>
        <v>INDEC-CM - 31600-41</v>
      </c>
      <c r="B185" s="22">
        <v>31600</v>
      </c>
      <c r="C185" s="23" t="s">
        <v>53</v>
      </c>
      <c r="D185" s="19">
        <v>41</v>
      </c>
      <c r="E185" s="24" t="s">
        <v>233</v>
      </c>
      <c r="F185" s="24"/>
      <c r="G185" s="24"/>
    </row>
    <row r="186" spans="1:7" x14ac:dyDescent="0.2">
      <c r="A186" s="19" t="str">
        <f t="shared" si="2"/>
        <v>INDEC-CM - 42120-21</v>
      </c>
      <c r="B186" s="22">
        <v>42120</v>
      </c>
      <c r="C186" s="23" t="s">
        <v>53</v>
      </c>
      <c r="D186" s="19">
        <v>21</v>
      </c>
      <c r="E186" s="24" t="s">
        <v>234</v>
      </c>
      <c r="F186" s="24"/>
      <c r="G186" s="24"/>
    </row>
    <row r="187" spans="1:7" x14ac:dyDescent="0.2">
      <c r="A187" s="19" t="str">
        <f t="shared" si="2"/>
        <v>INDEC-CM - 42120-22</v>
      </c>
      <c r="B187" s="22">
        <v>42120</v>
      </c>
      <c r="C187" s="23" t="s">
        <v>53</v>
      </c>
      <c r="D187" s="19">
        <v>22</v>
      </c>
      <c r="E187" s="24" t="s">
        <v>235</v>
      </c>
      <c r="F187" s="24"/>
      <c r="G187" s="24"/>
    </row>
    <row r="188" spans="1:7" x14ac:dyDescent="0.2">
      <c r="A188" s="19" t="str">
        <f t="shared" si="2"/>
        <v>INDEC-CM - 31600-33</v>
      </c>
      <c r="B188" s="22">
        <v>31600</v>
      </c>
      <c r="C188" s="23" t="s">
        <v>53</v>
      </c>
      <c r="D188" s="19">
        <v>33</v>
      </c>
      <c r="E188" s="21" t="s">
        <v>236</v>
      </c>
    </row>
    <row r="189" spans="1:7" x14ac:dyDescent="0.2">
      <c r="A189" s="19" t="str">
        <f t="shared" si="2"/>
        <v>INDEC-CM - 31600-32</v>
      </c>
      <c r="B189" s="22">
        <v>31600</v>
      </c>
      <c r="C189" s="23" t="s">
        <v>53</v>
      </c>
      <c r="D189" s="19">
        <v>32</v>
      </c>
      <c r="E189" s="21" t="s">
        <v>237</v>
      </c>
    </row>
    <row r="190" spans="1:7" x14ac:dyDescent="0.2">
      <c r="A190" s="19" t="str">
        <f t="shared" si="2"/>
        <v>INDEC-CM - 31600-31</v>
      </c>
      <c r="B190" s="22">
        <v>31600</v>
      </c>
      <c r="C190" s="23" t="s">
        <v>53</v>
      </c>
      <c r="D190" s="19">
        <v>31</v>
      </c>
      <c r="E190" s="21" t="s">
        <v>238</v>
      </c>
    </row>
    <row r="191" spans="1:7" x14ac:dyDescent="0.2">
      <c r="A191" s="19" t="str">
        <f t="shared" si="2"/>
        <v>INDEC-CM - 42120-11</v>
      </c>
      <c r="B191" s="22">
        <v>42120</v>
      </c>
      <c r="C191" s="23" t="s">
        <v>53</v>
      </c>
      <c r="D191" s="19">
        <v>11</v>
      </c>
      <c r="E191" s="21" t="s">
        <v>239</v>
      </c>
    </row>
    <row r="192" spans="1:7" x14ac:dyDescent="0.2">
      <c r="A192" s="19" t="str">
        <f t="shared" si="2"/>
        <v>INDEC-CM - 31600-23</v>
      </c>
      <c r="B192" s="22">
        <v>31600</v>
      </c>
      <c r="C192" s="23" t="s">
        <v>53</v>
      </c>
      <c r="D192" s="19">
        <v>23</v>
      </c>
      <c r="E192" s="21" t="s">
        <v>240</v>
      </c>
    </row>
    <row r="193" spans="1:7" x14ac:dyDescent="0.2">
      <c r="A193" s="19" t="str">
        <f t="shared" si="2"/>
        <v>INDEC-CM - 31600-22</v>
      </c>
      <c r="B193" s="22">
        <v>31600</v>
      </c>
      <c r="C193" s="23" t="s">
        <v>53</v>
      </c>
      <c r="D193" s="19">
        <v>22</v>
      </c>
      <c r="E193" s="21" t="s">
        <v>241</v>
      </c>
    </row>
    <row r="194" spans="1:7" x14ac:dyDescent="0.2">
      <c r="A194" s="19" t="str">
        <f t="shared" si="2"/>
        <v>INDEC-CM - 31600-21</v>
      </c>
      <c r="B194" s="22">
        <v>31600</v>
      </c>
      <c r="C194" s="23" t="s">
        <v>53</v>
      </c>
      <c r="D194" s="19">
        <v>21</v>
      </c>
      <c r="E194" s="21" t="s">
        <v>242</v>
      </c>
    </row>
    <row r="195" spans="1:7" x14ac:dyDescent="0.2">
      <c r="A195" s="19" t="str">
        <f t="shared" si="2"/>
        <v>INDEC-CM - 41278-33</v>
      </c>
      <c r="B195" s="22">
        <v>41278</v>
      </c>
      <c r="C195" s="23" t="s">
        <v>53</v>
      </c>
      <c r="D195" s="19">
        <v>33</v>
      </c>
      <c r="E195" s="24" t="s">
        <v>243</v>
      </c>
      <c r="F195" s="24"/>
      <c r="G195" s="24"/>
    </row>
    <row r="196" spans="1:7" x14ac:dyDescent="0.2">
      <c r="A196" s="19" t="str">
        <f t="shared" si="2"/>
        <v>INDEC-CM - 36320-33</v>
      </c>
      <c r="B196" s="22">
        <v>36320</v>
      </c>
      <c r="C196" s="23" t="s">
        <v>53</v>
      </c>
      <c r="D196" s="19">
        <v>33</v>
      </c>
      <c r="E196" s="21" t="s">
        <v>244</v>
      </c>
    </row>
    <row r="197" spans="1:7" x14ac:dyDescent="0.2">
      <c r="A197" s="19" t="str">
        <f t="shared" si="2"/>
        <v>INDEC-CM - 48270-11</v>
      </c>
      <c r="B197" s="22">
        <v>48270</v>
      </c>
      <c r="C197" s="23" t="s">
        <v>53</v>
      </c>
      <c r="D197" s="19">
        <v>11</v>
      </c>
      <c r="E197" s="24" t="s">
        <v>245</v>
      </c>
      <c r="F197" s="24"/>
      <c r="G197" s="24"/>
    </row>
    <row r="198" spans="1:7" x14ac:dyDescent="0.2">
      <c r="A198" s="19" t="str">
        <f t="shared" ref="A198:A220" si="3">CONCATENATE("INDEC-CM - ",B198,C198,D198)</f>
        <v>INDEC-CM - 42190-11</v>
      </c>
      <c r="B198" s="22">
        <v>42190</v>
      </c>
      <c r="C198" s="23" t="s">
        <v>53</v>
      </c>
      <c r="D198" s="19">
        <v>11</v>
      </c>
      <c r="E198" s="21" t="s">
        <v>246</v>
      </c>
    </row>
    <row r="199" spans="1:7" x14ac:dyDescent="0.2">
      <c r="A199" s="19" t="str">
        <f t="shared" si="3"/>
        <v>INDEC-CM - 43923-31</v>
      </c>
      <c r="B199" s="22">
        <v>43923</v>
      </c>
      <c r="C199" s="23" t="s">
        <v>53</v>
      </c>
      <c r="D199" s="19">
        <v>31</v>
      </c>
      <c r="E199" s="24" t="s">
        <v>247</v>
      </c>
      <c r="F199" s="24"/>
      <c r="G199" s="24"/>
    </row>
    <row r="200" spans="1:7" x14ac:dyDescent="0.2">
      <c r="A200" s="19" t="str">
        <f t="shared" si="3"/>
        <v>INDEC-CM - 31210-11</v>
      </c>
      <c r="B200" s="22">
        <v>31210</v>
      </c>
      <c r="C200" s="23" t="s">
        <v>53</v>
      </c>
      <c r="D200" s="19">
        <v>11</v>
      </c>
      <c r="E200" s="24" t="s">
        <v>248</v>
      </c>
      <c r="F200" s="24"/>
      <c r="G200" s="24"/>
    </row>
    <row r="201" spans="1:7" x14ac:dyDescent="0.2">
      <c r="A201" s="19" t="str">
        <f t="shared" si="3"/>
        <v>INDEC-CM - 37129-21</v>
      </c>
      <c r="B201" s="22">
        <v>37129</v>
      </c>
      <c r="C201" s="23" t="s">
        <v>53</v>
      </c>
      <c r="D201" s="19">
        <v>21</v>
      </c>
      <c r="E201" s="21" t="s">
        <v>249</v>
      </c>
    </row>
    <row r="202" spans="1:7" x14ac:dyDescent="0.2">
      <c r="A202" s="19" t="str">
        <f t="shared" si="3"/>
        <v>INDEC-CM - 37560-21</v>
      </c>
      <c r="B202" s="22">
        <v>37560</v>
      </c>
      <c r="C202" s="23" t="s">
        <v>53</v>
      </c>
      <c r="D202" s="19">
        <v>21</v>
      </c>
      <c r="E202" s="24" t="s">
        <v>250</v>
      </c>
      <c r="F202" s="24"/>
      <c r="G202" s="24"/>
    </row>
    <row r="203" spans="1:7" x14ac:dyDescent="0.2">
      <c r="A203" s="19" t="str">
        <f t="shared" si="3"/>
        <v>INDEC-CM - 42999-71</v>
      </c>
      <c r="B203" s="22">
        <v>42999</v>
      </c>
      <c r="C203" s="23" t="s">
        <v>53</v>
      </c>
      <c r="D203" s="19">
        <v>71</v>
      </c>
      <c r="E203" s="21" t="s">
        <v>251</v>
      </c>
    </row>
    <row r="204" spans="1:7" x14ac:dyDescent="0.2">
      <c r="A204" s="19" t="str">
        <f t="shared" si="3"/>
        <v>INDEC-CM - 41516-22</v>
      </c>
      <c r="B204" s="22">
        <v>41516</v>
      </c>
      <c r="C204" s="23" t="s">
        <v>53</v>
      </c>
      <c r="D204" s="19">
        <v>22</v>
      </c>
      <c r="E204" s="21" t="s">
        <v>252</v>
      </c>
    </row>
    <row r="205" spans="1:7" x14ac:dyDescent="0.2">
      <c r="A205" s="19" t="str">
        <f t="shared" si="3"/>
        <v>INDEC-CM - 37350-51</v>
      </c>
      <c r="B205" s="22">
        <v>37350</v>
      </c>
      <c r="C205" s="23" t="s">
        <v>53</v>
      </c>
      <c r="D205" s="19">
        <v>51</v>
      </c>
      <c r="E205" s="21" t="s">
        <v>253</v>
      </c>
    </row>
    <row r="206" spans="1:7" x14ac:dyDescent="0.2">
      <c r="A206" s="19" t="str">
        <f t="shared" si="3"/>
        <v>INDEC-CM - 44826-21</v>
      </c>
      <c r="B206" s="22">
        <v>44826</v>
      </c>
      <c r="C206" s="23" t="s">
        <v>53</v>
      </c>
      <c r="D206" s="19">
        <v>21</v>
      </c>
      <c r="E206" s="21" t="s">
        <v>254</v>
      </c>
    </row>
    <row r="207" spans="1:7" x14ac:dyDescent="0.2">
      <c r="A207" s="19" t="str">
        <f t="shared" si="3"/>
        <v>INDEC-CM - 31210-22</v>
      </c>
      <c r="B207" s="22">
        <v>31210</v>
      </c>
      <c r="C207" s="23" t="s">
        <v>53</v>
      </c>
      <c r="D207" s="19">
        <v>22</v>
      </c>
      <c r="E207" s="21" t="s">
        <v>255</v>
      </c>
    </row>
    <row r="208" spans="1:7" x14ac:dyDescent="0.2">
      <c r="A208" s="19" t="str">
        <f t="shared" si="3"/>
        <v>INDEC-CM - 31100-11</v>
      </c>
      <c r="B208" s="22">
        <v>31100</v>
      </c>
      <c r="C208" s="23" t="s">
        <v>53</v>
      </c>
      <c r="D208" s="19">
        <v>11</v>
      </c>
      <c r="E208" s="21" t="s">
        <v>256</v>
      </c>
    </row>
    <row r="209" spans="1:7" x14ac:dyDescent="0.2">
      <c r="A209" s="19" t="str">
        <f t="shared" si="3"/>
        <v>INDEC-CM - 46212-53</v>
      </c>
      <c r="B209" s="22">
        <v>46212</v>
      </c>
      <c r="C209" s="23" t="s">
        <v>53</v>
      </c>
      <c r="D209" s="19">
        <v>53</v>
      </c>
      <c r="E209" s="21" t="s">
        <v>257</v>
      </c>
    </row>
    <row r="210" spans="1:7" x14ac:dyDescent="0.2">
      <c r="A210" s="19" t="str">
        <f t="shared" si="3"/>
        <v>INDEC-CM - 46212-52</v>
      </c>
      <c r="B210" s="22">
        <v>46212</v>
      </c>
      <c r="C210" s="23" t="s">
        <v>53</v>
      </c>
      <c r="D210" s="19">
        <v>52</v>
      </c>
      <c r="E210" s="24" t="s">
        <v>258</v>
      </c>
      <c r="F210" s="24"/>
      <c r="G210" s="24"/>
    </row>
    <row r="211" spans="1:7" x14ac:dyDescent="0.2">
      <c r="A211" s="19" t="str">
        <f t="shared" si="3"/>
        <v>INDEC-CM - 15400-21</v>
      </c>
      <c r="B211" s="22">
        <v>15400</v>
      </c>
      <c r="C211" s="23" t="s">
        <v>53</v>
      </c>
      <c r="D211" s="19">
        <v>21</v>
      </c>
      <c r="E211" s="21" t="s">
        <v>259</v>
      </c>
    </row>
    <row r="212" spans="1:7" x14ac:dyDescent="0.2">
      <c r="A212" s="19" t="str">
        <f t="shared" si="3"/>
        <v>INDEC-CM - 43240-11</v>
      </c>
      <c r="B212" s="22">
        <v>43240</v>
      </c>
      <c r="C212" s="23" t="s">
        <v>53</v>
      </c>
      <c r="D212" s="19">
        <v>11</v>
      </c>
      <c r="E212" s="21" t="s">
        <v>260</v>
      </c>
    </row>
    <row r="213" spans="1:7" x14ac:dyDescent="0.2">
      <c r="A213" s="19" t="str">
        <f t="shared" si="3"/>
        <v>INDEC-CM - 31600-42</v>
      </c>
      <c r="B213" s="22">
        <v>31600</v>
      </c>
      <c r="C213" s="23" t="s">
        <v>53</v>
      </c>
      <c r="D213" s="19">
        <v>42</v>
      </c>
      <c r="E213" s="24" t="s">
        <v>261</v>
      </c>
      <c r="F213" s="24"/>
      <c r="G213" s="24"/>
    </row>
    <row r="214" spans="1:7" x14ac:dyDescent="0.2">
      <c r="A214" s="19" t="str">
        <f t="shared" si="3"/>
        <v>INDEC-CM - 42120-42</v>
      </c>
      <c r="B214" s="22">
        <v>42120</v>
      </c>
      <c r="C214" s="23" t="s">
        <v>53</v>
      </c>
      <c r="D214" s="19">
        <v>42</v>
      </c>
      <c r="E214" s="24" t="s">
        <v>262</v>
      </c>
      <c r="F214" s="24"/>
      <c r="G214" s="24"/>
    </row>
    <row r="215" spans="1:7" x14ac:dyDescent="0.2">
      <c r="A215" s="19" t="str">
        <f t="shared" si="3"/>
        <v>INDEC-CM - 42120-41</v>
      </c>
      <c r="B215" s="22">
        <v>42120</v>
      </c>
      <c r="C215" s="23" t="s">
        <v>53</v>
      </c>
      <c r="D215" s="19">
        <v>41</v>
      </c>
      <c r="E215" s="24" t="s">
        <v>263</v>
      </c>
      <c r="F215" s="24"/>
      <c r="G215" s="24"/>
    </row>
    <row r="216" spans="1:7" x14ac:dyDescent="0.2">
      <c r="A216" s="19" t="str">
        <f t="shared" si="3"/>
        <v>INDEC-CM - 42120-51</v>
      </c>
      <c r="B216" s="22">
        <v>42120</v>
      </c>
      <c r="C216" s="23" t="s">
        <v>53</v>
      </c>
      <c r="D216" s="19">
        <v>51</v>
      </c>
      <c r="E216" s="21" t="s">
        <v>264</v>
      </c>
    </row>
    <row r="217" spans="1:7" x14ac:dyDescent="0.2">
      <c r="A217" s="19" t="str">
        <f t="shared" si="3"/>
        <v>INDEC-CM - 37550-11</v>
      </c>
      <c r="B217" s="22">
        <v>37550</v>
      </c>
      <c r="C217" s="23" t="s">
        <v>53</v>
      </c>
      <c r="D217" s="19">
        <v>11</v>
      </c>
      <c r="E217" s="21" t="s">
        <v>265</v>
      </c>
    </row>
    <row r="218" spans="1:7" x14ac:dyDescent="0.2">
      <c r="A218" s="19" t="str">
        <f t="shared" si="3"/>
        <v>INDEC-CM - 37410-11</v>
      </c>
      <c r="B218" s="22">
        <v>37410</v>
      </c>
      <c r="C218" s="23" t="s">
        <v>53</v>
      </c>
      <c r="D218" s="19">
        <v>11</v>
      </c>
      <c r="E218" s="21" t="s">
        <v>266</v>
      </c>
    </row>
    <row r="219" spans="1:7" x14ac:dyDescent="0.2">
      <c r="A219" s="19" t="str">
        <f t="shared" si="3"/>
        <v>INDEC-CM - 31210-33</v>
      </c>
      <c r="B219" s="22">
        <v>31210</v>
      </c>
      <c r="C219" s="23" t="s">
        <v>53</v>
      </c>
      <c r="D219" s="19">
        <v>33</v>
      </c>
      <c r="E219" s="21" t="s">
        <v>267</v>
      </c>
    </row>
    <row r="220" spans="1:7" x14ac:dyDescent="0.2">
      <c r="A220" s="19" t="str">
        <f t="shared" si="3"/>
        <v>INDEC-CM - 37540-21</v>
      </c>
      <c r="B220" s="22">
        <v>37540</v>
      </c>
      <c r="C220" s="23" t="s">
        <v>53</v>
      </c>
      <c r="D220" s="19">
        <v>21</v>
      </c>
      <c r="E220" s="21" t="s">
        <v>268</v>
      </c>
    </row>
    <row r="223" spans="1:7" x14ac:dyDescent="0.2">
      <c r="A223" s="25"/>
      <c r="B223" s="17" t="s">
        <v>547</v>
      </c>
      <c r="C223" s="25"/>
      <c r="D223" s="26"/>
      <c r="E223" s="25"/>
    </row>
    <row r="224" spans="1:7" x14ac:dyDescent="0.2">
      <c r="A224" s="25"/>
      <c r="B224" s="27"/>
      <c r="C224" s="25"/>
      <c r="D224" s="26"/>
      <c r="E224" s="25"/>
    </row>
    <row r="225" spans="1:5" ht="11.25" customHeight="1" x14ac:dyDescent="0.2">
      <c r="A225" s="389" t="s">
        <v>355</v>
      </c>
      <c r="B225" s="390" t="s">
        <v>50</v>
      </c>
      <c r="C225" s="390"/>
      <c r="D225" s="390"/>
      <c r="E225" s="389" t="s">
        <v>51</v>
      </c>
    </row>
    <row r="226" spans="1:5" ht="12" customHeight="1" x14ac:dyDescent="0.2">
      <c r="A226" s="389"/>
      <c r="B226" s="390" t="s">
        <v>52</v>
      </c>
      <c r="C226" s="390"/>
      <c r="D226" s="390"/>
      <c r="E226" s="389"/>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53</v>
      </c>
      <c r="D228" s="26">
        <v>0</v>
      </c>
      <c r="E228" s="25" t="s">
        <v>548</v>
      </c>
    </row>
    <row r="229" spans="1:5" x14ac:dyDescent="0.2">
      <c r="A229" s="19" t="str">
        <f>CONCATENATE("INDEC-CM - ",B229,C229,D229)</f>
        <v>INDEC-CM - 31600-6</v>
      </c>
      <c r="B229" s="29">
        <v>31600</v>
      </c>
      <c r="C229" s="29" t="s">
        <v>53</v>
      </c>
      <c r="D229" s="26">
        <v>6</v>
      </c>
      <c r="E229" s="25" t="s">
        <v>549</v>
      </c>
    </row>
    <row r="230" spans="1:5" x14ac:dyDescent="0.2">
      <c r="A230" s="19" t="str">
        <f>CONCATENATE("INDEC-CM - ",B230,C230,D230)</f>
        <v>INDEC-CM - 41278-0</v>
      </c>
      <c r="B230" s="29">
        <v>41278</v>
      </c>
      <c r="C230" s="29" t="s">
        <v>53</v>
      </c>
      <c r="D230" s="26">
        <v>0</v>
      </c>
      <c r="E230" s="25" t="s">
        <v>550</v>
      </c>
    </row>
    <row r="231" spans="1:5" x14ac:dyDescent="0.2">
      <c r="A231" s="19" t="str">
        <f>CONCATENATE("INDEC-CM - ",B231,C231,D231)</f>
        <v>INDEC-CM - 31600-7</v>
      </c>
      <c r="B231" s="29">
        <v>31600</v>
      </c>
      <c r="C231" s="29" t="s">
        <v>53</v>
      </c>
      <c r="D231" s="26">
        <v>7</v>
      </c>
      <c r="E231" s="25" t="s">
        <v>551</v>
      </c>
    </row>
    <row r="232" spans="1:5" x14ac:dyDescent="0.2">
      <c r="A232" s="19" t="str">
        <f>CONCATENATE("INDEC-CM - ",B232,C232,D232)</f>
        <v>INDEC-CM - 42120-41/42/51</v>
      </c>
      <c r="B232" s="29">
        <v>42120</v>
      </c>
      <c r="C232" s="29" t="s">
        <v>53</v>
      </c>
      <c r="D232" s="26" t="s">
        <v>552</v>
      </c>
      <c r="E232" s="25" t="s">
        <v>553</v>
      </c>
    </row>
    <row r="235" spans="1:5" x14ac:dyDescent="0.2">
      <c r="A235" s="31"/>
      <c r="B235" s="17" t="s">
        <v>555</v>
      </c>
      <c r="C235" s="30"/>
      <c r="D235" s="31"/>
      <c r="E235" s="31"/>
    </row>
    <row r="236" spans="1:5" x14ac:dyDescent="0.2">
      <c r="A236" s="34"/>
      <c r="B236" s="32"/>
      <c r="C236" s="32"/>
      <c r="D236" s="33"/>
      <c r="E236" s="32"/>
    </row>
    <row r="237" spans="1:5" x14ac:dyDescent="0.2">
      <c r="A237" s="389" t="s">
        <v>355</v>
      </c>
      <c r="B237" s="390" t="s">
        <v>50</v>
      </c>
      <c r="C237" s="390"/>
      <c r="D237" s="390"/>
      <c r="E237" s="390" t="s">
        <v>339</v>
      </c>
    </row>
    <row r="238" spans="1:5" x14ac:dyDescent="0.2">
      <c r="A238" s="389"/>
      <c r="B238" s="389"/>
      <c r="C238" s="389"/>
      <c r="D238" s="389"/>
      <c r="E238" s="390"/>
    </row>
    <row r="239" spans="1:5" x14ac:dyDescent="0.2">
      <c r="A239" s="32"/>
      <c r="B239" s="32"/>
      <c r="C239" s="32"/>
      <c r="D239" s="35"/>
      <c r="E239" s="36" t="s">
        <v>275</v>
      </c>
    </row>
    <row r="240" spans="1:5" x14ac:dyDescent="0.2">
      <c r="A240" s="32"/>
      <c r="B240" s="32"/>
      <c r="C240" s="32"/>
      <c r="D240" s="35"/>
      <c r="E240" s="36"/>
    </row>
    <row r="241" spans="1:5" x14ac:dyDescent="0.2">
      <c r="A241" s="34"/>
      <c r="B241" s="32"/>
      <c r="C241" s="32"/>
      <c r="D241" s="33"/>
      <c r="E241" s="30" t="s">
        <v>340</v>
      </c>
    </row>
    <row r="242" spans="1:5" x14ac:dyDescent="0.2">
      <c r="A242" s="34"/>
      <c r="B242" s="32"/>
      <c r="C242" s="32"/>
      <c r="D242" s="33"/>
      <c r="E242" s="30"/>
    </row>
    <row r="243" spans="1:5" x14ac:dyDescent="0.2">
      <c r="A243" s="32"/>
      <c r="B243" s="34"/>
      <c r="C243" s="32"/>
      <c r="D243" s="35"/>
      <c r="E243" s="30" t="s">
        <v>341</v>
      </c>
    </row>
    <row r="244" spans="1:5" x14ac:dyDescent="0.2">
      <c r="A244" s="19" t="str">
        <f>CONCATENATE("INDEC-MO - ",B244,C244,D244)</f>
        <v>INDEC-MO - 51560-11</v>
      </c>
      <c r="B244" s="37">
        <v>51560</v>
      </c>
      <c r="C244" s="32" t="s">
        <v>53</v>
      </c>
      <c r="D244" s="35">
        <v>11</v>
      </c>
      <c r="E244" s="38" t="s">
        <v>342</v>
      </c>
    </row>
    <row r="245" spans="1:5" x14ac:dyDescent="0.2">
      <c r="A245" s="19" t="str">
        <f>CONCATENATE("INDEC-MO - ",B245,C245,D245)</f>
        <v>INDEC-MO - 51560-12</v>
      </c>
      <c r="B245" s="37">
        <v>51560</v>
      </c>
      <c r="C245" s="32" t="s">
        <v>53</v>
      </c>
      <c r="D245" s="35">
        <v>12</v>
      </c>
      <c r="E245" s="38" t="s">
        <v>343</v>
      </c>
    </row>
    <row r="246" spans="1:5" x14ac:dyDescent="0.2">
      <c r="A246" s="19" t="str">
        <f>CONCATENATE("INDEC-MO - ",B246,C246,D246)</f>
        <v>INDEC-MO - 51560-13</v>
      </c>
      <c r="B246" s="37">
        <v>51560</v>
      </c>
      <c r="C246" s="32" t="s">
        <v>53</v>
      </c>
      <c r="D246" s="35">
        <v>13</v>
      </c>
      <c r="E246" s="38" t="s">
        <v>344</v>
      </c>
    </row>
    <row r="247" spans="1:5" x14ac:dyDescent="0.2">
      <c r="A247" s="19" t="str">
        <f>CONCATENATE("INDEC-MO - ",B247,C247,D247)</f>
        <v>INDEC-MO - 51560-14</v>
      </c>
      <c r="B247" s="37">
        <v>51560</v>
      </c>
      <c r="C247" s="32" t="s">
        <v>53</v>
      </c>
      <c r="D247" s="35">
        <v>14</v>
      </c>
      <c r="E247" s="38" t="s">
        <v>345</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53</v>
      </c>
      <c r="D249" s="35">
        <v>32</v>
      </c>
      <c r="E249" s="30" t="s">
        <v>346</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53</v>
      </c>
      <c r="D251" s="35">
        <v>1</v>
      </c>
      <c r="E251" s="36" t="s">
        <v>347</v>
      </c>
    </row>
    <row r="252" spans="1:5" x14ac:dyDescent="0.2">
      <c r="A252" s="19" t="str">
        <f>CONCATENATE(B252,C252,D252)</f>
        <v/>
      </c>
      <c r="B252" s="37"/>
      <c r="C252" s="32"/>
      <c r="D252" s="35"/>
      <c r="E252" s="32"/>
    </row>
    <row r="253" spans="1:5" x14ac:dyDescent="0.2">
      <c r="A253" s="19" t="str">
        <f>CONCATENATE(B253,C253,D253)</f>
        <v/>
      </c>
      <c r="B253" s="37"/>
      <c r="C253" s="32"/>
      <c r="D253" s="35"/>
      <c r="E253" s="36" t="s">
        <v>348</v>
      </c>
    </row>
    <row r="254" spans="1:5" x14ac:dyDescent="0.2">
      <c r="A254" s="19" t="str">
        <f t="shared" ref="A254:A259" si="4">CONCATENATE("INDEC-MO - ",B254,C254,D254)</f>
        <v>INDEC-MO - 51641-1</v>
      </c>
      <c r="B254" s="37">
        <v>51641</v>
      </c>
      <c r="C254" s="32" t="s">
        <v>53</v>
      </c>
      <c r="D254" s="35">
        <v>1</v>
      </c>
      <c r="E254" s="38" t="s">
        <v>349</v>
      </c>
    </row>
    <row r="255" spans="1:5" x14ac:dyDescent="0.2">
      <c r="A255" s="19" t="str">
        <f t="shared" si="4"/>
        <v>INDEC-MO - 51620-1</v>
      </c>
      <c r="B255" s="37">
        <v>51620</v>
      </c>
      <c r="C255" s="32" t="s">
        <v>53</v>
      </c>
      <c r="D255" s="35">
        <v>1</v>
      </c>
      <c r="E255" s="38" t="s">
        <v>350</v>
      </c>
    </row>
    <row r="256" spans="1:5" x14ac:dyDescent="0.2">
      <c r="A256" s="19" t="str">
        <f t="shared" si="4"/>
        <v>INDEC-MO - 51690-1</v>
      </c>
      <c r="B256" s="37">
        <v>51690</v>
      </c>
      <c r="C256" s="32" t="s">
        <v>53</v>
      </c>
      <c r="D256" s="35">
        <v>1</v>
      </c>
      <c r="E256" s="38" t="s">
        <v>351</v>
      </c>
    </row>
    <row r="257" spans="1:7" x14ac:dyDescent="0.2">
      <c r="A257" s="19" t="str">
        <f t="shared" si="4"/>
        <v>INDEC-MO - 51630-1</v>
      </c>
      <c r="B257" s="37">
        <v>51630</v>
      </c>
      <c r="C257" s="32" t="s">
        <v>53</v>
      </c>
      <c r="D257" s="35">
        <v>1</v>
      </c>
      <c r="E257" s="38" t="s">
        <v>352</v>
      </c>
    </row>
    <row r="258" spans="1:7" x14ac:dyDescent="0.2">
      <c r="A258" s="19" t="str">
        <f t="shared" si="4"/>
        <v>INDEC-MO - 51720-1</v>
      </c>
      <c r="B258" s="37">
        <v>51720</v>
      </c>
      <c r="C258" s="32" t="s">
        <v>53</v>
      </c>
      <c r="D258" s="35">
        <v>1</v>
      </c>
      <c r="E258" s="38" t="s">
        <v>353</v>
      </c>
    </row>
    <row r="259" spans="1:7" x14ac:dyDescent="0.2">
      <c r="A259" s="19" t="str">
        <f t="shared" si="4"/>
        <v>INDEC-MO - 51730-1</v>
      </c>
      <c r="B259" s="37">
        <v>51730</v>
      </c>
      <c r="C259" s="32" t="s">
        <v>53</v>
      </c>
      <c r="D259" s="35">
        <v>1</v>
      </c>
      <c r="E259" s="38" t="s">
        <v>354</v>
      </c>
    </row>
    <row r="262" spans="1:7" x14ac:dyDescent="0.2">
      <c r="A262" s="41"/>
      <c r="B262" s="17" t="s">
        <v>556</v>
      </c>
      <c r="C262" s="39"/>
      <c r="D262" s="40"/>
      <c r="E262" s="40"/>
      <c r="F262" s="40"/>
      <c r="G262" s="41"/>
    </row>
    <row r="263" spans="1:7" x14ac:dyDescent="0.2">
      <c r="A263" s="43"/>
      <c r="B263" s="39"/>
      <c r="C263" s="39"/>
      <c r="D263" s="42"/>
      <c r="E263" s="39"/>
      <c r="F263" s="39"/>
      <c r="G263" s="27"/>
    </row>
    <row r="264" spans="1:7" ht="11.25" customHeight="1" x14ac:dyDescent="0.2">
      <c r="A264" s="389" t="s">
        <v>355</v>
      </c>
      <c r="B264" s="390" t="s">
        <v>50</v>
      </c>
      <c r="C264" s="390"/>
      <c r="D264" s="390"/>
      <c r="E264" s="390" t="s">
        <v>339</v>
      </c>
      <c r="F264" s="44"/>
      <c r="G264" s="44"/>
    </row>
    <row r="265" spans="1:7" x14ac:dyDescent="0.2">
      <c r="A265" s="389"/>
      <c r="B265" s="389"/>
      <c r="C265" s="389"/>
      <c r="D265" s="389"/>
      <c r="E265" s="390"/>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53</v>
      </c>
      <c r="D267" s="35">
        <v>1</v>
      </c>
      <c r="E267" s="45" t="s">
        <v>557</v>
      </c>
      <c r="F267" s="39"/>
      <c r="G267" s="39"/>
    </row>
    <row r="268" spans="1:7" x14ac:dyDescent="0.2">
      <c r="A268" s="39"/>
      <c r="B268" s="39"/>
      <c r="C268" s="39"/>
      <c r="D268" s="40"/>
      <c r="E268" s="39"/>
      <c r="F268" s="39"/>
      <c r="G268" s="39"/>
    </row>
    <row r="271" spans="1:7" x14ac:dyDescent="0.2">
      <c r="A271" s="30"/>
      <c r="B271" s="17" t="s">
        <v>356</v>
      </c>
      <c r="C271" s="30"/>
      <c r="D271" s="31"/>
    </row>
    <row r="272" spans="1:7" x14ac:dyDescent="0.2">
      <c r="A272" s="32"/>
      <c r="B272" s="32"/>
      <c r="C272" s="32"/>
      <c r="D272" s="35"/>
    </row>
    <row r="273" spans="1:5" x14ac:dyDescent="0.2">
      <c r="A273" s="389" t="s">
        <v>355</v>
      </c>
      <c r="B273" s="390" t="s">
        <v>50</v>
      </c>
      <c r="C273" s="390"/>
      <c r="D273" s="390"/>
      <c r="E273" s="390" t="s">
        <v>357</v>
      </c>
    </row>
    <row r="274" spans="1:5" x14ac:dyDescent="0.2">
      <c r="A274" s="389"/>
      <c r="B274" s="390" t="s">
        <v>52</v>
      </c>
      <c r="C274" s="390"/>
      <c r="D274" s="390"/>
      <c r="E274" s="390"/>
    </row>
    <row r="275" spans="1:5" x14ac:dyDescent="0.2">
      <c r="B275" s="32"/>
      <c r="C275" s="32"/>
      <c r="D275" s="35"/>
      <c r="E275" s="46"/>
    </row>
    <row r="276" spans="1:5" x14ac:dyDescent="0.2">
      <c r="A276" s="19" t="str">
        <f t="shared" ref="A276:A283" si="5">CONCATENATE("INDEC-EC - ",B276,C276,D276)</f>
        <v>INDEC-EC - 43520-11</v>
      </c>
      <c r="B276" s="47">
        <v>43520</v>
      </c>
      <c r="C276" s="47" t="s">
        <v>53</v>
      </c>
      <c r="D276" s="35">
        <v>11</v>
      </c>
      <c r="E276" s="38" t="s">
        <v>358</v>
      </c>
    </row>
    <row r="277" spans="1:5" x14ac:dyDescent="0.2">
      <c r="A277" s="19" t="str">
        <f t="shared" si="5"/>
        <v>INDEC-EC - 44440-2</v>
      </c>
      <c r="B277" s="47">
        <v>44440</v>
      </c>
      <c r="C277" s="47" t="s">
        <v>53</v>
      </c>
      <c r="D277" s="35">
        <v>2</v>
      </c>
      <c r="E277" s="38" t="s">
        <v>359</v>
      </c>
    </row>
    <row r="278" spans="1:5" x14ac:dyDescent="0.2">
      <c r="A278" s="19" t="str">
        <f t="shared" si="5"/>
        <v>INDEC-EC - 44221-11</v>
      </c>
      <c r="B278" s="47">
        <v>44221</v>
      </c>
      <c r="C278" s="47" t="s">
        <v>53</v>
      </c>
      <c r="D278" s="35">
        <v>11</v>
      </c>
      <c r="E278" s="38" t="s">
        <v>360</v>
      </c>
    </row>
    <row r="279" spans="1:5" x14ac:dyDescent="0.2">
      <c r="A279" s="19" t="str">
        <f t="shared" si="5"/>
        <v>INDEC-EC - 44221-12</v>
      </c>
      <c r="B279" s="47">
        <v>44221</v>
      </c>
      <c r="C279" s="47" t="s">
        <v>53</v>
      </c>
      <c r="D279" s="35">
        <v>12</v>
      </c>
      <c r="E279" s="38" t="s">
        <v>361</v>
      </c>
    </row>
    <row r="280" spans="1:5" x14ac:dyDescent="0.2">
      <c r="A280" s="19" t="str">
        <f t="shared" si="5"/>
        <v>INDEC-EC - 43520-21</v>
      </c>
      <c r="B280" s="47">
        <v>43520</v>
      </c>
      <c r="C280" s="47" t="s">
        <v>53</v>
      </c>
      <c r="D280" s="35">
        <v>21</v>
      </c>
      <c r="E280" s="38" t="s">
        <v>362</v>
      </c>
    </row>
    <row r="281" spans="1:5" x14ac:dyDescent="0.2">
      <c r="A281" s="19" t="str">
        <f t="shared" si="5"/>
        <v>INDEC-EC - 44231-21</v>
      </c>
      <c r="B281" s="47">
        <v>44231</v>
      </c>
      <c r="C281" s="47" t="s">
        <v>53</v>
      </c>
      <c r="D281" s="35">
        <v>21</v>
      </c>
      <c r="E281" s="38" t="s">
        <v>363</v>
      </c>
    </row>
    <row r="282" spans="1:5" x14ac:dyDescent="0.2">
      <c r="A282" s="19" t="str">
        <f t="shared" si="5"/>
        <v>INDEC-EC - 44440-11</v>
      </c>
      <c r="B282" s="47">
        <v>44440</v>
      </c>
      <c r="C282" s="47" t="s">
        <v>53</v>
      </c>
      <c r="D282" s="35">
        <v>11</v>
      </c>
      <c r="E282" s="38" t="s">
        <v>364</v>
      </c>
    </row>
    <row r="283" spans="1:5" x14ac:dyDescent="0.2">
      <c r="A283" s="19" t="str">
        <f t="shared" si="5"/>
        <v>INDEC-EC - 44231-11</v>
      </c>
      <c r="B283" s="47">
        <v>44231</v>
      </c>
      <c r="C283" s="47" t="s">
        <v>53</v>
      </c>
      <c r="D283" s="35">
        <v>11</v>
      </c>
      <c r="E283" s="38" t="s">
        <v>365</v>
      </c>
    </row>
    <row r="286" spans="1:5" x14ac:dyDescent="0.2">
      <c r="A286" s="30"/>
      <c r="B286" s="17" t="s">
        <v>366</v>
      </c>
      <c r="C286" s="30"/>
      <c r="D286" s="31"/>
    </row>
    <row r="287" spans="1:5" x14ac:dyDescent="0.2">
      <c r="A287" s="32"/>
      <c r="B287" s="32"/>
      <c r="C287" s="32"/>
      <c r="D287" s="35"/>
    </row>
    <row r="288" spans="1:5" x14ac:dyDescent="0.2">
      <c r="A288" s="389" t="s">
        <v>355</v>
      </c>
      <c r="B288" s="390" t="s">
        <v>50</v>
      </c>
      <c r="C288" s="390"/>
      <c r="D288" s="390"/>
      <c r="E288" s="390" t="s">
        <v>367</v>
      </c>
    </row>
    <row r="289" spans="1:7" x14ac:dyDescent="0.2">
      <c r="A289" s="389"/>
      <c r="B289" s="390" t="s">
        <v>52</v>
      </c>
      <c r="C289" s="390"/>
      <c r="D289" s="390"/>
      <c r="E289" s="390"/>
    </row>
    <row r="290" spans="1:7" x14ac:dyDescent="0.2">
      <c r="B290" s="32"/>
      <c r="C290" s="32"/>
      <c r="D290" s="35"/>
      <c r="E290" s="46"/>
    </row>
    <row r="291" spans="1:7" x14ac:dyDescent="0.2">
      <c r="A291" s="19" t="str">
        <f t="shared" ref="A291:A298" si="6">CONCATENATE("INDEC-SA - ",B291,C291,D291)</f>
        <v>INDEC-SA - 83107-1</v>
      </c>
      <c r="B291" s="32">
        <v>83107</v>
      </c>
      <c r="C291" s="32" t="s">
        <v>53</v>
      </c>
      <c r="D291" s="35">
        <v>1</v>
      </c>
      <c r="E291" s="48" t="s">
        <v>368</v>
      </c>
    </row>
    <row r="292" spans="1:7" x14ac:dyDescent="0.2">
      <c r="A292" s="19" t="str">
        <f t="shared" si="6"/>
        <v>INDEC-SA - 71240-21</v>
      </c>
      <c r="B292" s="32">
        <v>71240</v>
      </c>
      <c r="C292" s="32" t="s">
        <v>53</v>
      </c>
      <c r="D292" s="35">
        <v>21</v>
      </c>
      <c r="E292" s="32" t="s">
        <v>369</v>
      </c>
    </row>
    <row r="293" spans="1:7" x14ac:dyDescent="0.2">
      <c r="A293" s="19" t="str">
        <f t="shared" si="6"/>
        <v>INDEC-SA - 71240-31</v>
      </c>
      <c r="B293" s="32">
        <v>71240</v>
      </c>
      <c r="C293" s="32" t="s">
        <v>53</v>
      </c>
      <c r="D293" s="35">
        <v>31</v>
      </c>
      <c r="E293" s="32" t="s">
        <v>370</v>
      </c>
    </row>
    <row r="294" spans="1:7" x14ac:dyDescent="0.2">
      <c r="A294" s="19" t="str">
        <f t="shared" si="6"/>
        <v>INDEC-SA - 71240-11</v>
      </c>
      <c r="B294" s="32">
        <v>71240</v>
      </c>
      <c r="C294" s="32" t="s">
        <v>53</v>
      </c>
      <c r="D294" s="35">
        <v>11</v>
      </c>
      <c r="E294" s="48" t="s">
        <v>371</v>
      </c>
    </row>
    <row r="295" spans="1:7" x14ac:dyDescent="0.2">
      <c r="A295" s="19" t="str">
        <f t="shared" si="6"/>
        <v>INDEC-SA - 74110-11</v>
      </c>
      <c r="B295" s="32">
        <v>74110</v>
      </c>
      <c r="C295" s="32" t="s">
        <v>53</v>
      </c>
      <c r="D295" s="35">
        <v>11</v>
      </c>
      <c r="E295" s="48" t="s">
        <v>372</v>
      </c>
    </row>
    <row r="296" spans="1:7" x14ac:dyDescent="0.2">
      <c r="A296" s="19" t="str">
        <f t="shared" si="6"/>
        <v>INDEC-SA - 71233-11</v>
      </c>
      <c r="B296" s="32">
        <v>71233</v>
      </c>
      <c r="C296" s="32" t="s">
        <v>53</v>
      </c>
      <c r="D296" s="35">
        <v>11</v>
      </c>
      <c r="E296" s="48" t="s">
        <v>373</v>
      </c>
    </row>
    <row r="297" spans="1:7" x14ac:dyDescent="0.2">
      <c r="A297" s="19" t="str">
        <f t="shared" si="6"/>
        <v>INDEC-SA - 51800-11</v>
      </c>
      <c r="B297" s="32">
        <v>51800</v>
      </c>
      <c r="C297" s="32" t="s">
        <v>53</v>
      </c>
      <c r="D297" s="35">
        <v>11</v>
      </c>
      <c r="E297" s="49" t="s">
        <v>374</v>
      </c>
    </row>
    <row r="298" spans="1:7" x14ac:dyDescent="0.2">
      <c r="A298" s="19" t="str">
        <f t="shared" si="6"/>
        <v>INDEC-SA - 51800-21</v>
      </c>
      <c r="B298" s="32">
        <v>51800</v>
      </c>
      <c r="C298" s="32" t="s">
        <v>53</v>
      </c>
      <c r="D298" s="35">
        <v>21</v>
      </c>
      <c r="E298" s="48" t="s">
        <v>375</v>
      </c>
    </row>
    <row r="301" spans="1:7" x14ac:dyDescent="0.2">
      <c r="A301" s="50"/>
      <c r="B301" s="17" t="s">
        <v>515</v>
      </c>
      <c r="C301" s="50"/>
      <c r="D301" s="51"/>
      <c r="E301" s="50"/>
      <c r="F301" s="50"/>
      <c r="G301" s="50"/>
    </row>
    <row r="303" spans="1:7" x14ac:dyDescent="0.2">
      <c r="A303" s="389" t="s">
        <v>355</v>
      </c>
      <c r="B303" s="390" t="s">
        <v>50</v>
      </c>
      <c r="C303" s="390"/>
      <c r="D303" s="390"/>
      <c r="E303" s="389" t="s">
        <v>51</v>
      </c>
    </row>
    <row r="304" spans="1:7" x14ac:dyDescent="0.2">
      <c r="A304" s="389"/>
      <c r="B304" s="390" t="s">
        <v>52</v>
      </c>
      <c r="C304" s="390"/>
      <c r="D304" s="390"/>
      <c r="E304" s="389"/>
    </row>
    <row r="305" spans="1:5" x14ac:dyDescent="0.2">
      <c r="A305" s="20"/>
      <c r="B305" s="46"/>
      <c r="C305" s="46"/>
      <c r="D305" s="46"/>
      <c r="E305" s="20"/>
    </row>
    <row r="306" spans="1:5" x14ac:dyDescent="0.2">
      <c r="A306" s="19" t="str">
        <f t="shared" ref="A306:A337" si="7">CONCATENATE("INDEC-PB - ",B306,C306,D306)</f>
        <v>INDEC-PB - 42120-1</v>
      </c>
      <c r="B306" s="19">
        <v>42120</v>
      </c>
      <c r="C306" s="21" t="s">
        <v>53</v>
      </c>
      <c r="D306" s="19">
        <v>1</v>
      </c>
      <c r="E306" s="52" t="s">
        <v>376</v>
      </c>
    </row>
    <row r="307" spans="1:5" x14ac:dyDescent="0.2">
      <c r="A307" s="19" t="str">
        <f t="shared" si="7"/>
        <v>INDEC-PB - 42120-2</v>
      </c>
      <c r="B307" s="19">
        <v>42120</v>
      </c>
      <c r="C307" s="21" t="s">
        <v>53</v>
      </c>
      <c r="D307" s="19">
        <v>2</v>
      </c>
      <c r="E307" s="52" t="s">
        <v>377</v>
      </c>
    </row>
    <row r="308" spans="1:5" x14ac:dyDescent="0.2">
      <c r="A308" s="19" t="str">
        <f t="shared" si="7"/>
        <v>INDEC-PB - 37910-1</v>
      </c>
      <c r="B308" s="19">
        <v>37910</v>
      </c>
      <c r="C308" s="21" t="s">
        <v>53</v>
      </c>
      <c r="D308" s="19">
        <v>1</v>
      </c>
      <c r="E308" s="52" t="s">
        <v>378</v>
      </c>
    </row>
    <row r="309" spans="1:5" x14ac:dyDescent="0.2">
      <c r="A309" s="19" t="str">
        <f t="shared" si="7"/>
        <v>INDEC-PB - 42921-4</v>
      </c>
      <c r="B309" s="19">
        <v>42921</v>
      </c>
      <c r="C309" s="21" t="s">
        <v>53</v>
      </c>
      <c r="D309" s="19">
        <v>4</v>
      </c>
      <c r="E309" s="52" t="s">
        <v>379</v>
      </c>
    </row>
    <row r="310" spans="1:5" x14ac:dyDescent="0.2">
      <c r="A310" s="19" t="str">
        <f t="shared" si="7"/>
        <v>INDEC-PB - 44251-1</v>
      </c>
      <c r="B310" s="19">
        <v>44251</v>
      </c>
      <c r="C310" s="21" t="s">
        <v>53</v>
      </c>
      <c r="D310" s="19">
        <v>1</v>
      </c>
      <c r="E310" s="52" t="s">
        <v>380</v>
      </c>
    </row>
    <row r="311" spans="1:5" x14ac:dyDescent="0.2">
      <c r="A311" s="19" t="str">
        <f t="shared" si="7"/>
        <v>INDEC-PB - 42922-1</v>
      </c>
      <c r="B311" s="19">
        <v>42922</v>
      </c>
      <c r="C311" s="21" t="s">
        <v>53</v>
      </c>
      <c r="D311" s="19">
        <v>1</v>
      </c>
      <c r="E311" s="52" t="s">
        <v>381</v>
      </c>
    </row>
    <row r="312" spans="1:5" x14ac:dyDescent="0.2">
      <c r="A312" s="19" t="str">
        <f t="shared" si="7"/>
        <v>INDEC-PB - 33380-1</v>
      </c>
      <c r="B312" s="19">
        <v>33380</v>
      </c>
      <c r="C312" s="21" t="s">
        <v>53</v>
      </c>
      <c r="D312" s="19">
        <v>1</v>
      </c>
      <c r="E312" s="52" t="s">
        <v>382</v>
      </c>
    </row>
    <row r="313" spans="1:5" x14ac:dyDescent="0.2">
      <c r="A313" s="19" t="str">
        <f t="shared" si="7"/>
        <v>INDEC-PB - 49229-1</v>
      </c>
      <c r="B313" s="19">
        <v>49229</v>
      </c>
      <c r="C313" s="21" t="s">
        <v>53</v>
      </c>
      <c r="D313" s="19">
        <v>1</v>
      </c>
      <c r="E313" s="52" t="s">
        <v>383</v>
      </c>
    </row>
    <row r="314" spans="1:5" x14ac:dyDescent="0.2">
      <c r="A314" s="19" t="str">
        <f t="shared" si="7"/>
        <v>INDEC-PB - 46420-1</v>
      </c>
      <c r="B314" s="19">
        <v>46420</v>
      </c>
      <c r="C314" s="21" t="s">
        <v>53</v>
      </c>
      <c r="D314" s="19">
        <v>1</v>
      </c>
      <c r="E314" s="52" t="s">
        <v>384</v>
      </c>
    </row>
    <row r="315" spans="1:5" x14ac:dyDescent="0.2">
      <c r="A315" s="19" t="str">
        <f t="shared" si="7"/>
        <v>INDEC-PB - 41263-1</v>
      </c>
      <c r="B315" s="19">
        <v>41263</v>
      </c>
      <c r="C315" s="21" t="s">
        <v>53</v>
      </c>
      <c r="D315" s="19">
        <v>1</v>
      </c>
      <c r="E315" s="52" t="s">
        <v>385</v>
      </c>
    </row>
    <row r="316" spans="1:5" x14ac:dyDescent="0.2">
      <c r="A316" s="19" t="str">
        <f t="shared" si="7"/>
        <v>INDEC-PB - 41241-1</v>
      </c>
      <c r="B316" s="19">
        <v>41241</v>
      </c>
      <c r="C316" s="21" t="s">
        <v>53</v>
      </c>
      <c r="D316" s="19">
        <v>1</v>
      </c>
      <c r="E316" s="52" t="s">
        <v>386</v>
      </c>
    </row>
    <row r="317" spans="1:5" x14ac:dyDescent="0.2">
      <c r="A317" s="19" t="str">
        <f t="shared" si="7"/>
        <v>INDEC-PB - 44216-1</v>
      </c>
      <c r="B317" s="19">
        <v>44216</v>
      </c>
      <c r="C317" s="21" t="s">
        <v>53</v>
      </c>
      <c r="D317" s="19">
        <v>1</v>
      </c>
      <c r="E317" s="52" t="s">
        <v>387</v>
      </c>
    </row>
    <row r="318" spans="1:5" x14ac:dyDescent="0.2">
      <c r="A318" s="19" t="str">
        <f t="shared" si="7"/>
        <v>INDEC-PB - 15400-1</v>
      </c>
      <c r="B318" s="19">
        <v>15400</v>
      </c>
      <c r="C318" s="21" t="s">
        <v>53</v>
      </c>
      <c r="D318" s="19">
        <v>1</v>
      </c>
      <c r="E318" s="52" t="s">
        <v>388</v>
      </c>
    </row>
    <row r="319" spans="1:5" x14ac:dyDescent="0.2">
      <c r="A319" s="19" t="str">
        <f t="shared" si="7"/>
        <v>INDEC-PB - 15310-1</v>
      </c>
      <c r="B319" s="19">
        <v>15310</v>
      </c>
      <c r="C319" s="21" t="s">
        <v>53</v>
      </c>
      <c r="D319" s="19">
        <v>1</v>
      </c>
      <c r="E319" s="52" t="s">
        <v>389</v>
      </c>
    </row>
    <row r="320" spans="1:5" x14ac:dyDescent="0.2">
      <c r="A320" s="19" t="str">
        <f t="shared" si="7"/>
        <v>INDEC-PB - 37210-1</v>
      </c>
      <c r="B320" s="19">
        <v>37210</v>
      </c>
      <c r="C320" s="21" t="s">
        <v>53</v>
      </c>
      <c r="D320" s="19">
        <v>1</v>
      </c>
      <c r="E320" s="52" t="s">
        <v>390</v>
      </c>
    </row>
    <row r="321" spans="1:5" x14ac:dyDescent="0.2">
      <c r="A321" s="19" t="str">
        <f t="shared" si="7"/>
        <v>INDEC-PB - 37540-2</v>
      </c>
      <c r="B321" s="19">
        <v>37540</v>
      </c>
      <c r="C321" s="21" t="s">
        <v>53</v>
      </c>
      <c r="D321" s="19">
        <v>2</v>
      </c>
      <c r="E321" s="52" t="s">
        <v>391</v>
      </c>
    </row>
    <row r="322" spans="1:5" x14ac:dyDescent="0.2">
      <c r="A322" s="19" t="str">
        <f t="shared" si="7"/>
        <v>INDEC-PB - 49113-1</v>
      </c>
      <c r="B322" s="19">
        <v>49113</v>
      </c>
      <c r="C322" s="21" t="s">
        <v>53</v>
      </c>
      <c r="D322" s="19">
        <v>1</v>
      </c>
      <c r="E322" s="52" t="s">
        <v>392</v>
      </c>
    </row>
    <row r="323" spans="1:5" x14ac:dyDescent="0.2">
      <c r="A323" s="19" t="str">
        <f t="shared" si="7"/>
        <v>INDEC-PB - 36270-1</v>
      </c>
      <c r="B323" s="19">
        <v>36270</v>
      </c>
      <c r="C323" s="21" t="s">
        <v>53</v>
      </c>
      <c r="D323" s="19">
        <v>1</v>
      </c>
      <c r="E323" s="52" t="s">
        <v>393</v>
      </c>
    </row>
    <row r="324" spans="1:5" x14ac:dyDescent="0.2">
      <c r="A324" s="19" t="str">
        <f t="shared" si="7"/>
        <v>INDEC-PB - 46539-1</v>
      </c>
      <c r="B324" s="19">
        <v>46539</v>
      </c>
      <c r="C324" s="21" t="s">
        <v>53</v>
      </c>
      <c r="D324" s="19">
        <v>1</v>
      </c>
      <c r="E324" s="52" t="s">
        <v>394</v>
      </c>
    </row>
    <row r="325" spans="1:5" x14ac:dyDescent="0.2">
      <c r="A325" s="19" t="str">
        <f t="shared" si="7"/>
        <v>INDEC-PB - 37370-1</v>
      </c>
      <c r="B325" s="19">
        <v>37370</v>
      </c>
      <c r="C325" s="21" t="s">
        <v>53</v>
      </c>
      <c r="D325" s="19">
        <v>1</v>
      </c>
      <c r="E325" s="52" t="s">
        <v>395</v>
      </c>
    </row>
    <row r="326" spans="1:5" x14ac:dyDescent="0.2">
      <c r="A326" s="19" t="str">
        <f t="shared" si="7"/>
        <v>INDEC-PB - 35110-4</v>
      </c>
      <c r="B326" s="19">
        <v>35110</v>
      </c>
      <c r="C326" s="21" t="s">
        <v>53</v>
      </c>
      <c r="D326" s="19">
        <v>4</v>
      </c>
      <c r="E326" s="52" t="s">
        <v>396</v>
      </c>
    </row>
    <row r="327" spans="1:5" x14ac:dyDescent="0.2">
      <c r="A327" s="19" t="str">
        <f t="shared" si="7"/>
        <v>INDEC-PB - 41261-1</v>
      </c>
      <c r="B327" s="19">
        <v>41261</v>
      </c>
      <c r="C327" s="21" t="s">
        <v>53</v>
      </c>
      <c r="D327" s="19">
        <v>1</v>
      </c>
      <c r="E327" s="52" t="s">
        <v>397</v>
      </c>
    </row>
    <row r="328" spans="1:5" x14ac:dyDescent="0.2">
      <c r="A328" s="19" t="str">
        <f t="shared" si="7"/>
        <v>INDEC-PB - 36490-6</v>
      </c>
      <c r="B328" s="19">
        <v>36490</v>
      </c>
      <c r="C328" s="21" t="s">
        <v>53</v>
      </c>
      <c r="D328" s="19">
        <v>6</v>
      </c>
      <c r="E328" s="52" t="s">
        <v>398</v>
      </c>
    </row>
    <row r="329" spans="1:5" x14ac:dyDescent="0.2">
      <c r="A329" s="19" t="str">
        <f t="shared" si="7"/>
        <v>INDEC-PB - 42944-1</v>
      </c>
      <c r="B329" s="19">
        <v>42944</v>
      </c>
      <c r="C329" s="21" t="s">
        <v>53</v>
      </c>
      <c r="D329" s="19">
        <v>1</v>
      </c>
      <c r="E329" s="52" t="s">
        <v>399</v>
      </c>
    </row>
    <row r="330" spans="1:5" x14ac:dyDescent="0.2">
      <c r="A330" s="19" t="str">
        <f t="shared" si="7"/>
        <v>INDEC-PB - 42320-1</v>
      </c>
      <c r="B330" s="19">
        <v>42320</v>
      </c>
      <c r="C330" s="21" t="s">
        <v>53</v>
      </c>
      <c r="D330" s="19">
        <v>1</v>
      </c>
      <c r="E330" s="52" t="s">
        <v>400</v>
      </c>
    </row>
    <row r="331" spans="1:5" x14ac:dyDescent="0.2">
      <c r="A331" s="19" t="str">
        <f t="shared" si="7"/>
        <v>INDEC-PB - 37420-1</v>
      </c>
      <c r="B331" s="19">
        <v>37420</v>
      </c>
      <c r="C331" s="21" t="s">
        <v>53</v>
      </c>
      <c r="D331" s="19">
        <v>1</v>
      </c>
      <c r="E331" s="52" t="s">
        <v>401</v>
      </c>
    </row>
    <row r="332" spans="1:5" x14ac:dyDescent="0.2">
      <c r="A332" s="19" t="str">
        <f t="shared" si="7"/>
        <v>INDEC-PB - 49115-2</v>
      </c>
      <c r="B332" s="19">
        <v>49115</v>
      </c>
      <c r="C332" s="21" t="s">
        <v>53</v>
      </c>
      <c r="D332" s="19">
        <v>2</v>
      </c>
      <c r="E332" s="52" t="s">
        <v>402</v>
      </c>
    </row>
    <row r="333" spans="1:5" x14ac:dyDescent="0.2">
      <c r="A333" s="19" t="str">
        <f t="shared" si="7"/>
        <v>INDEC-PB - 36320-3</v>
      </c>
      <c r="B333" s="19">
        <v>36320</v>
      </c>
      <c r="C333" s="21" t="s">
        <v>53</v>
      </c>
      <c r="D333" s="19">
        <v>3</v>
      </c>
      <c r="E333" s="52" t="s">
        <v>403</v>
      </c>
    </row>
    <row r="334" spans="1:5" x14ac:dyDescent="0.2">
      <c r="A334" s="19" t="str">
        <f t="shared" si="7"/>
        <v>INDEC-PB - 36320-2</v>
      </c>
      <c r="B334" s="19">
        <v>36320</v>
      </c>
      <c r="C334" s="21" t="s">
        <v>53</v>
      </c>
      <c r="D334" s="19">
        <v>2</v>
      </c>
      <c r="E334" s="52" t="s">
        <v>404</v>
      </c>
    </row>
    <row r="335" spans="1:5" x14ac:dyDescent="0.2">
      <c r="A335" s="19" t="str">
        <f t="shared" si="7"/>
        <v>INDEC-PB - 36320-1</v>
      </c>
      <c r="B335" s="19">
        <v>36320</v>
      </c>
      <c r="C335" s="21" t="s">
        <v>53</v>
      </c>
      <c r="D335" s="19">
        <v>1</v>
      </c>
      <c r="E335" s="52" t="s">
        <v>405</v>
      </c>
    </row>
    <row r="336" spans="1:5" x14ac:dyDescent="0.2">
      <c r="A336" s="19" t="str">
        <f t="shared" si="7"/>
        <v>INDEC-PB - 46220-1</v>
      </c>
      <c r="B336" s="19">
        <v>46220</v>
      </c>
      <c r="C336" s="21" t="s">
        <v>53</v>
      </c>
      <c r="D336" s="19">
        <v>1</v>
      </c>
      <c r="E336" s="52" t="s">
        <v>406</v>
      </c>
    </row>
    <row r="337" spans="1:5" x14ac:dyDescent="0.2">
      <c r="A337" s="19" t="str">
        <f t="shared" si="7"/>
        <v>INDEC-PB - 34800-1</v>
      </c>
      <c r="B337" s="19">
        <v>34800</v>
      </c>
      <c r="C337" s="21" t="s">
        <v>53</v>
      </c>
      <c r="D337" s="19">
        <v>1</v>
      </c>
      <c r="E337" s="52" t="s">
        <v>407</v>
      </c>
    </row>
    <row r="338" spans="1:5" x14ac:dyDescent="0.2">
      <c r="A338" s="19" t="str">
        <f t="shared" ref="A338:A369" si="8">CONCATENATE("INDEC-PB - ",B338,C338,D338)</f>
        <v>INDEC-PB - 37440-1</v>
      </c>
      <c r="B338" s="19">
        <v>37440</v>
      </c>
      <c r="C338" s="21" t="s">
        <v>53</v>
      </c>
      <c r="D338" s="19">
        <v>1</v>
      </c>
      <c r="E338" s="52" t="s">
        <v>408</v>
      </c>
    </row>
    <row r="339" spans="1:5" x14ac:dyDescent="0.2">
      <c r="A339" s="19" t="str">
        <f t="shared" si="8"/>
        <v>INDEC-PB - 42992-1</v>
      </c>
      <c r="B339" s="19">
        <v>42992</v>
      </c>
      <c r="C339" s="21" t="s">
        <v>53</v>
      </c>
      <c r="D339" s="19">
        <v>1</v>
      </c>
      <c r="E339" s="52" t="s">
        <v>409</v>
      </c>
    </row>
    <row r="340" spans="1:5" x14ac:dyDescent="0.2">
      <c r="A340" s="19" t="str">
        <f t="shared" si="8"/>
        <v>INDEC-PB - 42999-2</v>
      </c>
      <c r="B340" s="19">
        <v>42999</v>
      </c>
      <c r="C340" s="21" t="s">
        <v>53</v>
      </c>
      <c r="D340" s="19">
        <v>2</v>
      </c>
      <c r="E340" s="52" t="s">
        <v>410</v>
      </c>
    </row>
    <row r="341" spans="1:5" x14ac:dyDescent="0.2">
      <c r="A341" s="19" t="str">
        <f t="shared" si="8"/>
        <v>INDEC-PB - 42944-2</v>
      </c>
      <c r="B341" s="19">
        <v>42944</v>
      </c>
      <c r="C341" s="21" t="s">
        <v>53</v>
      </c>
      <c r="D341" s="19">
        <v>2</v>
      </c>
      <c r="E341" s="52" t="s">
        <v>411</v>
      </c>
    </row>
    <row r="342" spans="1:5" x14ac:dyDescent="0.2">
      <c r="A342" s="19" t="str">
        <f t="shared" si="8"/>
        <v>INDEC-PB - 43230-1</v>
      </c>
      <c r="B342" s="19">
        <v>43230</v>
      </c>
      <c r="C342" s="21" t="s">
        <v>53</v>
      </c>
      <c r="D342" s="19">
        <v>1</v>
      </c>
      <c r="E342" s="52" t="s">
        <v>412</v>
      </c>
    </row>
    <row r="343" spans="1:5" x14ac:dyDescent="0.2">
      <c r="A343" s="19" t="str">
        <f t="shared" si="8"/>
        <v>INDEC-PB - 46340-1</v>
      </c>
      <c r="B343" s="19">
        <v>46340</v>
      </c>
      <c r="C343" s="21" t="s">
        <v>53</v>
      </c>
      <c r="D343" s="19">
        <v>1</v>
      </c>
      <c r="E343" s="52" t="s">
        <v>413</v>
      </c>
    </row>
    <row r="344" spans="1:5" x14ac:dyDescent="0.2">
      <c r="A344" s="19" t="str">
        <f t="shared" si="8"/>
        <v>INDEC-PB - 36270-2</v>
      </c>
      <c r="B344" s="19">
        <v>36270</v>
      </c>
      <c r="C344" s="21" t="s">
        <v>53</v>
      </c>
      <c r="D344" s="19">
        <v>2</v>
      </c>
      <c r="E344" s="52" t="s">
        <v>414</v>
      </c>
    </row>
    <row r="345" spans="1:5" x14ac:dyDescent="0.2">
      <c r="A345" s="19" t="str">
        <f t="shared" si="8"/>
        <v>INDEC-PB - 42190-2</v>
      </c>
      <c r="B345" s="19">
        <v>42190</v>
      </c>
      <c r="C345" s="21" t="s">
        <v>53</v>
      </c>
      <c r="D345" s="19">
        <v>2</v>
      </c>
      <c r="E345" s="52" t="s">
        <v>415</v>
      </c>
    </row>
    <row r="346" spans="1:5" x14ac:dyDescent="0.2">
      <c r="A346" s="19" t="str">
        <f t="shared" si="8"/>
        <v>INDEC-PB - 36990-2</v>
      </c>
      <c r="B346" s="19">
        <v>36990</v>
      </c>
      <c r="C346" s="21" t="s">
        <v>53</v>
      </c>
      <c r="D346" s="19">
        <v>2</v>
      </c>
      <c r="E346" s="52" t="s">
        <v>416</v>
      </c>
    </row>
    <row r="347" spans="1:5" x14ac:dyDescent="0.2">
      <c r="A347" s="19" t="str">
        <f t="shared" si="8"/>
        <v>INDEC-PB - 31600-1</v>
      </c>
      <c r="B347" s="19">
        <v>31600</v>
      </c>
      <c r="C347" s="21" t="s">
        <v>53</v>
      </c>
      <c r="D347" s="19">
        <v>1</v>
      </c>
      <c r="E347" s="52" t="s">
        <v>417</v>
      </c>
    </row>
    <row r="348" spans="1:5" x14ac:dyDescent="0.2">
      <c r="A348" s="19" t="str">
        <f t="shared" si="8"/>
        <v>INDEC-PB - 32600-1</v>
      </c>
      <c r="B348" s="19">
        <v>32600</v>
      </c>
      <c r="C348" s="21" t="s">
        <v>53</v>
      </c>
      <c r="D348" s="19">
        <v>1</v>
      </c>
      <c r="E348" s="52" t="s">
        <v>418</v>
      </c>
    </row>
    <row r="349" spans="1:5" x14ac:dyDescent="0.2">
      <c r="A349" s="19" t="str">
        <f t="shared" si="8"/>
        <v>INDEC-PB - 36111-3</v>
      </c>
      <c r="B349" s="19">
        <v>36111</v>
      </c>
      <c r="C349" s="21" t="s">
        <v>53</v>
      </c>
      <c r="D349" s="19">
        <v>3</v>
      </c>
      <c r="E349" s="52" t="s">
        <v>419</v>
      </c>
    </row>
    <row r="350" spans="1:5" x14ac:dyDescent="0.2">
      <c r="A350" s="19" t="str">
        <f t="shared" si="8"/>
        <v>INDEC-PB - 36111-2</v>
      </c>
      <c r="B350" s="19">
        <v>36111</v>
      </c>
      <c r="C350" s="21" t="s">
        <v>53</v>
      </c>
      <c r="D350" s="19">
        <v>2</v>
      </c>
      <c r="E350" s="52" t="s">
        <v>420</v>
      </c>
    </row>
    <row r="351" spans="1:5" x14ac:dyDescent="0.2">
      <c r="A351" s="19" t="str">
        <f t="shared" si="8"/>
        <v>INDEC-PB - 36111-1</v>
      </c>
      <c r="B351" s="19">
        <v>36111</v>
      </c>
      <c r="C351" s="21" t="s">
        <v>53</v>
      </c>
      <c r="D351" s="19">
        <v>1</v>
      </c>
      <c r="E351" s="52" t="s">
        <v>421</v>
      </c>
    </row>
    <row r="352" spans="1:5" x14ac:dyDescent="0.2">
      <c r="A352" s="19" t="str">
        <f t="shared" si="8"/>
        <v>INDEC-PB - 42921-1</v>
      </c>
      <c r="B352" s="19">
        <v>42921</v>
      </c>
      <c r="C352" s="21" t="s">
        <v>53</v>
      </c>
      <c r="D352" s="19">
        <v>1</v>
      </c>
      <c r="E352" s="52" t="s">
        <v>422</v>
      </c>
    </row>
    <row r="353" spans="1:5" x14ac:dyDescent="0.2">
      <c r="A353" s="19" t="str">
        <f t="shared" si="8"/>
        <v>INDEC-PB - 34800-2</v>
      </c>
      <c r="B353" s="19">
        <v>34800</v>
      </c>
      <c r="C353" s="21" t="s">
        <v>53</v>
      </c>
      <c r="D353" s="19">
        <v>2</v>
      </c>
      <c r="E353" s="52" t="s">
        <v>423</v>
      </c>
    </row>
    <row r="354" spans="1:5" x14ac:dyDescent="0.2">
      <c r="A354" s="19" t="str">
        <f t="shared" si="8"/>
        <v>INDEC-PB - 49129-1</v>
      </c>
      <c r="B354" s="19">
        <v>49129</v>
      </c>
      <c r="C354" s="21" t="s">
        <v>53</v>
      </c>
      <c r="D354" s="19">
        <v>1</v>
      </c>
      <c r="E354" s="52" t="s">
        <v>424</v>
      </c>
    </row>
    <row r="355" spans="1:5" x14ac:dyDescent="0.2">
      <c r="A355" s="19" t="str">
        <f t="shared" si="8"/>
        <v>INDEC-PB - 43220-1</v>
      </c>
      <c r="B355" s="19">
        <v>43220</v>
      </c>
      <c r="C355" s="21" t="s">
        <v>53</v>
      </c>
      <c r="D355" s="19">
        <v>1</v>
      </c>
      <c r="E355" s="52" t="s">
        <v>425</v>
      </c>
    </row>
    <row r="356" spans="1:5" x14ac:dyDescent="0.2">
      <c r="A356" s="19" t="str">
        <f t="shared" si="8"/>
        <v>INDEC-PB - 35110-1</v>
      </c>
      <c r="B356" s="19">
        <v>35110</v>
      </c>
      <c r="C356" s="21" t="s">
        <v>53</v>
      </c>
      <c r="D356" s="19">
        <v>1</v>
      </c>
      <c r="E356" s="52" t="s">
        <v>426</v>
      </c>
    </row>
    <row r="357" spans="1:5" x14ac:dyDescent="0.2">
      <c r="A357" s="19" t="str">
        <f t="shared" si="8"/>
        <v>INDEC-PB - 17100-1</v>
      </c>
      <c r="B357" s="19">
        <v>17100</v>
      </c>
      <c r="C357" s="21" t="s">
        <v>53</v>
      </c>
      <c r="D357" s="19">
        <v>1</v>
      </c>
      <c r="E357" s="52" t="s">
        <v>427</v>
      </c>
    </row>
    <row r="358" spans="1:5" x14ac:dyDescent="0.2">
      <c r="A358" s="19" t="str">
        <f t="shared" si="8"/>
        <v>INDEC-PB - 49129-3</v>
      </c>
      <c r="B358" s="19">
        <v>49129</v>
      </c>
      <c r="C358" s="21" t="s">
        <v>53</v>
      </c>
      <c r="D358" s="19">
        <v>3</v>
      </c>
      <c r="E358" s="52" t="s">
        <v>428</v>
      </c>
    </row>
    <row r="359" spans="1:5" x14ac:dyDescent="0.2">
      <c r="A359" s="19" t="str">
        <f t="shared" si="8"/>
        <v>INDEC-PB - 35110-2</v>
      </c>
      <c r="B359" s="19">
        <v>35110</v>
      </c>
      <c r="C359" s="21" t="s">
        <v>53</v>
      </c>
      <c r="D359" s="19">
        <v>2</v>
      </c>
      <c r="E359" s="52" t="s">
        <v>429</v>
      </c>
    </row>
    <row r="360" spans="1:5" x14ac:dyDescent="0.2">
      <c r="A360" s="19" t="str">
        <f t="shared" si="8"/>
        <v>INDEC-PB - 37129-1</v>
      </c>
      <c r="B360" s="19">
        <v>37129</v>
      </c>
      <c r="C360" s="21" t="s">
        <v>53</v>
      </c>
      <c r="D360" s="19">
        <v>1</v>
      </c>
      <c r="E360" s="52" t="s">
        <v>430</v>
      </c>
    </row>
    <row r="361" spans="1:5" x14ac:dyDescent="0.2">
      <c r="A361" s="19" t="str">
        <f t="shared" si="8"/>
        <v>INDEC-PB - 36490-4</v>
      </c>
      <c r="B361" s="19">
        <v>36490</v>
      </c>
      <c r="C361" s="21" t="s">
        <v>53</v>
      </c>
      <c r="D361" s="19">
        <v>4</v>
      </c>
      <c r="E361" s="52" t="s">
        <v>431</v>
      </c>
    </row>
    <row r="362" spans="1:5" x14ac:dyDescent="0.2">
      <c r="A362" s="19" t="str">
        <f t="shared" si="8"/>
        <v>INDEC-PB - 33370-1</v>
      </c>
      <c r="B362" s="19">
        <v>33370</v>
      </c>
      <c r="C362" s="21" t="s">
        <v>53</v>
      </c>
      <c r="D362" s="19">
        <v>1</v>
      </c>
      <c r="E362" s="52" t="s">
        <v>432</v>
      </c>
    </row>
    <row r="363" spans="1:5" x14ac:dyDescent="0.2">
      <c r="A363" s="19" t="str">
        <f t="shared" si="8"/>
        <v>INDEC-PB - 12020-1</v>
      </c>
      <c r="B363" s="19">
        <v>12020</v>
      </c>
      <c r="C363" s="21" t="s">
        <v>53</v>
      </c>
      <c r="D363" s="19">
        <v>1</v>
      </c>
      <c r="E363" s="52" t="s">
        <v>433</v>
      </c>
    </row>
    <row r="364" spans="1:5" x14ac:dyDescent="0.2">
      <c r="A364" s="19" t="str">
        <f t="shared" si="8"/>
        <v>INDEC-PB - 33360-1</v>
      </c>
      <c r="B364" s="19">
        <v>33360</v>
      </c>
      <c r="C364" s="21" t="s">
        <v>53</v>
      </c>
      <c r="D364" s="19">
        <v>1</v>
      </c>
      <c r="E364" s="52" t="s">
        <v>434</v>
      </c>
    </row>
    <row r="365" spans="1:5" x14ac:dyDescent="0.2">
      <c r="A365" s="19" t="str">
        <f t="shared" si="8"/>
        <v>INDEC-PB - 33410-1</v>
      </c>
      <c r="B365" s="19">
        <v>33410</v>
      </c>
      <c r="C365" s="21" t="s">
        <v>53</v>
      </c>
      <c r="D365" s="19">
        <v>1</v>
      </c>
      <c r="E365" s="52" t="s">
        <v>435</v>
      </c>
    </row>
    <row r="366" spans="1:5" x14ac:dyDescent="0.2">
      <c r="A366" s="19" t="str">
        <f t="shared" si="8"/>
        <v>INDEC-PB - 42911-1</v>
      </c>
      <c r="B366" s="19">
        <v>42911</v>
      </c>
      <c r="C366" s="21" t="s">
        <v>53</v>
      </c>
      <c r="D366" s="19">
        <v>1</v>
      </c>
      <c r="E366" s="52" t="s">
        <v>436</v>
      </c>
    </row>
    <row r="367" spans="1:5" x14ac:dyDescent="0.2">
      <c r="A367" s="19" t="str">
        <f t="shared" si="8"/>
        <v>INDEC-PB - 46113-1</v>
      </c>
      <c r="B367" s="19">
        <v>46113</v>
      </c>
      <c r="C367" s="21" t="s">
        <v>53</v>
      </c>
      <c r="D367" s="19">
        <v>1</v>
      </c>
      <c r="E367" s="52" t="s">
        <v>437</v>
      </c>
    </row>
    <row r="368" spans="1:5" x14ac:dyDescent="0.2">
      <c r="A368" s="19" t="str">
        <f t="shared" si="8"/>
        <v>INDEC-PB - 42921-2</v>
      </c>
      <c r="B368" s="19">
        <v>42921</v>
      </c>
      <c r="C368" s="21" t="s">
        <v>53</v>
      </c>
      <c r="D368" s="19">
        <v>2</v>
      </c>
      <c r="E368" s="52" t="s">
        <v>438</v>
      </c>
    </row>
    <row r="369" spans="1:5" x14ac:dyDescent="0.2">
      <c r="A369" s="19" t="str">
        <f t="shared" si="8"/>
        <v>INDEC-PB - 37990-1</v>
      </c>
      <c r="B369" s="19">
        <v>37990</v>
      </c>
      <c r="C369" s="21" t="s">
        <v>53</v>
      </c>
      <c r="D369" s="19">
        <v>1</v>
      </c>
      <c r="E369" s="52" t="s">
        <v>439</v>
      </c>
    </row>
    <row r="370" spans="1:5" x14ac:dyDescent="0.2">
      <c r="A370" s="19" t="str">
        <f t="shared" ref="A370:A401" si="9">CONCATENATE("INDEC-PB - ",B370,C370,D370)</f>
        <v>INDEC-PB - 41242-1</v>
      </c>
      <c r="B370" s="19">
        <v>41242</v>
      </c>
      <c r="C370" s="21" t="s">
        <v>53</v>
      </c>
      <c r="D370" s="19">
        <v>1</v>
      </c>
      <c r="E370" s="52" t="s">
        <v>440</v>
      </c>
    </row>
    <row r="371" spans="1:5" x14ac:dyDescent="0.2">
      <c r="A371" s="19" t="str">
        <f t="shared" si="9"/>
        <v>INDEC-PB - 37510-1</v>
      </c>
      <c r="B371" s="19">
        <v>37510</v>
      </c>
      <c r="C371" s="21" t="s">
        <v>53</v>
      </c>
      <c r="D371" s="19">
        <v>1</v>
      </c>
      <c r="E371" s="52" t="s">
        <v>441</v>
      </c>
    </row>
    <row r="372" spans="1:5" x14ac:dyDescent="0.2">
      <c r="A372" s="19" t="str">
        <f t="shared" si="9"/>
        <v>INDEC-PB - 44440-1</v>
      </c>
      <c r="B372" s="19">
        <v>44440</v>
      </c>
      <c r="C372" s="21" t="s">
        <v>53</v>
      </c>
      <c r="D372" s="19">
        <v>1</v>
      </c>
      <c r="E372" s="52" t="s">
        <v>442</v>
      </c>
    </row>
    <row r="373" spans="1:5" x14ac:dyDescent="0.2">
      <c r="A373" s="19" t="str">
        <f t="shared" si="9"/>
        <v>INDEC-PB - 35110-5</v>
      </c>
      <c r="B373" s="19">
        <v>35110</v>
      </c>
      <c r="C373" s="21" t="s">
        <v>53</v>
      </c>
      <c r="D373" s="19">
        <v>5</v>
      </c>
      <c r="E373" s="52" t="s">
        <v>443</v>
      </c>
    </row>
    <row r="374" spans="1:5" x14ac:dyDescent="0.2">
      <c r="A374" s="19" t="str">
        <f t="shared" si="9"/>
        <v>INDEC-PB - 46212-1</v>
      </c>
      <c r="B374" s="19">
        <v>46212</v>
      </c>
      <c r="C374" s="21" t="s">
        <v>53</v>
      </c>
      <c r="D374" s="19">
        <v>1</v>
      </c>
      <c r="E374" s="52" t="s">
        <v>444</v>
      </c>
    </row>
    <row r="375" spans="1:5" x14ac:dyDescent="0.2">
      <c r="A375" s="19" t="str">
        <f t="shared" si="9"/>
        <v>INDEC-PB - 33340-1</v>
      </c>
      <c r="B375" s="19">
        <v>33340</v>
      </c>
      <c r="C375" s="21" t="s">
        <v>53</v>
      </c>
      <c r="D375" s="19">
        <v>1</v>
      </c>
      <c r="E375" s="52" t="s">
        <v>445</v>
      </c>
    </row>
    <row r="376" spans="1:5" x14ac:dyDescent="0.2">
      <c r="A376" s="19" t="str">
        <f t="shared" si="9"/>
        <v>INDEC-PB - 37350-1</v>
      </c>
      <c r="B376" s="19">
        <v>37350</v>
      </c>
      <c r="C376" s="21" t="s">
        <v>53</v>
      </c>
      <c r="D376" s="19">
        <v>1</v>
      </c>
      <c r="E376" s="52" t="s">
        <v>446</v>
      </c>
    </row>
    <row r="377" spans="1:5" x14ac:dyDescent="0.2">
      <c r="A377" s="19" t="str">
        <f t="shared" si="9"/>
        <v>INDEC-PB - 37320-1</v>
      </c>
      <c r="B377" s="19">
        <v>37320</v>
      </c>
      <c r="C377" s="21" t="s">
        <v>53</v>
      </c>
      <c r="D377" s="19">
        <v>1</v>
      </c>
      <c r="E377" s="52" t="s">
        <v>447</v>
      </c>
    </row>
    <row r="378" spans="1:5" x14ac:dyDescent="0.2">
      <c r="A378" s="19" t="str">
        <f t="shared" si="9"/>
        <v>INDEC-PB - 41532-11</v>
      </c>
      <c r="B378" s="19">
        <v>41532</v>
      </c>
      <c r="C378" s="21" t="s">
        <v>53</v>
      </c>
      <c r="D378" s="19">
        <v>11</v>
      </c>
      <c r="E378" s="52" t="s">
        <v>448</v>
      </c>
    </row>
    <row r="379" spans="1:5" x14ac:dyDescent="0.2">
      <c r="A379" s="19" t="str">
        <f t="shared" si="9"/>
        <v>INDEC-PB - 41532-1</v>
      </c>
      <c r="B379" s="19">
        <v>41532</v>
      </c>
      <c r="C379" s="21" t="s">
        <v>53</v>
      </c>
      <c r="D379" s="19">
        <v>1</v>
      </c>
      <c r="E379" s="52" t="s">
        <v>449</v>
      </c>
    </row>
    <row r="380" spans="1:5" x14ac:dyDescent="0.2">
      <c r="A380" s="19" t="str">
        <f t="shared" si="9"/>
        <v>INDEC-PB - 31430-1</v>
      </c>
      <c r="B380" s="19">
        <v>31430</v>
      </c>
      <c r="C380" s="21" t="s">
        <v>53</v>
      </c>
      <c r="D380" s="19">
        <v>1</v>
      </c>
      <c r="E380" s="52" t="s">
        <v>450</v>
      </c>
    </row>
    <row r="381" spans="1:5" x14ac:dyDescent="0.2">
      <c r="A381" s="19" t="str">
        <f t="shared" si="9"/>
        <v>INDEC-PB - 31100-1</v>
      </c>
      <c r="B381" s="19">
        <v>31100</v>
      </c>
      <c r="C381" s="21" t="s">
        <v>53</v>
      </c>
      <c r="D381" s="19">
        <v>1</v>
      </c>
      <c r="E381" s="52" t="s">
        <v>451</v>
      </c>
    </row>
    <row r="382" spans="1:5" x14ac:dyDescent="0.2">
      <c r="A382" s="19" t="str">
        <f t="shared" si="9"/>
        <v>INDEC-PB - 31420-1</v>
      </c>
      <c r="B382" s="19">
        <v>31420</v>
      </c>
      <c r="C382" s="21" t="s">
        <v>53</v>
      </c>
      <c r="D382" s="19">
        <v>1</v>
      </c>
      <c r="E382" s="52" t="s">
        <v>452</v>
      </c>
    </row>
    <row r="383" spans="1:5" x14ac:dyDescent="0.2">
      <c r="A383" s="19" t="str">
        <f t="shared" si="9"/>
        <v>INDEC-PB - 31420-2</v>
      </c>
      <c r="B383" s="19">
        <v>31420</v>
      </c>
      <c r="C383" s="21" t="s">
        <v>53</v>
      </c>
      <c r="D383" s="19">
        <v>2</v>
      </c>
      <c r="E383" s="52" t="s">
        <v>453</v>
      </c>
    </row>
    <row r="384" spans="1:5" x14ac:dyDescent="0.2">
      <c r="A384" s="19" t="str">
        <f t="shared" si="9"/>
        <v>INDEC-PB - 44222-1</v>
      </c>
      <c r="B384" s="19">
        <v>44222</v>
      </c>
      <c r="C384" s="21" t="s">
        <v>53</v>
      </c>
      <c r="D384" s="19">
        <v>1</v>
      </c>
      <c r="E384" s="52" t="s">
        <v>454</v>
      </c>
    </row>
    <row r="385" spans="1:5" x14ac:dyDescent="0.2">
      <c r="A385" s="19" t="str">
        <f t="shared" si="9"/>
        <v>INDEC-PB - 44427-1</v>
      </c>
      <c r="B385" s="19">
        <v>44427</v>
      </c>
      <c r="C385" s="21" t="s">
        <v>53</v>
      </c>
      <c r="D385" s="19">
        <v>1</v>
      </c>
      <c r="E385" s="52" t="s">
        <v>455</v>
      </c>
    </row>
    <row r="386" spans="1:5" x14ac:dyDescent="0.2">
      <c r="A386" s="19" t="str">
        <f t="shared" si="9"/>
        <v>INDEC-PB - 44430-1</v>
      </c>
      <c r="B386" s="19">
        <v>44430</v>
      </c>
      <c r="C386" s="21" t="s">
        <v>53</v>
      </c>
      <c r="D386" s="19">
        <v>1</v>
      </c>
      <c r="E386" s="52" t="s">
        <v>456</v>
      </c>
    </row>
    <row r="387" spans="1:5" x14ac:dyDescent="0.2">
      <c r="A387" s="19" t="str">
        <f t="shared" si="9"/>
        <v>INDEC-PB - 37930-1</v>
      </c>
      <c r="B387" s="19">
        <v>37930</v>
      </c>
      <c r="C387" s="21" t="s">
        <v>53</v>
      </c>
      <c r="D387" s="19">
        <v>1</v>
      </c>
      <c r="E387" s="52" t="s">
        <v>457</v>
      </c>
    </row>
    <row r="388" spans="1:5" x14ac:dyDescent="0.2">
      <c r="A388" s="19" t="str">
        <f t="shared" si="9"/>
        <v>INDEC-PB - 37330-1</v>
      </c>
      <c r="B388" s="19">
        <v>37330</v>
      </c>
      <c r="C388" s="21" t="s">
        <v>53</v>
      </c>
      <c r="D388" s="19">
        <v>1</v>
      </c>
      <c r="E388" s="52" t="s">
        <v>458</v>
      </c>
    </row>
    <row r="389" spans="1:5" x14ac:dyDescent="0.2">
      <c r="A389" s="19" t="str">
        <f t="shared" si="9"/>
        <v>INDEC-PB - 37540-1</v>
      </c>
      <c r="B389" s="19">
        <v>37540</v>
      </c>
      <c r="C389" s="21" t="s">
        <v>53</v>
      </c>
      <c r="D389" s="19">
        <v>1</v>
      </c>
      <c r="E389" s="52" t="s">
        <v>459</v>
      </c>
    </row>
    <row r="390" spans="1:5" x14ac:dyDescent="0.2">
      <c r="A390" s="19" t="str">
        <f t="shared" si="9"/>
        <v>INDEC-PB - 43121-1</v>
      </c>
      <c r="B390" s="19">
        <v>43121</v>
      </c>
      <c r="C390" s="21" t="s">
        <v>53</v>
      </c>
      <c r="D390" s="19">
        <v>1</v>
      </c>
      <c r="E390" s="52" t="s">
        <v>460</v>
      </c>
    </row>
    <row r="391" spans="1:5" x14ac:dyDescent="0.2">
      <c r="A391" s="19" t="str">
        <f t="shared" si="9"/>
        <v>INDEC-PB - 46112-1</v>
      </c>
      <c r="B391" s="19">
        <v>46112</v>
      </c>
      <c r="C391" s="21" t="s">
        <v>53</v>
      </c>
      <c r="D391" s="19">
        <v>1</v>
      </c>
      <c r="E391" s="52" t="s">
        <v>461</v>
      </c>
    </row>
    <row r="392" spans="1:5" x14ac:dyDescent="0.2">
      <c r="A392" s="19" t="str">
        <f t="shared" si="9"/>
        <v>INDEC-PB - 43122-1</v>
      </c>
      <c r="B392" s="19">
        <v>43122</v>
      </c>
      <c r="C392" s="21" t="s">
        <v>53</v>
      </c>
      <c r="D392" s="19">
        <v>1</v>
      </c>
      <c r="E392" s="52" t="s">
        <v>462</v>
      </c>
    </row>
    <row r="393" spans="1:5" x14ac:dyDescent="0.2">
      <c r="A393" s="19" t="str">
        <f t="shared" si="9"/>
        <v>INDEC-PB - 49911-1</v>
      </c>
      <c r="B393" s="19">
        <v>49911</v>
      </c>
      <c r="C393" s="21" t="s">
        <v>53</v>
      </c>
      <c r="D393" s="19">
        <v>1</v>
      </c>
      <c r="E393" s="52" t="s">
        <v>463</v>
      </c>
    </row>
    <row r="394" spans="1:5" x14ac:dyDescent="0.2">
      <c r="A394" s="19" t="str">
        <f t="shared" si="9"/>
        <v>INDEC-PB - 33310-1</v>
      </c>
      <c r="B394" s="19">
        <v>33310</v>
      </c>
      <c r="C394" s="21" t="s">
        <v>53</v>
      </c>
      <c r="D394" s="19">
        <v>1</v>
      </c>
      <c r="E394" s="52" t="s">
        <v>464</v>
      </c>
    </row>
    <row r="395" spans="1:5" x14ac:dyDescent="0.2">
      <c r="A395" s="19" t="str">
        <f t="shared" si="9"/>
        <v>INDEC-PB - 32129-1</v>
      </c>
      <c r="B395" s="19">
        <v>32129</v>
      </c>
      <c r="C395" s="21" t="s">
        <v>53</v>
      </c>
      <c r="D395" s="19">
        <v>1</v>
      </c>
      <c r="E395" s="52" t="s">
        <v>465</v>
      </c>
    </row>
    <row r="396" spans="1:5" x14ac:dyDescent="0.2">
      <c r="A396" s="19" t="str">
        <f t="shared" si="9"/>
        <v>INDEC-PB - 37990-2</v>
      </c>
      <c r="B396" s="19">
        <v>37990</v>
      </c>
      <c r="C396" s="21" t="s">
        <v>53</v>
      </c>
      <c r="D396" s="19">
        <v>2</v>
      </c>
      <c r="E396" s="52" t="s">
        <v>466</v>
      </c>
    </row>
    <row r="397" spans="1:5" x14ac:dyDescent="0.2">
      <c r="A397" s="19" t="str">
        <f t="shared" si="9"/>
        <v>INDEC-PB - 41251-1</v>
      </c>
      <c r="B397" s="19">
        <v>41251</v>
      </c>
      <c r="C397" s="21" t="s">
        <v>53</v>
      </c>
      <c r="D397" s="19">
        <v>1</v>
      </c>
      <c r="E397" s="52" t="s">
        <v>467</v>
      </c>
    </row>
    <row r="398" spans="1:5" x14ac:dyDescent="0.2">
      <c r="A398" s="19" t="str">
        <f t="shared" si="9"/>
        <v>INDEC-PB - 12010-1</v>
      </c>
      <c r="B398" s="19">
        <v>12010</v>
      </c>
      <c r="C398" s="21" t="s">
        <v>53</v>
      </c>
      <c r="D398" s="19">
        <v>1</v>
      </c>
      <c r="E398" s="52" t="s">
        <v>468</v>
      </c>
    </row>
    <row r="399" spans="1:5" x14ac:dyDescent="0.2">
      <c r="A399" s="19" t="str">
        <f t="shared" si="9"/>
        <v>INDEC-PB - 15320-1</v>
      </c>
      <c r="B399" s="19">
        <v>15320</v>
      </c>
      <c r="C399" s="21" t="s">
        <v>53</v>
      </c>
      <c r="D399" s="19">
        <v>1</v>
      </c>
      <c r="E399" s="52" t="s">
        <v>469</v>
      </c>
    </row>
    <row r="400" spans="1:5" x14ac:dyDescent="0.2">
      <c r="A400" s="19" t="str">
        <f t="shared" si="9"/>
        <v>INDEC-PB - 41116-1</v>
      </c>
      <c r="B400" s="19">
        <v>41116</v>
      </c>
      <c r="C400" s="21" t="s">
        <v>53</v>
      </c>
      <c r="D400" s="19">
        <v>1</v>
      </c>
      <c r="E400" s="52" t="s">
        <v>470</v>
      </c>
    </row>
    <row r="401" spans="1:5" x14ac:dyDescent="0.2">
      <c r="A401" s="19" t="str">
        <f t="shared" si="9"/>
        <v>INDEC-PB - 42999-1</v>
      </c>
      <c r="B401" s="19">
        <v>42999</v>
      </c>
      <c r="C401" s="21" t="s">
        <v>53</v>
      </c>
      <c r="D401" s="19">
        <v>1</v>
      </c>
      <c r="E401" s="52" t="s">
        <v>471</v>
      </c>
    </row>
    <row r="402" spans="1:5" x14ac:dyDescent="0.2">
      <c r="A402" s="19" t="str">
        <f t="shared" ref="A402:A425" si="10">CONCATENATE("INDEC-PB - ",B402,C402,D402)</f>
        <v>INDEC-PB - 35110-3</v>
      </c>
      <c r="B402" s="19">
        <v>35110</v>
      </c>
      <c r="C402" s="21" t="s">
        <v>53</v>
      </c>
      <c r="D402" s="19">
        <v>3</v>
      </c>
      <c r="E402" s="52" t="s">
        <v>472</v>
      </c>
    </row>
    <row r="403" spans="1:5" x14ac:dyDescent="0.2">
      <c r="A403" s="19" t="str">
        <f t="shared" si="10"/>
        <v>INDEC-PB - 34740-6</v>
      </c>
      <c r="B403" s="19">
        <v>34740</v>
      </c>
      <c r="C403" s="21" t="s">
        <v>53</v>
      </c>
      <c r="D403" s="19">
        <v>6</v>
      </c>
      <c r="E403" s="52" t="s">
        <v>473</v>
      </c>
    </row>
    <row r="404" spans="1:5" x14ac:dyDescent="0.2">
      <c r="A404" s="19" t="str">
        <f t="shared" si="10"/>
        <v>INDEC-PB - 34730-1</v>
      </c>
      <c r="B404" s="19">
        <v>34730</v>
      </c>
      <c r="C404" s="21" t="s">
        <v>53</v>
      </c>
      <c r="D404" s="19">
        <v>1</v>
      </c>
      <c r="E404" s="52" t="s">
        <v>474</v>
      </c>
    </row>
    <row r="405" spans="1:5" x14ac:dyDescent="0.2">
      <c r="A405" s="19" t="str">
        <f t="shared" si="10"/>
        <v>INDEC-PB - 34720-1</v>
      </c>
      <c r="B405" s="19">
        <v>34720</v>
      </c>
      <c r="C405" s="21" t="s">
        <v>53</v>
      </c>
      <c r="D405" s="19">
        <v>1</v>
      </c>
      <c r="E405" s="52" t="s">
        <v>475</v>
      </c>
    </row>
    <row r="406" spans="1:5" x14ac:dyDescent="0.2">
      <c r="A406" s="19" t="str">
        <f t="shared" si="10"/>
        <v>INDEC-PB - 34710-1</v>
      </c>
      <c r="B406" s="19">
        <v>34710</v>
      </c>
      <c r="C406" s="21" t="s">
        <v>53</v>
      </c>
      <c r="D406" s="19">
        <v>1</v>
      </c>
      <c r="E406" s="52" t="s">
        <v>476</v>
      </c>
    </row>
    <row r="407" spans="1:5" x14ac:dyDescent="0.2">
      <c r="A407" s="19" t="str">
        <f t="shared" si="10"/>
        <v>INDEC-PB - 41530-1</v>
      </c>
      <c r="B407" s="19">
        <v>41530</v>
      </c>
      <c r="C407" s="21" t="s">
        <v>53</v>
      </c>
      <c r="D407" s="19">
        <v>1</v>
      </c>
      <c r="E407" s="52" t="s">
        <v>477</v>
      </c>
    </row>
    <row r="408" spans="1:5" x14ac:dyDescent="0.2">
      <c r="A408" s="19" t="str">
        <f t="shared" si="10"/>
        <v>INDEC-PB - 41510-1</v>
      </c>
      <c r="B408" s="19">
        <v>41510</v>
      </c>
      <c r="C408" s="21" t="s">
        <v>53</v>
      </c>
      <c r="D408" s="19">
        <v>1</v>
      </c>
      <c r="E408" s="52" t="s">
        <v>478</v>
      </c>
    </row>
    <row r="409" spans="1:5" x14ac:dyDescent="0.2">
      <c r="A409" s="19" t="str">
        <f t="shared" si="10"/>
        <v>INDEC-PB - 31600-2</v>
      </c>
      <c r="B409" s="19">
        <v>31600</v>
      </c>
      <c r="C409" s="21" t="s">
        <v>53</v>
      </c>
      <c r="D409" s="19">
        <v>2</v>
      </c>
      <c r="E409" s="52" t="s">
        <v>479</v>
      </c>
    </row>
    <row r="410" spans="1:5" x14ac:dyDescent="0.2">
      <c r="A410" s="19" t="str">
        <f t="shared" si="10"/>
        <v>INDEC-PB - 49129-2</v>
      </c>
      <c r="B410" s="19">
        <v>49129</v>
      </c>
      <c r="C410" s="21" t="s">
        <v>53</v>
      </c>
      <c r="D410" s="19">
        <v>2</v>
      </c>
      <c r="E410" s="52" t="s">
        <v>480</v>
      </c>
    </row>
    <row r="411" spans="1:5" x14ac:dyDescent="0.2">
      <c r="A411" s="19" t="str">
        <f t="shared" si="10"/>
        <v>INDEC-PB - 34740-1</v>
      </c>
      <c r="B411" s="19">
        <v>34740</v>
      </c>
      <c r="C411" s="21" t="s">
        <v>53</v>
      </c>
      <c r="D411" s="19">
        <v>1</v>
      </c>
      <c r="E411" s="52" t="s">
        <v>481</v>
      </c>
    </row>
    <row r="412" spans="1:5" x14ac:dyDescent="0.2">
      <c r="A412" s="19" t="str">
        <f t="shared" si="10"/>
        <v>INDEC-PB - 43310-1</v>
      </c>
      <c r="B412" s="19">
        <v>43310</v>
      </c>
      <c r="C412" s="21" t="s">
        <v>53</v>
      </c>
      <c r="D412" s="19">
        <v>1</v>
      </c>
      <c r="E412" s="52" t="s">
        <v>482</v>
      </c>
    </row>
    <row r="413" spans="1:5" x14ac:dyDescent="0.2">
      <c r="A413" s="19" t="str">
        <f t="shared" si="10"/>
        <v>INDEC-PB - 44240-1</v>
      </c>
      <c r="B413" s="19">
        <v>44240</v>
      </c>
      <c r="C413" s="21" t="s">
        <v>53</v>
      </c>
      <c r="D413" s="19">
        <v>1</v>
      </c>
      <c r="E413" s="52" t="s">
        <v>483</v>
      </c>
    </row>
    <row r="414" spans="1:5" x14ac:dyDescent="0.2">
      <c r="A414" s="19" t="str">
        <f t="shared" si="10"/>
        <v>INDEC-PB - 33500-1</v>
      </c>
      <c r="B414" s="19">
        <v>33500</v>
      </c>
      <c r="C414" s="21" t="s">
        <v>53</v>
      </c>
      <c r="D414" s="19">
        <v>1</v>
      </c>
      <c r="E414" s="52" t="s">
        <v>484</v>
      </c>
    </row>
    <row r="415" spans="1:5" x14ac:dyDescent="0.2">
      <c r="A415" s="19" t="str">
        <f t="shared" si="10"/>
        <v>INDEC-PB - 44214-1</v>
      </c>
      <c r="B415" s="19">
        <v>44214</v>
      </c>
      <c r="C415" s="21" t="s">
        <v>53</v>
      </c>
      <c r="D415" s="19">
        <v>1</v>
      </c>
      <c r="E415" s="52" t="s">
        <v>485</v>
      </c>
    </row>
    <row r="416" spans="1:5" x14ac:dyDescent="0.2">
      <c r="A416" s="19" t="str">
        <f t="shared" si="10"/>
        <v>INDEC-PB - 37350-2</v>
      </c>
      <c r="B416" s="19">
        <v>37350</v>
      </c>
      <c r="C416" s="21" t="s">
        <v>53</v>
      </c>
      <c r="D416" s="19">
        <v>2</v>
      </c>
      <c r="E416" s="52" t="s">
        <v>486</v>
      </c>
    </row>
    <row r="417" spans="1:5" x14ac:dyDescent="0.2">
      <c r="A417" s="19" t="str">
        <f t="shared" si="10"/>
        <v>INDEC-PB - 42943-1</v>
      </c>
      <c r="B417" s="19">
        <v>42943</v>
      </c>
      <c r="C417" s="21" t="s">
        <v>53</v>
      </c>
      <c r="D417" s="19">
        <v>1</v>
      </c>
      <c r="E417" s="52" t="s">
        <v>487</v>
      </c>
    </row>
    <row r="418" spans="1:5" x14ac:dyDescent="0.2">
      <c r="A418" s="19" t="str">
        <f t="shared" si="10"/>
        <v>INDEC-PB - 36990-1</v>
      </c>
      <c r="B418" s="19">
        <v>36990</v>
      </c>
      <c r="C418" s="21" t="s">
        <v>53</v>
      </c>
      <c r="D418" s="19">
        <v>1</v>
      </c>
      <c r="E418" s="52" t="s">
        <v>488</v>
      </c>
    </row>
    <row r="419" spans="1:5" x14ac:dyDescent="0.2">
      <c r="A419" s="19" t="str">
        <f t="shared" si="10"/>
        <v>INDEC-PB - 46121-1</v>
      </c>
      <c r="B419" s="19">
        <v>46121</v>
      </c>
      <c r="C419" s="21" t="s">
        <v>53</v>
      </c>
      <c r="D419" s="19">
        <v>1</v>
      </c>
      <c r="E419" s="52" t="s">
        <v>489</v>
      </c>
    </row>
    <row r="420" spans="1:5" x14ac:dyDescent="0.2">
      <c r="A420" s="19" t="str">
        <f t="shared" si="10"/>
        <v>INDEC-PB - 49115-1</v>
      </c>
      <c r="B420" s="19">
        <v>49115</v>
      </c>
      <c r="C420" s="21" t="s">
        <v>53</v>
      </c>
      <c r="D420" s="19">
        <v>1</v>
      </c>
      <c r="E420" s="52" t="s">
        <v>490</v>
      </c>
    </row>
    <row r="421" spans="1:5" x14ac:dyDescent="0.2">
      <c r="A421" s="19" t="str">
        <f t="shared" si="10"/>
        <v>INDEC-PB - 37113-1</v>
      </c>
      <c r="B421" s="19">
        <v>37113</v>
      </c>
      <c r="C421" s="21" t="s">
        <v>53</v>
      </c>
      <c r="D421" s="19">
        <v>1</v>
      </c>
      <c r="E421" s="52" t="s">
        <v>491</v>
      </c>
    </row>
    <row r="422" spans="1:5" x14ac:dyDescent="0.2">
      <c r="A422" s="19" t="str">
        <f t="shared" si="10"/>
        <v>INDEC-PB - 37199-3</v>
      </c>
      <c r="B422" s="19">
        <v>37199</v>
      </c>
      <c r="C422" s="21" t="s">
        <v>53</v>
      </c>
      <c r="D422" s="19">
        <v>3</v>
      </c>
      <c r="E422" s="52" t="s">
        <v>492</v>
      </c>
    </row>
    <row r="423" spans="1:5" x14ac:dyDescent="0.2">
      <c r="A423" s="19" t="str">
        <f t="shared" si="10"/>
        <v>INDEC-PB - 37199-1</v>
      </c>
      <c r="B423" s="19">
        <v>37199</v>
      </c>
      <c r="C423" s="21" t="s">
        <v>53</v>
      </c>
      <c r="D423" s="19">
        <v>1</v>
      </c>
      <c r="E423" s="52" t="s">
        <v>493</v>
      </c>
    </row>
    <row r="424" spans="1:5" x14ac:dyDescent="0.2">
      <c r="A424" s="19" t="str">
        <f t="shared" si="10"/>
        <v>INDEC-PB - 37199-2</v>
      </c>
      <c r="B424" s="19">
        <v>37199</v>
      </c>
      <c r="C424" s="21" t="s">
        <v>53</v>
      </c>
      <c r="D424" s="19">
        <v>2</v>
      </c>
      <c r="E424" s="52" t="s">
        <v>494</v>
      </c>
    </row>
    <row r="425" spans="1:5" x14ac:dyDescent="0.2">
      <c r="A425" s="19" t="str">
        <f t="shared" si="10"/>
        <v>INDEC-PB - 15200-1</v>
      </c>
      <c r="B425" s="19">
        <v>15200</v>
      </c>
      <c r="C425" s="21" t="s">
        <v>53</v>
      </c>
      <c r="D425" s="19">
        <v>1</v>
      </c>
      <c r="E425" s="52" t="s">
        <v>495</v>
      </c>
    </row>
    <row r="426" spans="1:5" x14ac:dyDescent="0.2">
      <c r="A426" s="53"/>
      <c r="E426" s="54"/>
    </row>
    <row r="427" spans="1:5" x14ac:dyDescent="0.2">
      <c r="A427" s="55"/>
      <c r="E427" s="54" t="s">
        <v>496</v>
      </c>
    </row>
    <row r="428" spans="1:5" x14ac:dyDescent="0.2">
      <c r="A428" s="19" t="str">
        <f t="shared" ref="A428:A445" si="11">CONCATENATE("INDEC-PB - ",B428,C428,D428)</f>
        <v>INDEC-PB - 94920-1</v>
      </c>
      <c r="B428" s="21">
        <v>94920</v>
      </c>
      <c r="C428" s="21" t="s">
        <v>53</v>
      </c>
      <c r="D428" s="19">
        <v>1</v>
      </c>
      <c r="E428" s="52" t="s">
        <v>497</v>
      </c>
    </row>
    <row r="429" spans="1:5" x14ac:dyDescent="0.2">
      <c r="A429" s="19" t="str">
        <f t="shared" si="11"/>
        <v>INDEC-PB - 91223-1</v>
      </c>
      <c r="B429" s="21">
        <v>91223</v>
      </c>
      <c r="C429" s="21" t="s">
        <v>53</v>
      </c>
      <c r="D429" s="19">
        <v>1</v>
      </c>
      <c r="E429" s="52" t="s">
        <v>498</v>
      </c>
    </row>
    <row r="430" spans="1:5" x14ac:dyDescent="0.2">
      <c r="A430" s="19" t="str">
        <f t="shared" si="11"/>
        <v>INDEC-PB - 91211-11</v>
      </c>
      <c r="B430" s="21">
        <v>91211</v>
      </c>
      <c r="C430" s="21" t="s">
        <v>53</v>
      </c>
      <c r="D430" s="19">
        <v>11</v>
      </c>
      <c r="E430" s="52" t="s">
        <v>499</v>
      </c>
    </row>
    <row r="431" spans="1:5" x14ac:dyDescent="0.2">
      <c r="A431" s="19" t="str">
        <f t="shared" si="11"/>
        <v>INDEC-PB - 91211-1</v>
      </c>
      <c r="B431" s="21">
        <v>91211</v>
      </c>
      <c r="C431" s="21" t="s">
        <v>53</v>
      </c>
      <c r="D431" s="19">
        <v>1</v>
      </c>
      <c r="E431" s="52" t="s">
        <v>500</v>
      </c>
    </row>
    <row r="432" spans="1:5" x14ac:dyDescent="0.2">
      <c r="A432" s="19" t="str">
        <f t="shared" si="11"/>
        <v>INDEC-PB - 91511-1</v>
      </c>
      <c r="B432" s="21">
        <v>91511</v>
      </c>
      <c r="C432" s="21" t="s">
        <v>53</v>
      </c>
      <c r="D432" s="19">
        <v>1</v>
      </c>
      <c r="E432" s="52" t="s">
        <v>501</v>
      </c>
    </row>
    <row r="433" spans="1:5" x14ac:dyDescent="0.2">
      <c r="A433" s="19" t="str">
        <f t="shared" si="11"/>
        <v>INDEC-PB - 91547-1</v>
      </c>
      <c r="B433" s="21">
        <v>91547</v>
      </c>
      <c r="C433" s="21" t="s">
        <v>53</v>
      </c>
      <c r="D433" s="19">
        <v>1</v>
      </c>
      <c r="E433" s="52" t="s">
        <v>502</v>
      </c>
    </row>
    <row r="434" spans="1:5" x14ac:dyDescent="0.2">
      <c r="A434" s="19" t="str">
        <f t="shared" si="11"/>
        <v>INDEC-PB - 81100-1</v>
      </c>
      <c r="B434" s="21">
        <v>81100</v>
      </c>
      <c r="C434" s="21" t="s">
        <v>53</v>
      </c>
      <c r="D434" s="19">
        <v>1</v>
      </c>
      <c r="E434" s="52" t="s">
        <v>503</v>
      </c>
    </row>
    <row r="435" spans="1:5" x14ac:dyDescent="0.2">
      <c r="A435" s="19" t="str">
        <f t="shared" si="11"/>
        <v>INDEC-PB - 91601-2</v>
      </c>
      <c r="B435" s="21">
        <v>91601</v>
      </c>
      <c r="C435" s="21" t="s">
        <v>53</v>
      </c>
      <c r="D435" s="19">
        <v>2</v>
      </c>
      <c r="E435" s="52" t="s">
        <v>504</v>
      </c>
    </row>
    <row r="436" spans="1:5" x14ac:dyDescent="0.2">
      <c r="A436" s="19" t="str">
        <f t="shared" si="11"/>
        <v>INDEC-PB - 94214-1</v>
      </c>
      <c r="B436" s="21">
        <v>94214</v>
      </c>
      <c r="C436" s="21" t="s">
        <v>53</v>
      </c>
      <c r="D436" s="19">
        <v>1</v>
      </c>
      <c r="E436" s="52" t="s">
        <v>505</v>
      </c>
    </row>
    <row r="437" spans="1:5" x14ac:dyDescent="0.2">
      <c r="A437" s="19" t="str">
        <f t="shared" si="11"/>
        <v>INDEC-PB - 94216-1</v>
      </c>
      <c r="B437" s="21">
        <v>94216</v>
      </c>
      <c r="C437" s="21" t="s">
        <v>53</v>
      </c>
      <c r="D437" s="19">
        <v>1</v>
      </c>
      <c r="E437" s="52" t="s">
        <v>506</v>
      </c>
    </row>
    <row r="438" spans="1:5" x14ac:dyDescent="0.2">
      <c r="A438" s="19" t="str">
        <f t="shared" si="11"/>
        <v>INDEC-PB - 93310-2</v>
      </c>
      <c r="B438" s="21">
        <v>93310</v>
      </c>
      <c r="C438" s="21" t="s">
        <v>53</v>
      </c>
      <c r="D438" s="19">
        <v>2</v>
      </c>
      <c r="E438" s="52" t="s">
        <v>507</v>
      </c>
    </row>
    <row r="439" spans="1:5" x14ac:dyDescent="0.2">
      <c r="A439" s="19" t="str">
        <f t="shared" si="11"/>
        <v>INDEC-PB - 82129-1</v>
      </c>
      <c r="B439" s="21">
        <v>82129</v>
      </c>
      <c r="C439" s="21" t="s">
        <v>53</v>
      </c>
      <c r="D439" s="19">
        <v>1</v>
      </c>
      <c r="E439" s="52" t="s">
        <v>508</v>
      </c>
    </row>
    <row r="440" spans="1:5" x14ac:dyDescent="0.2">
      <c r="A440" s="19" t="str">
        <f t="shared" si="11"/>
        <v>INDEC-PB - 91251-1</v>
      </c>
      <c r="B440" s="21">
        <v>91251</v>
      </c>
      <c r="C440" s="21" t="s">
        <v>53</v>
      </c>
      <c r="D440" s="19">
        <v>1</v>
      </c>
      <c r="E440" s="52" t="s">
        <v>509</v>
      </c>
    </row>
    <row r="441" spans="1:5" x14ac:dyDescent="0.2">
      <c r="A441" s="19" t="str">
        <f t="shared" si="11"/>
        <v>INDEC-PB - 93310-1</v>
      </c>
      <c r="B441" s="21">
        <v>93310</v>
      </c>
      <c r="C441" s="21" t="s">
        <v>53</v>
      </c>
      <c r="D441" s="19">
        <v>1</v>
      </c>
      <c r="E441" s="52" t="s">
        <v>510</v>
      </c>
    </row>
    <row r="442" spans="1:5" x14ac:dyDescent="0.2">
      <c r="A442" s="19" t="str">
        <f t="shared" si="11"/>
        <v>INDEC-PB - 84710-1</v>
      </c>
      <c r="B442" s="21">
        <v>84710</v>
      </c>
      <c r="C442" s="21" t="s">
        <v>53</v>
      </c>
      <c r="D442" s="19">
        <v>1</v>
      </c>
      <c r="E442" s="52" t="s">
        <v>511</v>
      </c>
    </row>
    <row r="443" spans="1:5" x14ac:dyDescent="0.2">
      <c r="A443" s="19" t="str">
        <f t="shared" si="11"/>
        <v>INDEC-PB - 84740-1</v>
      </c>
      <c r="B443" s="21">
        <v>84740</v>
      </c>
      <c r="C443" s="21" t="s">
        <v>53</v>
      </c>
      <c r="D443" s="19">
        <v>1</v>
      </c>
      <c r="E443" s="52" t="s">
        <v>512</v>
      </c>
    </row>
    <row r="444" spans="1:5" x14ac:dyDescent="0.2">
      <c r="A444" s="19" t="str">
        <f t="shared" si="11"/>
        <v>INDEC-PB - 84230-1</v>
      </c>
      <c r="B444" s="21">
        <v>84230</v>
      </c>
      <c r="C444" s="21" t="s">
        <v>53</v>
      </c>
      <c r="D444" s="19">
        <v>1</v>
      </c>
      <c r="E444" s="52" t="s">
        <v>513</v>
      </c>
    </row>
    <row r="445" spans="1:5" x14ac:dyDescent="0.2">
      <c r="A445" s="19" t="str">
        <f t="shared" si="11"/>
        <v>INDEC-PB - 85490-1</v>
      </c>
      <c r="B445" s="21">
        <v>85490</v>
      </c>
      <c r="C445" s="21" t="s">
        <v>53</v>
      </c>
      <c r="D445" s="19">
        <v>1</v>
      </c>
      <c r="E445" s="52" t="s">
        <v>514</v>
      </c>
    </row>
    <row r="448" spans="1:5" x14ac:dyDescent="0.2">
      <c r="A448" s="52"/>
      <c r="B448" s="17" t="s">
        <v>516</v>
      </c>
      <c r="C448" s="56"/>
      <c r="D448" s="57"/>
    </row>
    <row r="449" spans="1:5" x14ac:dyDescent="0.2">
      <c r="A449" s="52"/>
      <c r="B449" s="27"/>
      <c r="C449" s="56"/>
      <c r="D449" s="57"/>
    </row>
    <row r="450" spans="1:5" ht="12.75" customHeight="1" x14ac:dyDescent="0.2">
      <c r="A450" s="389" t="s">
        <v>355</v>
      </c>
      <c r="B450" s="390" t="s">
        <v>517</v>
      </c>
      <c r="C450" s="390"/>
      <c r="D450" s="390"/>
      <c r="E450" s="389" t="s">
        <v>51</v>
      </c>
    </row>
    <row r="451" spans="1:5" ht="12" customHeight="1" x14ac:dyDescent="0.2">
      <c r="A451" s="389"/>
      <c r="B451" s="390" t="s">
        <v>518</v>
      </c>
      <c r="C451" s="390"/>
      <c r="D451" s="390"/>
      <c r="E451" s="389"/>
    </row>
    <row r="452" spans="1:5" x14ac:dyDescent="0.2">
      <c r="B452" s="58"/>
      <c r="C452" s="57"/>
      <c r="D452" s="57"/>
      <c r="E452" s="59"/>
    </row>
    <row r="453" spans="1:5" x14ac:dyDescent="0.2">
      <c r="B453" s="58"/>
      <c r="C453" s="57"/>
      <c r="D453" s="57"/>
      <c r="E453" s="54" t="s">
        <v>519</v>
      </c>
    </row>
    <row r="454" spans="1:5" x14ac:dyDescent="0.2">
      <c r="A454" s="19" t="str">
        <f t="shared" ref="A454:A474" si="12">CONCATENATE("INDEC-PB - ",B454,C454,D454)</f>
        <v>INDEC-PB - 2811-1</v>
      </c>
      <c r="B454" s="55">
        <v>2811</v>
      </c>
      <c r="C454" s="32" t="s">
        <v>53</v>
      </c>
      <c r="D454" s="19">
        <v>1</v>
      </c>
      <c r="E454" s="39" t="s">
        <v>520</v>
      </c>
    </row>
    <row r="455" spans="1:5" x14ac:dyDescent="0.2">
      <c r="A455" s="19" t="str">
        <f t="shared" si="12"/>
        <v>INDEC-PB - 2710-1</v>
      </c>
      <c r="B455" s="55">
        <v>2710</v>
      </c>
      <c r="C455" s="32" t="s">
        <v>53</v>
      </c>
      <c r="D455" s="19">
        <v>1</v>
      </c>
      <c r="E455" s="39" t="s">
        <v>521</v>
      </c>
    </row>
    <row r="456" spans="1:5" x14ac:dyDescent="0.2">
      <c r="A456" s="19" t="str">
        <f t="shared" si="12"/>
        <v>INDEC-PB - 2922-1</v>
      </c>
      <c r="B456" s="55">
        <v>2922</v>
      </c>
      <c r="C456" s="32" t="s">
        <v>53</v>
      </c>
      <c r="D456" s="19">
        <v>1</v>
      </c>
      <c r="E456" s="39" t="s">
        <v>522</v>
      </c>
    </row>
    <row r="457" spans="1:5" x14ac:dyDescent="0.2">
      <c r="A457" s="19" t="str">
        <f t="shared" si="12"/>
        <v>INDEC-PB - 2691-</v>
      </c>
      <c r="B457" s="55">
        <v>2691</v>
      </c>
      <c r="C457" s="32" t="s">
        <v>53</v>
      </c>
      <c r="E457" s="39" t="s">
        <v>523</v>
      </c>
    </row>
    <row r="458" spans="1:5" x14ac:dyDescent="0.2">
      <c r="A458" s="19" t="str">
        <f t="shared" si="12"/>
        <v>INDEC-PB - 2695-</v>
      </c>
      <c r="B458" s="55">
        <v>2695</v>
      </c>
      <c r="C458" s="32" t="s">
        <v>53</v>
      </c>
      <c r="E458" s="39" t="s">
        <v>524</v>
      </c>
    </row>
    <row r="459" spans="1:5" x14ac:dyDescent="0.2">
      <c r="A459" s="19" t="str">
        <f t="shared" si="12"/>
        <v>INDEC-PB - 3410-2</v>
      </c>
      <c r="B459" s="55">
        <v>3410</v>
      </c>
      <c r="C459" s="32" t="s">
        <v>53</v>
      </c>
      <c r="D459" s="19">
        <v>2</v>
      </c>
      <c r="E459" s="39" t="s">
        <v>525</v>
      </c>
    </row>
    <row r="460" spans="1:5" x14ac:dyDescent="0.2">
      <c r="A460" s="19" t="str">
        <f t="shared" si="12"/>
        <v>INDEC-PB - 2520-1</v>
      </c>
      <c r="B460" s="55">
        <v>2520</v>
      </c>
      <c r="C460" s="32" t="s">
        <v>53</v>
      </c>
      <c r="D460" s="19">
        <v>1</v>
      </c>
      <c r="E460" s="52" t="s">
        <v>526</v>
      </c>
    </row>
    <row r="461" spans="1:5" x14ac:dyDescent="0.2">
      <c r="A461" s="19" t="str">
        <f t="shared" si="12"/>
        <v>INDEC-PB - 2413-3</v>
      </c>
      <c r="B461" s="55">
        <v>2413</v>
      </c>
      <c r="C461" s="32" t="s">
        <v>53</v>
      </c>
      <c r="D461" s="19">
        <v>3</v>
      </c>
      <c r="E461" s="52" t="s">
        <v>527</v>
      </c>
    </row>
    <row r="462" spans="1:5" x14ac:dyDescent="0.2">
      <c r="A462" s="19" t="str">
        <f t="shared" si="12"/>
        <v>INDEC-PB - 2519-1</v>
      </c>
      <c r="B462" s="55">
        <v>2519</v>
      </c>
      <c r="C462" s="32" t="s">
        <v>53</v>
      </c>
      <c r="D462" s="19">
        <v>1</v>
      </c>
      <c r="E462" s="52" t="s">
        <v>528</v>
      </c>
    </row>
    <row r="463" spans="1:5" x14ac:dyDescent="0.2">
      <c r="A463" s="19" t="str">
        <f t="shared" si="12"/>
        <v>INDEC-PB - 2520-3</v>
      </c>
      <c r="B463" s="55">
        <v>2520</v>
      </c>
      <c r="C463" s="32" t="s">
        <v>53</v>
      </c>
      <c r="D463" s="19">
        <v>3</v>
      </c>
      <c r="E463" s="52" t="s">
        <v>529</v>
      </c>
    </row>
    <row r="464" spans="1:5" x14ac:dyDescent="0.2">
      <c r="A464" s="19" t="str">
        <f t="shared" si="12"/>
        <v>INDEC-PB - 2022-1</v>
      </c>
      <c r="B464" s="55">
        <v>2022</v>
      </c>
      <c r="C464" s="32" t="s">
        <v>53</v>
      </c>
      <c r="D464" s="19">
        <v>1</v>
      </c>
      <c r="E464" s="52" t="s">
        <v>530</v>
      </c>
    </row>
    <row r="465" spans="1:5" x14ac:dyDescent="0.2">
      <c r="A465" s="19" t="str">
        <f t="shared" si="12"/>
        <v>INDEC-PB - 2511-1</v>
      </c>
      <c r="B465" s="55">
        <v>2511</v>
      </c>
      <c r="C465" s="32" t="s">
        <v>53</v>
      </c>
      <c r="D465" s="19">
        <v>1</v>
      </c>
      <c r="E465" s="52" t="s">
        <v>531</v>
      </c>
    </row>
    <row r="466" spans="1:5" x14ac:dyDescent="0.2">
      <c r="A466" s="19" t="str">
        <f t="shared" si="12"/>
        <v>INDEC-PB - 2899-</v>
      </c>
      <c r="B466" s="55">
        <v>2899</v>
      </c>
      <c r="C466" s="32" t="s">
        <v>53</v>
      </c>
      <c r="E466" s="52" t="s">
        <v>532</v>
      </c>
    </row>
    <row r="467" spans="1:5" x14ac:dyDescent="0.2">
      <c r="A467" s="19" t="str">
        <f t="shared" si="12"/>
        <v>INDEC-PB - 3110-1</v>
      </c>
      <c r="B467" s="55">
        <v>3110</v>
      </c>
      <c r="C467" s="32" t="s">
        <v>53</v>
      </c>
      <c r="D467" s="19">
        <v>1</v>
      </c>
      <c r="E467" s="52" t="s">
        <v>533</v>
      </c>
    </row>
    <row r="468" spans="1:5" x14ac:dyDescent="0.2">
      <c r="A468" s="19" t="str">
        <f t="shared" si="12"/>
        <v>INDEC-PB - 2320-1</v>
      </c>
      <c r="B468" s="55">
        <v>2320</v>
      </c>
      <c r="C468" s="32" t="s">
        <v>53</v>
      </c>
      <c r="D468" s="19">
        <v>1</v>
      </c>
      <c r="E468" s="52" t="s">
        <v>534</v>
      </c>
    </row>
    <row r="469" spans="1:5" x14ac:dyDescent="0.2">
      <c r="A469" s="19" t="str">
        <f t="shared" si="12"/>
        <v>INDEC-PB - 2924-1</v>
      </c>
      <c r="B469" s="55">
        <v>2924</v>
      </c>
      <c r="C469" s="32" t="s">
        <v>53</v>
      </c>
      <c r="D469" s="19">
        <v>1</v>
      </c>
      <c r="E469" s="52" t="s">
        <v>535</v>
      </c>
    </row>
    <row r="470" spans="1:5" x14ac:dyDescent="0.2">
      <c r="A470" s="19" t="str">
        <f t="shared" si="12"/>
        <v>INDEC-PB - 2692-1</v>
      </c>
      <c r="B470" s="55">
        <v>2692</v>
      </c>
      <c r="C470" s="32" t="s">
        <v>53</v>
      </c>
      <c r="D470" s="19">
        <v>1</v>
      </c>
      <c r="E470" s="52" t="s">
        <v>536</v>
      </c>
    </row>
    <row r="471" spans="1:5" x14ac:dyDescent="0.2">
      <c r="A471" s="19" t="str">
        <f t="shared" si="12"/>
        <v>INDEC-PB - 3410-</v>
      </c>
      <c r="B471" s="55">
        <v>3410</v>
      </c>
      <c r="C471" s="32" t="s">
        <v>53</v>
      </c>
      <c r="E471" s="52" t="s">
        <v>537</v>
      </c>
    </row>
    <row r="472" spans="1:5" x14ac:dyDescent="0.2">
      <c r="A472" s="19" t="str">
        <f t="shared" si="12"/>
        <v>INDEC-PB - 2413-1</v>
      </c>
      <c r="B472" s="55">
        <v>2413</v>
      </c>
      <c r="C472" s="32" t="s">
        <v>53</v>
      </c>
      <c r="D472" s="19">
        <v>1</v>
      </c>
      <c r="E472" s="52" t="s">
        <v>538</v>
      </c>
    </row>
    <row r="473" spans="1:5" x14ac:dyDescent="0.2">
      <c r="A473" s="19" t="str">
        <f t="shared" si="12"/>
        <v>INDEC-PB - 291-</v>
      </c>
      <c r="B473" s="55">
        <v>291</v>
      </c>
      <c r="C473" s="32" t="s">
        <v>53</v>
      </c>
      <c r="E473" s="60" t="s">
        <v>539</v>
      </c>
    </row>
    <row r="474" spans="1:5" x14ac:dyDescent="0.2">
      <c r="A474" s="19" t="str">
        <f t="shared" si="12"/>
        <v>INDEC-PB - 2610-1</v>
      </c>
      <c r="B474" s="55">
        <v>2610</v>
      </c>
      <c r="C474" s="32" t="s">
        <v>53</v>
      </c>
      <c r="D474" s="19">
        <v>1</v>
      </c>
      <c r="E474" s="39" t="s">
        <v>540</v>
      </c>
    </row>
    <row r="475" spans="1:5" x14ac:dyDescent="0.2">
      <c r="A475" s="57"/>
      <c r="B475" s="61"/>
      <c r="C475" s="56"/>
      <c r="E475" s="39"/>
    </row>
    <row r="476" spans="1:5" x14ac:dyDescent="0.2">
      <c r="A476" s="57"/>
      <c r="B476" s="61"/>
      <c r="C476" s="56"/>
      <c r="E476" s="54" t="s">
        <v>496</v>
      </c>
    </row>
    <row r="477" spans="1:5" x14ac:dyDescent="0.2">
      <c r="A477" s="19" t="str">
        <f t="shared" ref="A477:A482" si="13">CONCATENATE("INDEC-PB - ",B477,C477,D477)</f>
        <v>INDEC-PB - 2710-1</v>
      </c>
      <c r="B477" s="62">
        <v>2710</v>
      </c>
      <c r="C477" s="32" t="s">
        <v>53</v>
      </c>
      <c r="D477" s="62">
        <v>1</v>
      </c>
      <c r="E477" s="60" t="s">
        <v>541</v>
      </c>
    </row>
    <row r="478" spans="1:5" x14ac:dyDescent="0.2">
      <c r="A478" s="19" t="str">
        <f t="shared" si="13"/>
        <v>INDEC-PB - 2720-1</v>
      </c>
      <c r="B478" s="62">
        <v>2720</v>
      </c>
      <c r="C478" s="32" t="s">
        <v>53</v>
      </c>
      <c r="D478" s="62">
        <v>1</v>
      </c>
      <c r="E478" s="39" t="s">
        <v>542</v>
      </c>
    </row>
    <row r="479" spans="1:5" x14ac:dyDescent="0.2">
      <c r="A479" s="19" t="str">
        <f t="shared" si="13"/>
        <v>INDEC-PB - 2922-1</v>
      </c>
      <c r="B479" s="57">
        <v>2922</v>
      </c>
      <c r="C479" s="32" t="s">
        <v>53</v>
      </c>
      <c r="D479" s="57">
        <v>1</v>
      </c>
      <c r="E479" s="39" t="s">
        <v>543</v>
      </c>
    </row>
    <row r="480" spans="1:5" x14ac:dyDescent="0.2">
      <c r="A480" s="19" t="str">
        <f t="shared" si="13"/>
        <v>INDEC-PB - 2913-1</v>
      </c>
      <c r="B480" s="57">
        <v>2913</v>
      </c>
      <c r="C480" s="32" t="s">
        <v>53</v>
      </c>
      <c r="D480" s="57">
        <v>1</v>
      </c>
      <c r="E480" s="39" t="s">
        <v>544</v>
      </c>
    </row>
    <row r="481" spans="1:7" x14ac:dyDescent="0.2">
      <c r="A481" s="19" t="str">
        <f t="shared" si="13"/>
        <v>INDEC-PB - 2413-1</v>
      </c>
      <c r="B481" s="57">
        <v>2413</v>
      </c>
      <c r="C481" s="32" t="s">
        <v>53</v>
      </c>
      <c r="D481" s="57">
        <v>1</v>
      </c>
      <c r="E481" s="39" t="s">
        <v>545</v>
      </c>
    </row>
    <row r="482" spans="1:7" x14ac:dyDescent="0.2">
      <c r="A482" s="19" t="str">
        <f t="shared" si="13"/>
        <v>INDEC-PB - 2411-1</v>
      </c>
      <c r="B482" s="57">
        <v>2411</v>
      </c>
      <c r="C482" s="32" t="s">
        <v>53</v>
      </c>
      <c r="D482" s="57">
        <v>1</v>
      </c>
      <c r="E482" s="39" t="s">
        <v>546</v>
      </c>
    </row>
    <row r="485" spans="1:7" x14ac:dyDescent="0.2">
      <c r="A485" s="63"/>
      <c r="B485" s="17" t="s">
        <v>582</v>
      </c>
      <c r="C485" s="63"/>
      <c r="D485" s="64"/>
    </row>
    <row r="487" spans="1:7" ht="11.25" customHeight="1" x14ac:dyDescent="0.2">
      <c r="A487" s="46"/>
      <c r="B487" s="390" t="s">
        <v>269</v>
      </c>
      <c r="C487" s="46"/>
      <c r="D487" s="46"/>
      <c r="E487" s="390" t="s">
        <v>270</v>
      </c>
      <c r="F487" s="390" t="s">
        <v>271</v>
      </c>
      <c r="G487" s="390" t="s">
        <v>272</v>
      </c>
    </row>
    <row r="488" spans="1:7" x14ac:dyDescent="0.2">
      <c r="A488" s="46"/>
      <c r="B488" s="390"/>
      <c r="C488" s="46"/>
      <c r="D488" s="46"/>
      <c r="E488" s="390"/>
      <c r="F488" s="390" t="s">
        <v>273</v>
      </c>
      <c r="G488" s="390"/>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274</v>
      </c>
      <c r="C490" s="35"/>
      <c r="D490" s="35"/>
      <c r="E490" s="32" t="s">
        <v>275</v>
      </c>
      <c r="F490" s="35" t="s">
        <v>276</v>
      </c>
      <c r="G490" s="32" t="s">
        <v>277</v>
      </c>
    </row>
    <row r="491" spans="1:7" x14ac:dyDescent="0.2">
      <c r="A491" s="35" t="str">
        <f t="shared" si="14"/>
        <v>INDEC-DCTO - Inciso b)</v>
      </c>
      <c r="B491" s="35" t="s">
        <v>278</v>
      </c>
      <c r="C491" s="35"/>
      <c r="D491" s="35"/>
      <c r="E491" s="32" t="s">
        <v>279</v>
      </c>
      <c r="F491" s="35" t="s">
        <v>280</v>
      </c>
      <c r="G491" s="32" t="s">
        <v>281</v>
      </c>
    </row>
    <row r="492" spans="1:7" x14ac:dyDescent="0.2">
      <c r="A492" s="35" t="str">
        <f t="shared" si="14"/>
        <v>INDEC-DCTO - Inciso d)</v>
      </c>
      <c r="B492" s="35" t="s">
        <v>282</v>
      </c>
      <c r="C492" s="35"/>
      <c r="D492" s="35"/>
      <c r="E492" s="32" t="s">
        <v>283</v>
      </c>
      <c r="F492" s="35" t="s">
        <v>280</v>
      </c>
      <c r="G492" s="32" t="s">
        <v>284</v>
      </c>
    </row>
    <row r="493" spans="1:7" x14ac:dyDescent="0.2">
      <c r="A493" s="35" t="str">
        <f t="shared" si="14"/>
        <v>INDEC-DCTO - Inciso f)</v>
      </c>
      <c r="B493" s="35" t="s">
        <v>285</v>
      </c>
      <c r="C493" s="35"/>
      <c r="D493" s="35"/>
      <c r="E493" s="32" t="s">
        <v>286</v>
      </c>
      <c r="F493" s="35" t="s">
        <v>287</v>
      </c>
      <c r="G493" s="32" t="s">
        <v>288</v>
      </c>
    </row>
    <row r="494" spans="1:7" x14ac:dyDescent="0.2">
      <c r="A494" s="35" t="str">
        <f t="shared" si="14"/>
        <v>INDEC-DCTO - Inciso g)</v>
      </c>
      <c r="B494" s="35" t="s">
        <v>289</v>
      </c>
      <c r="C494" s="35"/>
      <c r="D494" s="35"/>
      <c r="E494" s="32" t="s">
        <v>290</v>
      </c>
      <c r="F494" s="35" t="s">
        <v>280</v>
      </c>
      <c r="G494" s="32" t="s">
        <v>291</v>
      </c>
    </row>
    <row r="495" spans="1:7" x14ac:dyDescent="0.2">
      <c r="A495" s="35" t="str">
        <f t="shared" si="14"/>
        <v>INDEC-DCTO - Inciso h)</v>
      </c>
      <c r="B495" s="35" t="s">
        <v>292</v>
      </c>
      <c r="C495" s="35"/>
      <c r="D495" s="35"/>
      <c r="E495" s="32" t="s">
        <v>293</v>
      </c>
      <c r="F495" s="35" t="s">
        <v>294</v>
      </c>
      <c r="G495" s="32" t="s">
        <v>295</v>
      </c>
    </row>
    <row r="496" spans="1:7" x14ac:dyDescent="0.2">
      <c r="A496" s="35" t="str">
        <f t="shared" si="14"/>
        <v>INDEC-DCTO - Inciso p)</v>
      </c>
      <c r="B496" s="35" t="s">
        <v>296</v>
      </c>
      <c r="C496" s="35"/>
      <c r="D496" s="35"/>
      <c r="E496" s="32" t="s">
        <v>297</v>
      </c>
      <c r="F496" s="35" t="s">
        <v>276</v>
      </c>
      <c r="G496" s="32" t="s">
        <v>298</v>
      </c>
    </row>
    <row r="497" spans="1:7" x14ac:dyDescent="0.2">
      <c r="A497" s="35" t="str">
        <f t="shared" si="14"/>
        <v>INDEC-DCTO - Inciso r)</v>
      </c>
      <c r="B497" s="35" t="s">
        <v>299</v>
      </c>
      <c r="C497" s="35"/>
      <c r="D497" s="35"/>
      <c r="E497" s="32" t="s">
        <v>300</v>
      </c>
      <c r="F497" s="35" t="s">
        <v>280</v>
      </c>
      <c r="G497" s="32" t="s">
        <v>301</v>
      </c>
    </row>
    <row r="498" spans="1:7" x14ac:dyDescent="0.2">
      <c r="A498" s="35" t="str">
        <f t="shared" si="14"/>
        <v>INDEC-DCTO - Inciso s)</v>
      </c>
      <c r="B498" s="35" t="s">
        <v>302</v>
      </c>
      <c r="C498" s="35"/>
      <c r="D498" s="35"/>
      <c r="E498" s="32" t="s">
        <v>303</v>
      </c>
      <c r="F498" s="35" t="s">
        <v>294</v>
      </c>
      <c r="G498" s="32" t="s">
        <v>173</v>
      </c>
    </row>
    <row r="499" spans="1:7" x14ac:dyDescent="0.2">
      <c r="A499" s="35" t="str">
        <f t="shared" si="14"/>
        <v>INDEC-DCTO - Inciso u)</v>
      </c>
      <c r="B499" s="35" t="s">
        <v>304</v>
      </c>
      <c r="C499" s="35"/>
      <c r="D499" s="35"/>
      <c r="E499" s="32" t="s">
        <v>305</v>
      </c>
      <c r="F499" s="35">
        <v>4324041</v>
      </c>
      <c r="G499" s="32" t="s">
        <v>196</v>
      </c>
    </row>
    <row r="500" spans="1:7" x14ac:dyDescent="0.2">
      <c r="A500" s="35" t="str">
        <f t="shared" si="14"/>
        <v>INDEC-DCTO - Inciso v)</v>
      </c>
      <c r="B500" s="35" t="s">
        <v>306</v>
      </c>
      <c r="C500" s="35"/>
      <c r="D500" s="35"/>
      <c r="E500" s="32" t="s">
        <v>307</v>
      </c>
      <c r="F500" s="35">
        <v>4322032</v>
      </c>
      <c r="G500" s="32" t="s">
        <v>141</v>
      </c>
    </row>
    <row r="501" spans="1:7" x14ac:dyDescent="0.2">
      <c r="A501" s="35"/>
      <c r="B501" s="35"/>
      <c r="C501" s="35"/>
      <c r="D501" s="35"/>
      <c r="E501" s="32"/>
      <c r="F501" s="35"/>
      <c r="G501" s="32"/>
    </row>
    <row r="502" spans="1:7" x14ac:dyDescent="0.2">
      <c r="A502" s="35" t="str">
        <f>CONCATENATE("INDEC-DCTO - Inciso ",B502)</f>
        <v>INDEC-DCTO - Inciso c)</v>
      </c>
      <c r="B502" s="35" t="s">
        <v>308</v>
      </c>
      <c r="C502" s="35"/>
      <c r="D502" s="35"/>
      <c r="E502" s="32" t="s">
        <v>309</v>
      </c>
      <c r="F502" s="35"/>
      <c r="G502" s="32" t="s">
        <v>583</v>
      </c>
    </row>
    <row r="503" spans="1:7" x14ac:dyDescent="0.2">
      <c r="A503" s="35" t="str">
        <f>CONCATENATE("INDEC-DCTO - Inciso ",B503)</f>
        <v>INDEC-DCTO - Inciso m)</v>
      </c>
      <c r="B503" s="35" t="s">
        <v>310</v>
      </c>
      <c r="C503" s="35"/>
      <c r="D503" s="35"/>
      <c r="E503" s="32" t="s">
        <v>311</v>
      </c>
      <c r="F503" s="35"/>
      <c r="G503" s="32" t="s">
        <v>584</v>
      </c>
    </row>
    <row r="504" spans="1:7" x14ac:dyDescent="0.2">
      <c r="A504" s="35" t="str">
        <f>CONCATENATE("INDEC-DCTO - Inciso ",B504)</f>
        <v>INDEC-DCTO - Inciso n)</v>
      </c>
      <c r="B504" s="35" t="s">
        <v>312</v>
      </c>
      <c r="C504" s="35"/>
      <c r="D504" s="35"/>
      <c r="E504" s="32" t="s">
        <v>313</v>
      </c>
      <c r="F504" s="35"/>
      <c r="G504" s="32" t="s">
        <v>585</v>
      </c>
    </row>
    <row r="505" spans="1:7" x14ac:dyDescent="0.2">
      <c r="A505" s="35" t="str">
        <f>CONCATENATE("INDEC-DCTO - Inciso ",B505)</f>
        <v>INDEC-DCTO - Inciso q)</v>
      </c>
      <c r="B505" s="35" t="s">
        <v>314</v>
      </c>
      <c r="C505" s="35"/>
      <c r="D505" s="35"/>
      <c r="E505" s="32" t="s">
        <v>315</v>
      </c>
      <c r="F505" s="35"/>
      <c r="G505" s="32" t="s">
        <v>586</v>
      </c>
    </row>
    <row r="508" spans="1:7" x14ac:dyDescent="0.2">
      <c r="B508" s="17" t="s">
        <v>587</v>
      </c>
    </row>
    <row r="511" spans="1:7" ht="11.25" customHeight="1" x14ac:dyDescent="0.2">
      <c r="A511" s="46"/>
      <c r="B511" s="390" t="s">
        <v>269</v>
      </c>
      <c r="C511" s="46"/>
      <c r="D511" s="46"/>
      <c r="E511" s="390" t="s">
        <v>270</v>
      </c>
      <c r="F511" s="390" t="s">
        <v>271</v>
      </c>
      <c r="G511" s="390" t="s">
        <v>272</v>
      </c>
    </row>
    <row r="512" spans="1:7" x14ac:dyDescent="0.2">
      <c r="A512" s="46"/>
      <c r="B512" s="390"/>
      <c r="C512" s="46"/>
      <c r="D512" s="46"/>
      <c r="E512" s="390"/>
      <c r="F512" s="390" t="s">
        <v>273</v>
      </c>
      <c r="G512" s="390"/>
    </row>
    <row r="513" spans="1:7" x14ac:dyDescent="0.2">
      <c r="A513" s="39"/>
      <c r="B513" s="39"/>
      <c r="C513" s="39"/>
      <c r="D513" s="40"/>
      <c r="E513" s="39"/>
      <c r="F513" s="39"/>
      <c r="G513" s="39"/>
    </row>
    <row r="514" spans="1:7" x14ac:dyDescent="0.2">
      <c r="A514" s="39"/>
      <c r="B514" s="39"/>
      <c r="C514" s="39"/>
      <c r="D514" s="40"/>
      <c r="E514" s="27" t="s">
        <v>519</v>
      </c>
      <c r="F514" s="39"/>
      <c r="G514" s="39"/>
    </row>
    <row r="515" spans="1:7" x14ac:dyDescent="0.2">
      <c r="A515" s="35" t="str">
        <f>CONCATENATE("INDEC-DCTO - Inciso ",B515)</f>
        <v>INDEC-DCTO - Inciso e)</v>
      </c>
      <c r="B515" s="19" t="s">
        <v>576</v>
      </c>
      <c r="C515" s="40"/>
      <c r="D515" s="40"/>
      <c r="E515" s="39" t="s">
        <v>558</v>
      </c>
      <c r="F515" s="40" t="s">
        <v>559</v>
      </c>
      <c r="G515" s="39" t="s">
        <v>560</v>
      </c>
    </row>
    <row r="516" spans="1:7" x14ac:dyDescent="0.2">
      <c r="A516" s="35" t="str">
        <f>CONCATENATE("INDEC-DCTO - Inciso ",B516)</f>
        <v>INDEC-DCTO - Inciso i)</v>
      </c>
      <c r="B516" s="19" t="s">
        <v>577</v>
      </c>
      <c r="C516" s="40"/>
      <c r="D516" s="40"/>
      <c r="E516" s="39" t="s">
        <v>561</v>
      </c>
      <c r="F516" s="40" t="s">
        <v>562</v>
      </c>
      <c r="G516" s="39" t="s">
        <v>563</v>
      </c>
    </row>
    <row r="517" spans="1:7" x14ac:dyDescent="0.2">
      <c r="A517" s="35" t="str">
        <f>CONCATENATE("INDEC-DCTO - Inciso ",B517)</f>
        <v>INDEC-DCTO - Inciso k)</v>
      </c>
      <c r="B517" s="19" t="s">
        <v>578</v>
      </c>
      <c r="C517" s="40"/>
      <c r="D517" s="40"/>
      <c r="E517" s="39" t="s">
        <v>564</v>
      </c>
      <c r="F517" s="40" t="s">
        <v>565</v>
      </c>
      <c r="G517" s="39" t="s">
        <v>566</v>
      </c>
    </row>
    <row r="518" spans="1:7" x14ac:dyDescent="0.2">
      <c r="A518" s="35" t="str">
        <f>CONCATENATE("INDEC-DCTO - Inciso ",B518)</f>
        <v>INDEC-DCTO - Inciso t)</v>
      </c>
      <c r="B518" s="19" t="s">
        <v>579</v>
      </c>
      <c r="C518" s="40"/>
      <c r="D518" s="40"/>
      <c r="E518" s="39" t="s">
        <v>567</v>
      </c>
      <c r="F518" s="40" t="s">
        <v>568</v>
      </c>
      <c r="G518" s="39" t="s">
        <v>569</v>
      </c>
    </row>
    <row r="519" spans="1:7" x14ac:dyDescent="0.2">
      <c r="A519" s="35" t="str">
        <f>CONCATENATE("INDEC-DCTO - Inciso ",B519)</f>
        <v>INDEC-DCTO - Inciso w)</v>
      </c>
      <c r="B519" s="19" t="s">
        <v>580</v>
      </c>
      <c r="C519" s="40"/>
      <c r="D519" s="40"/>
      <c r="E519" s="39" t="s">
        <v>570</v>
      </c>
      <c r="F519" s="40" t="s">
        <v>571</v>
      </c>
      <c r="G519" s="39" t="s">
        <v>572</v>
      </c>
    </row>
    <row r="520" spans="1:7" x14ac:dyDescent="0.2">
      <c r="A520" s="39"/>
      <c r="B520" s="19"/>
      <c r="C520" s="39"/>
      <c r="D520" s="40"/>
      <c r="E520" s="39"/>
      <c r="F520" s="40"/>
      <c r="G520" s="39"/>
    </row>
    <row r="521" spans="1:7" x14ac:dyDescent="0.2">
      <c r="A521" s="39"/>
      <c r="B521" s="19"/>
      <c r="C521" s="39"/>
      <c r="D521" s="40"/>
      <c r="E521" s="27" t="s">
        <v>496</v>
      </c>
      <c r="F521" s="40"/>
      <c r="G521" s="39"/>
    </row>
    <row r="522" spans="1:7" x14ac:dyDescent="0.2">
      <c r="A522" s="35" t="str">
        <f>CONCATENATE("INDEC-DCTO - Inciso ",B522)</f>
        <v>INDEC-DCTO - Inciso j)</v>
      </c>
      <c r="B522" s="19" t="s">
        <v>581</v>
      </c>
      <c r="C522" s="40"/>
      <c r="D522" s="40"/>
      <c r="E522" s="39" t="s">
        <v>573</v>
      </c>
      <c r="F522" s="40" t="s">
        <v>574</v>
      </c>
      <c r="G522" s="39" t="s">
        <v>575</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316</v>
      </c>
      <c r="C528" s="30"/>
      <c r="D528" s="31"/>
    </row>
    <row r="529" spans="1:5" x14ac:dyDescent="0.2">
      <c r="A529" s="32"/>
      <c r="B529" s="32"/>
      <c r="C529" s="32"/>
      <c r="D529" s="35"/>
    </row>
    <row r="530" spans="1:5" x14ac:dyDescent="0.2">
      <c r="A530" s="389" t="s">
        <v>355</v>
      </c>
      <c r="B530" s="390" t="s">
        <v>50</v>
      </c>
      <c r="C530" s="390"/>
      <c r="D530" s="390"/>
      <c r="E530" s="389" t="s">
        <v>51</v>
      </c>
    </row>
    <row r="531" spans="1:5" x14ac:dyDescent="0.2">
      <c r="A531" s="389"/>
      <c r="B531" s="390" t="s">
        <v>52</v>
      </c>
      <c r="C531" s="390"/>
      <c r="D531" s="390"/>
      <c r="E531" s="389"/>
    </row>
    <row r="532" spans="1:5" x14ac:dyDescent="0.2">
      <c r="A532" s="19" t="str">
        <f t="shared" ref="A532:A553" si="15">CONCATENATE("INDEC-GG ",B532,C532,D532)</f>
        <v>INDEC-GG 18000-1</v>
      </c>
      <c r="B532" s="47">
        <v>18000</v>
      </c>
      <c r="C532" s="47" t="s">
        <v>53</v>
      </c>
      <c r="D532" s="35">
        <v>1</v>
      </c>
      <c r="E532" s="38" t="s">
        <v>317</v>
      </c>
    </row>
    <row r="533" spans="1:5" x14ac:dyDescent="0.2">
      <c r="A533" s="19" t="str">
        <f t="shared" si="15"/>
        <v>INDEC-GG 83107-1</v>
      </c>
      <c r="B533" s="47">
        <v>83107</v>
      </c>
      <c r="C533" s="47" t="s">
        <v>53</v>
      </c>
      <c r="D533" s="35">
        <v>1</v>
      </c>
      <c r="E533" s="38" t="s">
        <v>318</v>
      </c>
    </row>
    <row r="534" spans="1:5" x14ac:dyDescent="0.2">
      <c r="A534" s="19" t="str">
        <f t="shared" si="15"/>
        <v>INDEC-GG 71240-11</v>
      </c>
      <c r="B534" s="47">
        <v>71240</v>
      </c>
      <c r="C534" s="47" t="s">
        <v>53</v>
      </c>
      <c r="D534" s="35">
        <v>11</v>
      </c>
      <c r="E534" s="34" t="s">
        <v>319</v>
      </c>
    </row>
    <row r="535" spans="1:5" x14ac:dyDescent="0.2">
      <c r="A535" s="19" t="str">
        <f t="shared" si="15"/>
        <v>INDEC-GG 71233-11</v>
      </c>
      <c r="B535" s="47">
        <v>71233</v>
      </c>
      <c r="C535" s="47" t="s">
        <v>53</v>
      </c>
      <c r="D535" s="35">
        <v>11</v>
      </c>
      <c r="E535" s="34" t="s">
        <v>320</v>
      </c>
    </row>
    <row r="536" spans="1:5" x14ac:dyDescent="0.2">
      <c r="A536" s="19" t="str">
        <f t="shared" si="15"/>
        <v>INDEC-GG 51800-11</v>
      </c>
      <c r="B536" s="47">
        <v>51800</v>
      </c>
      <c r="C536" s="47" t="s">
        <v>53</v>
      </c>
      <c r="D536" s="35">
        <v>11</v>
      </c>
      <c r="E536" s="34" t="s">
        <v>321</v>
      </c>
    </row>
    <row r="537" spans="1:5" x14ac:dyDescent="0.2">
      <c r="A537" s="19" t="str">
        <f t="shared" si="15"/>
        <v>INDEC-GG 51800-21</v>
      </c>
      <c r="B537" s="47">
        <v>51800</v>
      </c>
      <c r="C537" s="47" t="s">
        <v>53</v>
      </c>
      <c r="D537" s="35">
        <v>21</v>
      </c>
      <c r="E537" s="38" t="s">
        <v>322</v>
      </c>
    </row>
    <row r="538" spans="1:5" x14ac:dyDescent="0.2">
      <c r="A538" s="19" t="str">
        <f t="shared" si="15"/>
        <v>INDEC-GG 74110-11</v>
      </c>
      <c r="B538" s="47">
        <v>74110</v>
      </c>
      <c r="C538" s="47" t="s">
        <v>53</v>
      </c>
      <c r="D538" s="35">
        <v>11</v>
      </c>
      <c r="E538" s="34" t="s">
        <v>323</v>
      </c>
    </row>
    <row r="539" spans="1:5" x14ac:dyDescent="0.2">
      <c r="A539" s="19" t="str">
        <f t="shared" si="15"/>
        <v>INDEC-GG 51560-31</v>
      </c>
      <c r="B539" s="47">
        <v>51560</v>
      </c>
      <c r="C539" s="47" t="s">
        <v>53</v>
      </c>
      <c r="D539" s="35">
        <v>31</v>
      </c>
      <c r="E539" s="38" t="s">
        <v>324</v>
      </c>
    </row>
    <row r="540" spans="1:5" x14ac:dyDescent="0.2">
      <c r="A540" s="19" t="str">
        <f t="shared" si="15"/>
        <v>INDEC-GG 53111-1</v>
      </c>
      <c r="B540" s="47">
        <v>53111</v>
      </c>
      <c r="C540" s="47" t="s">
        <v>53</v>
      </c>
      <c r="D540" s="35">
        <v>1</v>
      </c>
      <c r="E540" s="34" t="s">
        <v>325</v>
      </c>
    </row>
    <row r="541" spans="1:5" x14ac:dyDescent="0.2">
      <c r="A541" s="19" t="str">
        <f t="shared" si="15"/>
        <v>INDEC-GG 54400-1</v>
      </c>
      <c r="B541" s="47">
        <v>54400</v>
      </c>
      <c r="C541" s="47" t="s">
        <v>53</v>
      </c>
      <c r="D541" s="35">
        <v>1</v>
      </c>
      <c r="E541" s="34" t="s">
        <v>326</v>
      </c>
    </row>
    <row r="542" spans="1:5" x14ac:dyDescent="0.2">
      <c r="A542" s="19" t="str">
        <f t="shared" si="15"/>
        <v>INDEC-GG 18000-21</v>
      </c>
      <c r="B542" s="47">
        <v>18000</v>
      </c>
      <c r="C542" s="47" t="s">
        <v>53</v>
      </c>
      <c r="D542" s="35">
        <v>21</v>
      </c>
      <c r="E542" s="34" t="s">
        <v>327</v>
      </c>
    </row>
    <row r="543" spans="1:5" x14ac:dyDescent="0.2">
      <c r="A543" s="19" t="str">
        <f t="shared" si="15"/>
        <v>INDEC-GG 18000-22</v>
      </c>
      <c r="B543" s="47">
        <v>18000</v>
      </c>
      <c r="C543" s="47" t="s">
        <v>53</v>
      </c>
      <c r="D543" s="35">
        <v>22</v>
      </c>
      <c r="E543" s="34" t="s">
        <v>328</v>
      </c>
    </row>
    <row r="544" spans="1:5" x14ac:dyDescent="0.2">
      <c r="A544" s="19" t="str">
        <f t="shared" si="15"/>
        <v>INDEC-GG 88700-2</v>
      </c>
      <c r="B544" s="47">
        <v>88700</v>
      </c>
      <c r="C544" s="47" t="s">
        <v>53</v>
      </c>
      <c r="D544" s="35">
        <v>2</v>
      </c>
      <c r="E544" s="34" t="s">
        <v>329</v>
      </c>
    </row>
    <row r="545" spans="1:5" x14ac:dyDescent="0.2">
      <c r="A545" s="19" t="str">
        <f t="shared" si="15"/>
        <v>INDEC-GG 88700-31</v>
      </c>
      <c r="B545" s="47">
        <v>88700</v>
      </c>
      <c r="C545" s="47" t="s">
        <v>53</v>
      </c>
      <c r="D545" s="35">
        <v>31</v>
      </c>
      <c r="E545" s="38" t="s">
        <v>330</v>
      </c>
    </row>
    <row r="546" spans="1:5" x14ac:dyDescent="0.2">
      <c r="A546" s="19" t="str">
        <f t="shared" si="15"/>
        <v>INDEC-GG DEP-EQ</v>
      </c>
      <c r="B546" s="47" t="s">
        <v>1135</v>
      </c>
      <c r="C546" s="47"/>
      <c r="D546" s="35"/>
      <c r="E546" s="38" t="s">
        <v>331</v>
      </c>
    </row>
    <row r="547" spans="1:5" x14ac:dyDescent="0.2">
      <c r="A547" s="19" t="str">
        <f t="shared" si="15"/>
        <v>INDEC-GG 88700-1</v>
      </c>
      <c r="B547" s="47">
        <v>88700</v>
      </c>
      <c r="C547" s="47" t="s">
        <v>53</v>
      </c>
      <c r="D547" s="35">
        <v>1</v>
      </c>
      <c r="E547" s="38" t="s">
        <v>332</v>
      </c>
    </row>
    <row r="548" spans="1:5" x14ac:dyDescent="0.2">
      <c r="A548" s="19" t="str">
        <f t="shared" si="15"/>
        <v>INDEC-GG 31210-11</v>
      </c>
      <c r="B548" s="47">
        <v>31210</v>
      </c>
      <c r="C548" s="47" t="s">
        <v>53</v>
      </c>
      <c r="D548" s="35">
        <v>11</v>
      </c>
      <c r="E548" s="38" t="s">
        <v>333</v>
      </c>
    </row>
    <row r="549" spans="1:5" x14ac:dyDescent="0.2">
      <c r="A549" s="19" t="str">
        <f t="shared" si="15"/>
        <v>INDEC-GG 81295-1</v>
      </c>
      <c r="B549" s="47">
        <v>81295</v>
      </c>
      <c r="C549" s="47" t="s">
        <v>53</v>
      </c>
      <c r="D549" s="35">
        <v>1</v>
      </c>
      <c r="E549" s="38" t="s">
        <v>334</v>
      </c>
    </row>
    <row r="550" spans="1:5" x14ac:dyDescent="0.2">
      <c r="A550" s="19" t="str">
        <f t="shared" si="15"/>
        <v>INDEC-GG 81297-1</v>
      </c>
      <c r="B550" s="47">
        <v>81297</v>
      </c>
      <c r="C550" s="47" t="s">
        <v>53</v>
      </c>
      <c r="D550" s="35">
        <v>1</v>
      </c>
      <c r="E550" s="34" t="s">
        <v>335</v>
      </c>
    </row>
    <row r="551" spans="1:5" x14ac:dyDescent="0.2">
      <c r="A551" s="19" t="str">
        <f t="shared" si="15"/>
        <v>INDEC-GG 51560-21</v>
      </c>
      <c r="B551" s="47">
        <v>51560</v>
      </c>
      <c r="C551" s="47" t="s">
        <v>53</v>
      </c>
      <c r="D551" s="35">
        <v>21</v>
      </c>
      <c r="E551" s="38" t="s">
        <v>336</v>
      </c>
    </row>
    <row r="552" spans="1:5" x14ac:dyDescent="0.2">
      <c r="A552" s="19" t="str">
        <f t="shared" si="15"/>
        <v>INDEC-GG 31100-11</v>
      </c>
      <c r="B552" s="47">
        <v>31100</v>
      </c>
      <c r="C552" s="47" t="s">
        <v>53</v>
      </c>
      <c r="D552" s="35">
        <v>11</v>
      </c>
      <c r="E552" s="38" t="s">
        <v>337</v>
      </c>
    </row>
    <row r="553" spans="1:5" x14ac:dyDescent="0.2">
      <c r="A553" s="19" t="str">
        <f t="shared" si="15"/>
        <v>INDEC-GG 53211-11</v>
      </c>
      <c r="B553" s="47">
        <v>53211</v>
      </c>
      <c r="C553" s="47" t="s">
        <v>53</v>
      </c>
      <c r="D553" s="35">
        <v>11</v>
      </c>
      <c r="E553" s="34" t="s">
        <v>338</v>
      </c>
    </row>
    <row r="556" spans="1:5" x14ac:dyDescent="0.2">
      <c r="B556" s="17" t="s">
        <v>736</v>
      </c>
    </row>
    <row r="557" spans="1:5" x14ac:dyDescent="0.2">
      <c r="B557" s="17" t="s">
        <v>737</v>
      </c>
    </row>
    <row r="559" spans="1:5" x14ac:dyDescent="0.2">
      <c r="A559" s="19" t="str">
        <f t="shared" ref="A559:A590" si="16">CONCATENATE("DNV-T I - ",B559)</f>
        <v>DNV-T I - 1</v>
      </c>
      <c r="B559" s="21">
        <v>1</v>
      </c>
      <c r="E559" s="21" t="s">
        <v>275</v>
      </c>
    </row>
    <row r="560" spans="1:5" x14ac:dyDescent="0.2">
      <c r="A560" s="19" t="str">
        <f t="shared" si="16"/>
        <v>DNV-T I - 2</v>
      </c>
      <c r="B560" s="21">
        <v>2</v>
      </c>
      <c r="E560" s="21" t="s">
        <v>738</v>
      </c>
    </row>
    <row r="561" spans="1:5" x14ac:dyDescent="0.2">
      <c r="A561" s="19" t="str">
        <f t="shared" si="16"/>
        <v>DNV-T I - 3</v>
      </c>
      <c r="B561" s="21">
        <v>3</v>
      </c>
      <c r="E561" s="21" t="s">
        <v>739</v>
      </c>
    </row>
    <row r="562" spans="1:5" x14ac:dyDescent="0.2">
      <c r="A562" s="19" t="str">
        <f t="shared" si="16"/>
        <v>DNV-T I - 4</v>
      </c>
      <c r="B562" s="21">
        <v>4</v>
      </c>
      <c r="E562" s="21" t="s">
        <v>740</v>
      </c>
    </row>
    <row r="563" spans="1:5" x14ac:dyDescent="0.2">
      <c r="A563" s="19" t="str">
        <f t="shared" si="16"/>
        <v>DNV-T I - 5</v>
      </c>
      <c r="B563" s="21">
        <v>5</v>
      </c>
      <c r="E563" s="21" t="s">
        <v>741</v>
      </c>
    </row>
    <row r="564" spans="1:5" x14ac:dyDescent="0.2">
      <c r="A564" s="19" t="str">
        <f t="shared" si="16"/>
        <v>DNV-T I - 6</v>
      </c>
      <c r="B564" s="21">
        <v>6</v>
      </c>
      <c r="E564" s="21" t="s">
        <v>742</v>
      </c>
    </row>
    <row r="565" spans="1:5" x14ac:dyDescent="0.2">
      <c r="A565" s="19" t="str">
        <f t="shared" si="16"/>
        <v>DNV-T I - 7</v>
      </c>
      <c r="B565" s="21">
        <v>7</v>
      </c>
      <c r="E565" s="21" t="s">
        <v>743</v>
      </c>
    </row>
    <row r="566" spans="1:5" x14ac:dyDescent="0.2">
      <c r="A566" s="19" t="str">
        <f t="shared" si="16"/>
        <v>DNV-T I - 8</v>
      </c>
      <c r="B566" s="21">
        <v>8</v>
      </c>
      <c r="E566" s="21" t="s">
        <v>744</v>
      </c>
    </row>
    <row r="567" spans="1:5" x14ac:dyDescent="0.2">
      <c r="A567" s="19" t="str">
        <f t="shared" si="16"/>
        <v>DNV-T I - 9</v>
      </c>
      <c r="B567" s="21">
        <v>9</v>
      </c>
      <c r="E567" s="21" t="s">
        <v>745</v>
      </c>
    </row>
    <row r="568" spans="1:5" x14ac:dyDescent="0.2">
      <c r="A568" s="19" t="str">
        <f t="shared" si="16"/>
        <v>DNV-T I - 10</v>
      </c>
      <c r="B568" s="21">
        <v>10</v>
      </c>
      <c r="E568" s="21" t="s">
        <v>746</v>
      </c>
    </row>
    <row r="569" spans="1:5" x14ac:dyDescent="0.2">
      <c r="A569" s="19" t="str">
        <f t="shared" si="16"/>
        <v>DNV-T I - 11</v>
      </c>
      <c r="B569" s="21">
        <v>11</v>
      </c>
      <c r="E569" s="21" t="s">
        <v>747</v>
      </c>
    </row>
    <row r="570" spans="1:5" x14ac:dyDescent="0.2">
      <c r="A570" s="19" t="str">
        <f t="shared" si="16"/>
        <v>DNV-T I - 12</v>
      </c>
      <c r="B570" s="21">
        <v>12</v>
      </c>
      <c r="E570" s="21" t="s">
        <v>748</v>
      </c>
    </row>
    <row r="571" spans="1:5" x14ac:dyDescent="0.2">
      <c r="A571" s="19" t="str">
        <f t="shared" si="16"/>
        <v>DNV-T I - 13</v>
      </c>
      <c r="B571" s="21">
        <v>13</v>
      </c>
      <c r="E571" s="21" t="s">
        <v>749</v>
      </c>
    </row>
    <row r="572" spans="1:5" x14ac:dyDescent="0.2">
      <c r="A572" s="19" t="str">
        <f t="shared" si="16"/>
        <v>DNV-T I - 14</v>
      </c>
      <c r="B572" s="21">
        <v>14</v>
      </c>
      <c r="E572" s="21" t="s">
        <v>750</v>
      </c>
    </row>
    <row r="573" spans="1:5" x14ac:dyDescent="0.2">
      <c r="A573" s="19" t="str">
        <f t="shared" si="16"/>
        <v>DNV-T I - 15</v>
      </c>
      <c r="B573" s="21">
        <v>15</v>
      </c>
      <c r="E573" s="21" t="s">
        <v>751</v>
      </c>
    </row>
    <row r="574" spans="1:5" x14ac:dyDescent="0.2">
      <c r="A574" s="19" t="str">
        <f t="shared" si="16"/>
        <v>DNV-T I - 16</v>
      </c>
      <c r="B574" s="21">
        <v>16</v>
      </c>
      <c r="E574" s="21" t="s">
        <v>752</v>
      </c>
    </row>
    <row r="575" spans="1:5" x14ac:dyDescent="0.2">
      <c r="A575" s="19" t="str">
        <f t="shared" si="16"/>
        <v>DNV-T I - 17</v>
      </c>
      <c r="B575" s="21">
        <v>17</v>
      </c>
      <c r="E575" s="21" t="s">
        <v>753</v>
      </c>
    </row>
    <row r="576" spans="1:5" x14ac:dyDescent="0.2">
      <c r="A576" s="19" t="str">
        <f t="shared" si="16"/>
        <v>DNV-T I - 18</v>
      </c>
      <c r="B576" s="21">
        <v>18</v>
      </c>
      <c r="E576" s="21" t="s">
        <v>754</v>
      </c>
    </row>
    <row r="577" spans="1:5" x14ac:dyDescent="0.2">
      <c r="A577" s="19" t="str">
        <f t="shared" si="16"/>
        <v>DNV-T I - 19</v>
      </c>
      <c r="B577" s="21">
        <v>19</v>
      </c>
      <c r="E577" s="21" t="s">
        <v>755</v>
      </c>
    </row>
    <row r="578" spans="1:5" x14ac:dyDescent="0.2">
      <c r="A578" s="19" t="str">
        <f t="shared" si="16"/>
        <v>DNV-T I - 20</v>
      </c>
      <c r="B578" s="21">
        <v>20</v>
      </c>
      <c r="E578" s="21" t="s">
        <v>756</v>
      </c>
    </row>
    <row r="579" spans="1:5" x14ac:dyDescent="0.2">
      <c r="A579" s="19" t="str">
        <f t="shared" si="16"/>
        <v>DNV-T I - 21</v>
      </c>
      <c r="B579" s="21">
        <v>21</v>
      </c>
      <c r="E579" s="21" t="s">
        <v>757</v>
      </c>
    </row>
    <row r="580" spans="1:5" x14ac:dyDescent="0.2">
      <c r="A580" s="19" t="str">
        <f t="shared" si="16"/>
        <v>DNV-T I - 22</v>
      </c>
      <c r="B580" s="21">
        <v>22</v>
      </c>
      <c r="E580" s="21" t="s">
        <v>758</v>
      </c>
    </row>
    <row r="581" spans="1:5" x14ac:dyDescent="0.2">
      <c r="A581" s="19" t="str">
        <f t="shared" si="16"/>
        <v>DNV-T I - 23</v>
      </c>
      <c r="B581" s="21">
        <v>23</v>
      </c>
      <c r="E581" s="21" t="s">
        <v>759</v>
      </c>
    </row>
    <row r="582" spans="1:5" x14ac:dyDescent="0.2">
      <c r="A582" s="19" t="str">
        <f t="shared" si="16"/>
        <v>DNV-T I - 24</v>
      </c>
      <c r="B582" s="21">
        <v>24</v>
      </c>
      <c r="E582" s="21" t="s">
        <v>760</v>
      </c>
    </row>
    <row r="583" spans="1:5" x14ac:dyDescent="0.2">
      <c r="A583" s="19" t="str">
        <f t="shared" si="16"/>
        <v>DNV-T I - 25</v>
      </c>
      <c r="B583" s="21">
        <v>25</v>
      </c>
      <c r="E583" s="21" t="s">
        <v>761</v>
      </c>
    </row>
    <row r="584" spans="1:5" x14ac:dyDescent="0.2">
      <c r="A584" s="19" t="str">
        <f t="shared" si="16"/>
        <v>DNV-T I - 26</v>
      </c>
      <c r="B584" s="21">
        <v>26</v>
      </c>
      <c r="E584" s="21" t="s">
        <v>762</v>
      </c>
    </row>
    <row r="585" spans="1:5" x14ac:dyDescent="0.2">
      <c r="A585" s="19" t="str">
        <f t="shared" si="16"/>
        <v>DNV-T I - 27</v>
      </c>
      <c r="B585" s="21">
        <v>27</v>
      </c>
      <c r="E585" s="21" t="s">
        <v>763</v>
      </c>
    </row>
    <row r="586" spans="1:5" x14ac:dyDescent="0.2">
      <c r="A586" s="19" t="str">
        <f t="shared" si="16"/>
        <v>DNV-T I - 28</v>
      </c>
      <c r="B586" s="21">
        <v>28</v>
      </c>
      <c r="E586" s="21" t="s">
        <v>764</v>
      </c>
    </row>
    <row r="587" spans="1:5" x14ac:dyDescent="0.2">
      <c r="A587" s="19" t="str">
        <f t="shared" si="16"/>
        <v>DNV-T I - 29</v>
      </c>
      <c r="B587" s="21">
        <v>29</v>
      </c>
      <c r="E587" s="21" t="s">
        <v>765</v>
      </c>
    </row>
    <row r="588" spans="1:5" x14ac:dyDescent="0.2">
      <c r="A588" s="19" t="str">
        <f t="shared" si="16"/>
        <v>DNV-T I - 30</v>
      </c>
      <c r="B588" s="21">
        <v>30</v>
      </c>
      <c r="E588" s="21" t="s">
        <v>766</v>
      </c>
    </row>
    <row r="589" spans="1:5" x14ac:dyDescent="0.2">
      <c r="A589" s="19" t="str">
        <f t="shared" si="16"/>
        <v>DNV-T I - 31</v>
      </c>
      <c r="B589" s="21">
        <v>31</v>
      </c>
      <c r="E589" s="21" t="s">
        <v>767</v>
      </c>
    </row>
    <row r="590" spans="1:5" x14ac:dyDescent="0.2">
      <c r="A590" s="19" t="str">
        <f t="shared" si="16"/>
        <v>DNV-T I - 32</v>
      </c>
      <c r="B590" s="21">
        <v>32</v>
      </c>
      <c r="E590" s="21" t="s">
        <v>768</v>
      </c>
    </row>
    <row r="591" spans="1:5" x14ac:dyDescent="0.2">
      <c r="A591" s="19" t="str">
        <f t="shared" ref="A591:A622" si="17">CONCATENATE("DNV-T I - ",B591)</f>
        <v>DNV-T I - 33</v>
      </c>
      <c r="B591" s="21">
        <v>33</v>
      </c>
      <c r="E591" s="21" t="s">
        <v>769</v>
      </c>
    </row>
    <row r="592" spans="1:5" x14ac:dyDescent="0.2">
      <c r="A592" s="19" t="str">
        <f t="shared" si="17"/>
        <v>DNV-T I - 34</v>
      </c>
      <c r="B592" s="21">
        <v>34</v>
      </c>
      <c r="E592" s="21" t="s">
        <v>770</v>
      </c>
    </row>
    <row r="593" spans="1:5" x14ac:dyDescent="0.2">
      <c r="A593" s="19" t="str">
        <f t="shared" si="17"/>
        <v>DNV-T I - 35</v>
      </c>
      <c r="B593" s="21">
        <v>35</v>
      </c>
      <c r="E593" s="21" t="s">
        <v>771</v>
      </c>
    </row>
    <row r="594" spans="1:5" x14ac:dyDescent="0.2">
      <c r="A594" s="19" t="str">
        <f t="shared" si="17"/>
        <v>DNV-T I - 36</v>
      </c>
      <c r="B594" s="21">
        <v>36</v>
      </c>
      <c r="E594" s="21" t="s">
        <v>772</v>
      </c>
    </row>
    <row r="595" spans="1:5" x14ac:dyDescent="0.2">
      <c r="A595" s="19" t="str">
        <f t="shared" si="17"/>
        <v>DNV-T I - 37</v>
      </c>
      <c r="B595" s="21">
        <v>37</v>
      </c>
      <c r="E595" s="21" t="s">
        <v>773</v>
      </c>
    </row>
    <row r="596" spans="1:5" x14ac:dyDescent="0.2">
      <c r="A596" s="19" t="str">
        <f t="shared" si="17"/>
        <v>DNV-T I - 38</v>
      </c>
      <c r="B596" s="21">
        <v>38</v>
      </c>
      <c r="E596" s="21" t="s">
        <v>774</v>
      </c>
    </row>
    <row r="597" spans="1:5" x14ac:dyDescent="0.2">
      <c r="A597" s="19" t="str">
        <f t="shared" si="17"/>
        <v>DNV-T I - 39</v>
      </c>
      <c r="B597" s="21">
        <v>39</v>
      </c>
      <c r="E597" s="21" t="s">
        <v>775</v>
      </c>
    </row>
    <row r="598" spans="1:5" x14ac:dyDescent="0.2">
      <c r="A598" s="19" t="str">
        <f t="shared" si="17"/>
        <v>DNV-T I - 40</v>
      </c>
      <c r="B598" s="21">
        <v>40</v>
      </c>
      <c r="E598" s="21" t="s">
        <v>776</v>
      </c>
    </row>
    <row r="599" spans="1:5" x14ac:dyDescent="0.2">
      <c r="A599" s="19" t="str">
        <f t="shared" si="17"/>
        <v>DNV-T I - 41</v>
      </c>
      <c r="B599" s="21">
        <v>41</v>
      </c>
      <c r="E599" s="21" t="s">
        <v>777</v>
      </c>
    </row>
    <row r="600" spans="1:5" x14ac:dyDescent="0.2">
      <c r="A600" s="19" t="str">
        <f t="shared" si="17"/>
        <v>DNV-T I - 42</v>
      </c>
      <c r="B600" s="21">
        <v>42</v>
      </c>
      <c r="E600" s="21" t="s">
        <v>778</v>
      </c>
    </row>
    <row r="601" spans="1:5" x14ac:dyDescent="0.2">
      <c r="A601" s="19" t="str">
        <f t="shared" si="17"/>
        <v>DNV-T I - 43</v>
      </c>
      <c r="B601" s="21">
        <v>43</v>
      </c>
      <c r="E601" s="21" t="s">
        <v>779</v>
      </c>
    </row>
    <row r="602" spans="1:5" x14ac:dyDescent="0.2">
      <c r="A602" s="19" t="str">
        <f t="shared" si="17"/>
        <v>DNV-T I - 44</v>
      </c>
      <c r="B602" s="21">
        <v>44</v>
      </c>
      <c r="E602" s="21" t="s">
        <v>780</v>
      </c>
    </row>
    <row r="603" spans="1:5" x14ac:dyDescent="0.2">
      <c r="A603" s="19" t="str">
        <f t="shared" si="17"/>
        <v>DNV-T I - 45</v>
      </c>
      <c r="B603" s="21">
        <v>45</v>
      </c>
      <c r="E603" s="21" t="s">
        <v>781</v>
      </c>
    </row>
    <row r="604" spans="1:5" x14ac:dyDescent="0.2">
      <c r="A604" s="19" t="str">
        <f t="shared" si="17"/>
        <v>DNV-T I - 46</v>
      </c>
      <c r="B604" s="21">
        <v>46</v>
      </c>
      <c r="E604" s="21" t="s">
        <v>782</v>
      </c>
    </row>
    <row r="605" spans="1:5" x14ac:dyDescent="0.2">
      <c r="A605" s="19" t="str">
        <f t="shared" si="17"/>
        <v>DNV-T I - 47</v>
      </c>
      <c r="B605" s="21">
        <v>47</v>
      </c>
      <c r="E605" s="21" t="s">
        <v>783</v>
      </c>
    </row>
    <row r="606" spans="1:5" x14ac:dyDescent="0.2">
      <c r="A606" s="19" t="str">
        <f t="shared" si="17"/>
        <v>DNV-T I - 48</v>
      </c>
      <c r="B606" s="21">
        <v>48</v>
      </c>
      <c r="E606" s="21" t="s">
        <v>784</v>
      </c>
    </row>
    <row r="607" spans="1:5" x14ac:dyDescent="0.2">
      <c r="A607" s="19" t="str">
        <f t="shared" si="17"/>
        <v>DNV-T I - 49</v>
      </c>
      <c r="B607" s="21">
        <v>49</v>
      </c>
      <c r="E607" s="21" t="s">
        <v>785</v>
      </c>
    </row>
    <row r="608" spans="1:5" x14ac:dyDescent="0.2">
      <c r="A608" s="19" t="str">
        <f t="shared" si="17"/>
        <v>DNV-T I - 50</v>
      </c>
      <c r="B608" s="21">
        <v>50</v>
      </c>
      <c r="E608" s="21" t="s">
        <v>786</v>
      </c>
    </row>
    <row r="609" spans="1:5" x14ac:dyDescent="0.2">
      <c r="A609" s="19" t="str">
        <f t="shared" si="17"/>
        <v>DNV-T I - 51</v>
      </c>
      <c r="B609" s="21">
        <v>51</v>
      </c>
      <c r="E609" s="21" t="s">
        <v>787</v>
      </c>
    </row>
    <row r="610" spans="1:5" x14ac:dyDescent="0.2">
      <c r="A610" s="19" t="str">
        <f t="shared" si="17"/>
        <v>DNV-T I - 52</v>
      </c>
      <c r="B610" s="21">
        <v>52</v>
      </c>
      <c r="E610" s="21" t="s">
        <v>788</v>
      </c>
    </row>
    <row r="611" spans="1:5" x14ac:dyDescent="0.2">
      <c r="A611" s="19" t="str">
        <f t="shared" si="17"/>
        <v>DNV-T I - 53</v>
      </c>
      <c r="B611" s="21">
        <v>53</v>
      </c>
      <c r="E611" s="21" t="s">
        <v>789</v>
      </c>
    </row>
    <row r="612" spans="1:5" x14ac:dyDescent="0.2">
      <c r="A612" s="19" t="str">
        <f t="shared" si="17"/>
        <v>DNV-T I - 54</v>
      </c>
      <c r="B612" s="21">
        <v>54</v>
      </c>
      <c r="E612" s="21" t="s">
        <v>790</v>
      </c>
    </row>
    <row r="613" spans="1:5" x14ac:dyDescent="0.2">
      <c r="A613" s="19" t="str">
        <f t="shared" si="17"/>
        <v>DNV-T I - 55</v>
      </c>
      <c r="B613" s="21">
        <v>55</v>
      </c>
      <c r="E613" s="21" t="s">
        <v>791</v>
      </c>
    </row>
    <row r="614" spans="1:5" x14ac:dyDescent="0.2">
      <c r="A614" s="19" t="str">
        <f t="shared" si="17"/>
        <v>DNV-T I - 56</v>
      </c>
      <c r="B614" s="21">
        <v>56</v>
      </c>
      <c r="E614" s="21" t="s">
        <v>792</v>
      </c>
    </row>
    <row r="615" spans="1:5" x14ac:dyDescent="0.2">
      <c r="A615" s="19" t="str">
        <f t="shared" si="17"/>
        <v>DNV-T I - 57</v>
      </c>
      <c r="B615" s="21">
        <v>57</v>
      </c>
      <c r="E615" s="21" t="s">
        <v>793</v>
      </c>
    </row>
    <row r="616" spans="1:5" x14ac:dyDescent="0.2">
      <c r="A616" s="19" t="str">
        <f t="shared" si="17"/>
        <v>DNV-T I - 58</v>
      </c>
      <c r="B616" s="21">
        <v>58</v>
      </c>
      <c r="E616" s="21" t="s">
        <v>794</v>
      </c>
    </row>
    <row r="617" spans="1:5" x14ac:dyDescent="0.2">
      <c r="A617" s="19" t="str">
        <f t="shared" si="17"/>
        <v>DNV-T I - 59</v>
      </c>
      <c r="B617" s="21">
        <v>59</v>
      </c>
      <c r="E617" s="21" t="s">
        <v>795</v>
      </c>
    </row>
    <row r="618" spans="1:5" x14ac:dyDescent="0.2">
      <c r="A618" s="19" t="str">
        <f t="shared" si="17"/>
        <v>DNV-T I - 60</v>
      </c>
      <c r="B618" s="21">
        <v>60</v>
      </c>
      <c r="E618" s="21" t="s">
        <v>796</v>
      </c>
    </row>
    <row r="619" spans="1:5" x14ac:dyDescent="0.2">
      <c r="A619" s="19" t="str">
        <f t="shared" si="17"/>
        <v>DNV-T I - 61</v>
      </c>
      <c r="B619" s="21">
        <v>61</v>
      </c>
      <c r="E619" s="21" t="s">
        <v>797</v>
      </c>
    </row>
    <row r="620" spans="1:5" x14ac:dyDescent="0.2">
      <c r="A620" s="19" t="str">
        <f t="shared" si="17"/>
        <v>DNV-T I - 62</v>
      </c>
      <c r="B620" s="21">
        <v>62</v>
      </c>
      <c r="E620" s="21" t="s">
        <v>798</v>
      </c>
    </row>
    <row r="621" spans="1:5" x14ac:dyDescent="0.2">
      <c r="A621" s="19" t="str">
        <f t="shared" si="17"/>
        <v>DNV-T I - 63</v>
      </c>
      <c r="B621" s="21">
        <v>63</v>
      </c>
      <c r="E621" s="21" t="s">
        <v>799</v>
      </c>
    </row>
    <row r="622" spans="1:5" x14ac:dyDescent="0.2">
      <c r="A622" s="19" t="str">
        <f t="shared" si="17"/>
        <v>DNV-T I - 64</v>
      </c>
      <c r="B622" s="21">
        <v>64</v>
      </c>
      <c r="E622" s="21" t="s">
        <v>800</v>
      </c>
    </row>
    <row r="623" spans="1:5" x14ac:dyDescent="0.2">
      <c r="A623" s="19" t="str">
        <f t="shared" ref="A623:A654" si="18">CONCATENATE("DNV-T I - ",B623)</f>
        <v>DNV-T I - 65</v>
      </c>
      <c r="B623" s="21">
        <v>65</v>
      </c>
      <c r="E623" s="21" t="s">
        <v>801</v>
      </c>
    </row>
    <row r="624" spans="1:5" x14ac:dyDescent="0.2">
      <c r="A624" s="19" t="str">
        <f t="shared" si="18"/>
        <v>DNV-T I - 66</v>
      </c>
      <c r="B624" s="21">
        <v>66</v>
      </c>
      <c r="E624" s="21" t="s">
        <v>802</v>
      </c>
    </row>
    <row r="625" spans="1:5" x14ac:dyDescent="0.2">
      <c r="A625" s="19" t="str">
        <f t="shared" si="18"/>
        <v>DNV-T I - 67</v>
      </c>
      <c r="B625" s="21">
        <v>67</v>
      </c>
      <c r="E625" s="21" t="s">
        <v>803</v>
      </c>
    </row>
    <row r="626" spans="1:5" x14ac:dyDescent="0.2">
      <c r="A626" s="19" t="str">
        <f t="shared" si="18"/>
        <v>DNV-T I - 68</v>
      </c>
      <c r="B626" s="21">
        <v>68</v>
      </c>
      <c r="E626" s="21" t="s">
        <v>804</v>
      </c>
    </row>
    <row r="627" spans="1:5" x14ac:dyDescent="0.2">
      <c r="A627" s="19" t="str">
        <f t="shared" si="18"/>
        <v>DNV-T I - 69</v>
      </c>
      <c r="B627" s="21">
        <v>69</v>
      </c>
      <c r="E627" s="21" t="s">
        <v>805</v>
      </c>
    </row>
    <row r="628" spans="1:5" x14ac:dyDescent="0.2">
      <c r="A628" s="19" t="str">
        <f t="shared" si="18"/>
        <v>DNV-T I - 70</v>
      </c>
      <c r="B628" s="21">
        <v>70</v>
      </c>
      <c r="E628" s="21" t="s">
        <v>806</v>
      </c>
    </row>
    <row r="629" spans="1:5" x14ac:dyDescent="0.2">
      <c r="A629" s="19" t="str">
        <f t="shared" si="18"/>
        <v>DNV-T I - 71</v>
      </c>
      <c r="B629" s="21">
        <v>71</v>
      </c>
      <c r="E629" s="21" t="s">
        <v>807</v>
      </c>
    </row>
    <row r="630" spans="1:5" x14ac:dyDescent="0.2">
      <c r="A630" s="19" t="str">
        <f t="shared" si="18"/>
        <v>DNV-T I - 72</v>
      </c>
      <c r="B630" s="21">
        <v>72</v>
      </c>
      <c r="E630" s="21" t="s">
        <v>808</v>
      </c>
    </row>
    <row r="631" spans="1:5" x14ac:dyDescent="0.2">
      <c r="A631" s="19" t="str">
        <f t="shared" si="18"/>
        <v>DNV-T I - 73</v>
      </c>
      <c r="B631" s="21">
        <v>73</v>
      </c>
      <c r="E631" s="21" t="s">
        <v>809</v>
      </c>
    </row>
    <row r="632" spans="1:5" x14ac:dyDescent="0.2">
      <c r="A632" s="19" t="str">
        <f t="shared" si="18"/>
        <v>DNV-T I - 74</v>
      </c>
      <c r="B632" s="21">
        <v>74</v>
      </c>
      <c r="E632" s="21" t="s">
        <v>810</v>
      </c>
    </row>
    <row r="633" spans="1:5" x14ac:dyDescent="0.2">
      <c r="A633" s="19" t="str">
        <f t="shared" si="18"/>
        <v>DNV-T I - 75</v>
      </c>
      <c r="B633" s="21">
        <v>75</v>
      </c>
      <c r="E633" s="21" t="s">
        <v>811</v>
      </c>
    </row>
    <row r="634" spans="1:5" ht="11.25" customHeight="1" x14ac:dyDescent="0.2">
      <c r="A634" s="19" t="str">
        <f t="shared" si="18"/>
        <v>DNV-T I - 76</v>
      </c>
      <c r="B634" s="21">
        <v>76</v>
      </c>
      <c r="E634" s="21" t="s">
        <v>812</v>
      </c>
    </row>
    <row r="635" spans="1:5" ht="11.25" customHeight="1" x14ac:dyDescent="0.2">
      <c r="A635" s="19" t="str">
        <f t="shared" si="18"/>
        <v xml:space="preserve">DNV-T I - </v>
      </c>
    </row>
    <row r="636" spans="1:5" x14ac:dyDescent="0.2">
      <c r="A636" s="19" t="str">
        <f t="shared" si="18"/>
        <v>DNV-T I - 77</v>
      </c>
      <c r="B636" s="21">
        <v>77</v>
      </c>
      <c r="E636" s="21" t="s">
        <v>813</v>
      </c>
    </row>
    <row r="637" spans="1:5" x14ac:dyDescent="0.2">
      <c r="A637" s="19" t="str">
        <f t="shared" si="18"/>
        <v>DNV-T I - 78</v>
      </c>
      <c r="B637" s="21">
        <v>78</v>
      </c>
      <c r="E637" s="21" t="s">
        <v>814</v>
      </c>
    </row>
    <row r="638" spans="1:5" x14ac:dyDescent="0.2">
      <c r="A638" s="19" t="str">
        <f t="shared" si="18"/>
        <v>DNV-T I - 79</v>
      </c>
      <c r="B638" s="21">
        <v>79</v>
      </c>
      <c r="E638" s="21" t="s">
        <v>815</v>
      </c>
    </row>
    <row r="639" spans="1:5" x14ac:dyDescent="0.2">
      <c r="A639" s="19" t="str">
        <f t="shared" si="18"/>
        <v>DNV-T I - 80</v>
      </c>
      <c r="B639" s="21">
        <v>80</v>
      </c>
      <c r="E639" s="21" t="s">
        <v>816</v>
      </c>
    </row>
    <row r="640" spans="1:5" x14ac:dyDescent="0.2">
      <c r="A640" s="19" t="str">
        <f t="shared" si="18"/>
        <v>DNV-T I - 81</v>
      </c>
      <c r="B640" s="21">
        <v>81</v>
      </c>
      <c r="E640" s="21" t="s">
        <v>817</v>
      </c>
    </row>
    <row r="641" spans="1:5" x14ac:dyDescent="0.2">
      <c r="A641" s="19" t="str">
        <f t="shared" si="18"/>
        <v>DNV-T I - 82</v>
      </c>
      <c r="B641" s="21">
        <v>82</v>
      </c>
      <c r="E641" s="21" t="s">
        <v>818</v>
      </c>
    </row>
    <row r="642" spans="1:5" x14ac:dyDescent="0.2">
      <c r="A642" s="19" t="str">
        <f t="shared" si="18"/>
        <v>DNV-T I - 83</v>
      </c>
      <c r="B642" s="21">
        <v>83</v>
      </c>
      <c r="E642" s="21" t="s">
        <v>819</v>
      </c>
    </row>
    <row r="643" spans="1:5" ht="11.25" customHeight="1" x14ac:dyDescent="0.2">
      <c r="A643" s="19" t="str">
        <f t="shared" si="18"/>
        <v>DNV-T I - 84</v>
      </c>
      <c r="B643" s="21">
        <v>84</v>
      </c>
      <c r="E643" s="21" t="s">
        <v>820</v>
      </c>
    </row>
    <row r="644" spans="1:5" ht="11.25" customHeight="1" x14ac:dyDescent="0.2">
      <c r="A644" s="19" t="str">
        <f t="shared" si="18"/>
        <v xml:space="preserve">DNV-T I - </v>
      </c>
    </row>
    <row r="645" spans="1:5" ht="11.25" customHeight="1" x14ac:dyDescent="0.2">
      <c r="A645" s="19" t="str">
        <f t="shared" si="18"/>
        <v>DNV-T I - 85</v>
      </c>
      <c r="B645" s="21">
        <v>85</v>
      </c>
      <c r="E645" s="21" t="s">
        <v>821</v>
      </c>
    </row>
    <row r="646" spans="1:5" ht="11.25" customHeight="1" x14ac:dyDescent="0.2">
      <c r="A646" s="19" t="str">
        <f t="shared" si="18"/>
        <v xml:space="preserve">DNV-T I - </v>
      </c>
    </row>
    <row r="647" spans="1:5" x14ac:dyDescent="0.2">
      <c r="A647" s="19" t="str">
        <f t="shared" si="18"/>
        <v>DNV-T I - 86</v>
      </c>
      <c r="B647" s="21">
        <v>86</v>
      </c>
      <c r="E647" s="21" t="s">
        <v>822</v>
      </c>
    </row>
    <row r="648" spans="1:5" x14ac:dyDescent="0.2">
      <c r="A648" s="19" t="str">
        <f t="shared" si="18"/>
        <v>DNV-T I - 86.1</v>
      </c>
      <c r="B648" s="21" t="s">
        <v>823</v>
      </c>
      <c r="E648" s="21" t="s">
        <v>824</v>
      </c>
    </row>
    <row r="649" spans="1:5" x14ac:dyDescent="0.2">
      <c r="A649" s="19" t="str">
        <f t="shared" si="18"/>
        <v>DNV-T I - 86.1.1</v>
      </c>
      <c r="B649" s="21" t="s">
        <v>825</v>
      </c>
      <c r="E649" s="21" t="s">
        <v>826</v>
      </c>
    </row>
    <row r="650" spans="1:5" x14ac:dyDescent="0.2">
      <c r="A650" s="19" t="str">
        <f t="shared" si="18"/>
        <v>DNV-T I - 86.1.2</v>
      </c>
      <c r="B650" s="21" t="s">
        <v>827</v>
      </c>
      <c r="E650" s="21" t="s">
        <v>828</v>
      </c>
    </row>
    <row r="651" spans="1:5" x14ac:dyDescent="0.2">
      <c r="A651" s="19" t="str">
        <f t="shared" si="18"/>
        <v>DNV-T I - 86.1.3</v>
      </c>
      <c r="B651" s="21" t="s">
        <v>829</v>
      </c>
      <c r="E651" s="21" t="s">
        <v>830</v>
      </c>
    </row>
    <row r="652" spans="1:5" x14ac:dyDescent="0.2">
      <c r="A652" s="19" t="str">
        <f t="shared" si="18"/>
        <v>DNV-T I - 86.1.4</v>
      </c>
      <c r="B652" s="21" t="s">
        <v>831</v>
      </c>
      <c r="E652" s="21" t="s">
        <v>832</v>
      </c>
    </row>
    <row r="653" spans="1:5" x14ac:dyDescent="0.2">
      <c r="A653" s="19" t="str">
        <f t="shared" si="18"/>
        <v>DNV-T I - 86.1.5</v>
      </c>
      <c r="B653" s="21" t="s">
        <v>833</v>
      </c>
      <c r="E653" s="21" t="s">
        <v>834</v>
      </c>
    </row>
    <row r="654" spans="1:5" x14ac:dyDescent="0.2">
      <c r="A654" s="19" t="str">
        <f t="shared" si="18"/>
        <v>DNV-T I - 86.2</v>
      </c>
      <c r="B654" s="21" t="s">
        <v>835</v>
      </c>
      <c r="E654" s="21" t="s">
        <v>836</v>
      </c>
    </row>
    <row r="655" spans="1:5" x14ac:dyDescent="0.2">
      <c r="A655" s="19" t="str">
        <f t="shared" ref="A655:A679" si="19">CONCATENATE("DNV-T I - ",B655)</f>
        <v>DNV-T I - 86.2.1</v>
      </c>
      <c r="B655" s="21" t="s">
        <v>837</v>
      </c>
      <c r="E655" s="21" t="s">
        <v>826</v>
      </c>
    </row>
    <row r="656" spans="1:5" x14ac:dyDescent="0.2">
      <c r="A656" s="19" t="str">
        <f t="shared" si="19"/>
        <v>DNV-T I - 86.2.2</v>
      </c>
      <c r="B656" s="21" t="s">
        <v>838</v>
      </c>
      <c r="E656" s="21" t="s">
        <v>839</v>
      </c>
    </row>
    <row r="657" spans="1:5" x14ac:dyDescent="0.2">
      <c r="A657" s="19" t="str">
        <f t="shared" si="19"/>
        <v>DNV-T I - 86.2.3</v>
      </c>
      <c r="B657" s="21" t="s">
        <v>840</v>
      </c>
      <c r="E657" s="21" t="s">
        <v>828</v>
      </c>
    </row>
    <row r="658" spans="1:5" x14ac:dyDescent="0.2">
      <c r="A658" s="19" t="str">
        <f t="shared" si="19"/>
        <v>DNV-T I - 86.2.4</v>
      </c>
      <c r="B658" s="21" t="s">
        <v>841</v>
      </c>
      <c r="E658" s="21" t="s">
        <v>830</v>
      </c>
    </row>
    <row r="659" spans="1:5" x14ac:dyDescent="0.2">
      <c r="A659" s="19" t="str">
        <f t="shared" si="19"/>
        <v>DNV-T I - 86.2.5</v>
      </c>
      <c r="B659" s="21" t="s">
        <v>842</v>
      </c>
      <c r="E659" s="21" t="s">
        <v>832</v>
      </c>
    </row>
    <row r="660" spans="1:5" x14ac:dyDescent="0.2">
      <c r="A660" s="19" t="str">
        <f t="shared" si="19"/>
        <v>DNV-T I - 86.2.6</v>
      </c>
      <c r="B660" s="21" t="s">
        <v>843</v>
      </c>
      <c r="E660" s="21" t="s">
        <v>834</v>
      </c>
    </row>
    <row r="661" spans="1:5" x14ac:dyDescent="0.2">
      <c r="A661" s="19" t="str">
        <f t="shared" si="19"/>
        <v>DNV-T I - 87</v>
      </c>
      <c r="B661" s="21">
        <v>87</v>
      </c>
      <c r="E661" s="21" t="s">
        <v>844</v>
      </c>
    </row>
    <row r="662" spans="1:5" x14ac:dyDescent="0.2">
      <c r="A662" s="19" t="str">
        <f t="shared" si="19"/>
        <v>DNV-T I - 88</v>
      </c>
      <c r="B662" s="21">
        <v>88</v>
      </c>
      <c r="E662" s="21" t="s">
        <v>845</v>
      </c>
    </row>
    <row r="663" spans="1:5" x14ac:dyDescent="0.2">
      <c r="A663" s="19" t="str">
        <f t="shared" si="19"/>
        <v>DNV-T I - 89</v>
      </c>
      <c r="B663" s="21">
        <v>89</v>
      </c>
      <c r="E663" s="21" t="s">
        <v>846</v>
      </c>
    </row>
    <row r="664" spans="1:5" x14ac:dyDescent="0.2">
      <c r="A664" s="19" t="str">
        <f t="shared" si="19"/>
        <v>DNV-T I - 90</v>
      </c>
      <c r="B664" s="21">
        <v>90</v>
      </c>
      <c r="E664" s="21" t="s">
        <v>847</v>
      </c>
    </row>
    <row r="665" spans="1:5" x14ac:dyDescent="0.2">
      <c r="A665" s="19" t="str">
        <f t="shared" si="19"/>
        <v>DNV-T I - 91</v>
      </c>
      <c r="B665" s="21">
        <v>91</v>
      </c>
      <c r="E665" s="21" t="s">
        <v>848</v>
      </c>
    </row>
    <row r="666" spans="1:5" x14ac:dyDescent="0.2">
      <c r="A666" s="19" t="str">
        <f t="shared" si="19"/>
        <v>DNV-T I - 92</v>
      </c>
      <c r="B666" s="21">
        <v>92</v>
      </c>
      <c r="E666" s="21" t="s">
        <v>849</v>
      </c>
    </row>
    <row r="667" spans="1:5" x14ac:dyDescent="0.2">
      <c r="A667" s="19" t="str">
        <f t="shared" si="19"/>
        <v>DNV-T I - 93</v>
      </c>
      <c r="B667" s="21">
        <v>93</v>
      </c>
      <c r="E667" s="21" t="s">
        <v>850</v>
      </c>
    </row>
    <row r="668" spans="1:5" x14ac:dyDescent="0.2">
      <c r="A668" s="19" t="str">
        <f t="shared" si="19"/>
        <v>DNV-T I - 94</v>
      </c>
      <c r="B668" s="21">
        <v>94</v>
      </c>
      <c r="E668" s="21" t="s">
        <v>851</v>
      </c>
    </row>
    <row r="669" spans="1:5" x14ac:dyDescent="0.2">
      <c r="A669" s="19" t="str">
        <f t="shared" si="19"/>
        <v>DNV-T I - 95</v>
      </c>
      <c r="B669" s="21">
        <v>95</v>
      </c>
      <c r="E669" s="21" t="s">
        <v>852</v>
      </c>
    </row>
    <row r="670" spans="1:5" x14ac:dyDescent="0.2">
      <c r="A670" s="19" t="str">
        <f t="shared" si="19"/>
        <v>DNV-T I - 96</v>
      </c>
      <c r="B670" s="21">
        <v>96</v>
      </c>
      <c r="E670" s="21" t="s">
        <v>853</v>
      </c>
    </row>
    <row r="671" spans="1:5" x14ac:dyDescent="0.2">
      <c r="A671" s="19" t="str">
        <f t="shared" si="19"/>
        <v>DNV-T I - 97</v>
      </c>
      <c r="B671" s="21">
        <v>97</v>
      </c>
      <c r="E671" s="21" t="s">
        <v>854</v>
      </c>
    </row>
    <row r="672" spans="1:5" x14ac:dyDescent="0.2">
      <c r="A672" s="19" t="str">
        <f t="shared" si="19"/>
        <v>DNV-T I - 98</v>
      </c>
      <c r="B672" s="21">
        <v>98</v>
      </c>
      <c r="E672" s="21" t="s">
        <v>855</v>
      </c>
    </row>
    <row r="673" spans="1:7" x14ac:dyDescent="0.2">
      <c r="A673" s="19" t="str">
        <f t="shared" si="19"/>
        <v>DNV-T I - 99</v>
      </c>
      <c r="B673" s="21">
        <v>99</v>
      </c>
      <c r="E673" s="21" t="s">
        <v>856</v>
      </c>
    </row>
    <row r="674" spans="1:7" x14ac:dyDescent="0.2">
      <c r="A674" s="19" t="str">
        <f t="shared" si="19"/>
        <v>DNV-T I - 100</v>
      </c>
      <c r="B674" s="21">
        <v>100</v>
      </c>
      <c r="E674" s="21" t="s">
        <v>857</v>
      </c>
    </row>
    <row r="675" spans="1:7" x14ac:dyDescent="0.2">
      <c r="A675" s="19" t="str">
        <f t="shared" si="19"/>
        <v>DNV-T I - 101</v>
      </c>
      <c r="B675" s="21">
        <v>101</v>
      </c>
      <c r="E675" s="21" t="s">
        <v>858</v>
      </c>
    </row>
    <row r="676" spans="1:7" x14ac:dyDescent="0.2">
      <c r="A676" s="19" t="str">
        <f t="shared" si="19"/>
        <v>DNV-T I - 102</v>
      </c>
      <c r="B676" s="21">
        <v>102</v>
      </c>
      <c r="E676" s="21" t="s">
        <v>859</v>
      </c>
    </row>
    <row r="677" spans="1:7" x14ac:dyDescent="0.2">
      <c r="A677" s="19" t="str">
        <f t="shared" si="19"/>
        <v>DNV-T I - 103</v>
      </c>
      <c r="B677" s="21">
        <v>103</v>
      </c>
      <c r="E677" s="21" t="s">
        <v>860</v>
      </c>
    </row>
    <row r="678" spans="1:7" x14ac:dyDescent="0.2">
      <c r="A678" s="19" t="str">
        <f t="shared" si="19"/>
        <v>DNV-T I - 104</v>
      </c>
      <c r="B678" s="21">
        <v>104</v>
      </c>
      <c r="E678" s="21" t="s">
        <v>861</v>
      </c>
    </row>
    <row r="679" spans="1:7" x14ac:dyDescent="0.2">
      <c r="A679" s="19" t="str">
        <f t="shared" si="19"/>
        <v>DNV-T I - 105</v>
      </c>
      <c r="B679" s="21">
        <v>105</v>
      </c>
      <c r="E679" s="21" t="s">
        <v>862</v>
      </c>
    </row>
    <row r="681" spans="1:7" ht="12.75" x14ac:dyDescent="0.2">
      <c r="A681" s="66"/>
      <c r="B681" s="17" t="s">
        <v>863</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864</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865</v>
      </c>
    </row>
    <row r="761" spans="1:5" x14ac:dyDescent="0.2">
      <c r="B761" s="21" t="s">
        <v>50</v>
      </c>
      <c r="C761" s="21" t="s">
        <v>866</v>
      </c>
    </row>
    <row r="762" spans="1:5" x14ac:dyDescent="0.2">
      <c r="A762" s="19" t="str">
        <f>CONCATENATE("IIEE-SJ - ",B762)</f>
        <v>IIEE-SJ - 1</v>
      </c>
      <c r="B762" s="21">
        <v>1</v>
      </c>
      <c r="E762" s="21" t="s">
        <v>867</v>
      </c>
    </row>
    <row r="763" spans="1:5" x14ac:dyDescent="0.2">
      <c r="A763" s="19" t="str">
        <f>CONCATENATE("IIEE-SJ - ",B763)</f>
        <v>IIEE-SJ - 101000</v>
      </c>
      <c r="B763" s="21">
        <v>101000</v>
      </c>
      <c r="E763" s="21" t="s">
        <v>733</v>
      </c>
    </row>
    <row r="764" spans="1:5" x14ac:dyDescent="0.2">
      <c r="A764" s="19" t="str">
        <f>CONCATENATE("IIEE-SJ - ",B764)</f>
        <v>IIEE-SJ - 102000</v>
      </c>
      <c r="B764" s="21">
        <v>102000</v>
      </c>
      <c r="E764" s="21" t="s">
        <v>734</v>
      </c>
    </row>
    <row r="765" spans="1:5" x14ac:dyDescent="0.2">
      <c r="A765" s="19" t="str">
        <f>CONCATENATE("IIEE-SJ - ",B765)</f>
        <v>IIEE-SJ - 103000</v>
      </c>
      <c r="B765" s="21">
        <v>103000</v>
      </c>
      <c r="E765" s="21" t="s">
        <v>735</v>
      </c>
    </row>
    <row r="766" spans="1:5" x14ac:dyDescent="0.2">
      <c r="A766" s="19"/>
    </row>
    <row r="767" spans="1:5" x14ac:dyDescent="0.2">
      <c r="A767" s="19" t="str">
        <f>CONCATENATE("IIEE-SJ - ",B767)</f>
        <v>IIEE-SJ - 2</v>
      </c>
      <c r="B767" s="21">
        <v>2</v>
      </c>
      <c r="E767" s="21" t="s">
        <v>868</v>
      </c>
    </row>
    <row r="768" spans="1:5" x14ac:dyDescent="0.2">
      <c r="A768" s="19"/>
    </row>
    <row r="769" spans="1:5" x14ac:dyDescent="0.2">
      <c r="A769" s="19" t="str">
        <f>CONCATENATE("IIEE-SJ - ",B769)</f>
        <v>IIEE-SJ - 201</v>
      </c>
      <c r="B769" s="21">
        <v>201</v>
      </c>
      <c r="E769" s="21" t="s">
        <v>869</v>
      </c>
    </row>
    <row r="770" spans="1:5" x14ac:dyDescent="0.2">
      <c r="A770" s="19" t="str">
        <f>CONCATENATE("IIEE-SJ - ",B770)</f>
        <v>IIEE-SJ - 201001</v>
      </c>
      <c r="B770" s="21">
        <v>201001</v>
      </c>
      <c r="E770" s="21" t="s">
        <v>591</v>
      </c>
    </row>
    <row r="771" spans="1:5" x14ac:dyDescent="0.2">
      <c r="A771" s="19" t="str">
        <f>CONCATENATE("IIEE-SJ - ",B771)</f>
        <v>IIEE-SJ - 201002</v>
      </c>
      <c r="B771" s="21">
        <v>201002</v>
      </c>
      <c r="E771" s="21" t="s">
        <v>592</v>
      </c>
    </row>
    <row r="772" spans="1:5" x14ac:dyDescent="0.2">
      <c r="A772" s="19" t="str">
        <f>CONCATENATE("IIEE-SJ - ",B772)</f>
        <v>IIEE-SJ - 201003</v>
      </c>
      <c r="B772" s="21">
        <v>201003</v>
      </c>
      <c r="E772" s="21" t="s">
        <v>593</v>
      </c>
    </row>
    <row r="773" spans="1:5" x14ac:dyDescent="0.2">
      <c r="A773" s="19" t="str">
        <f>CONCATENATE("IIEE-SJ - ",B773)</f>
        <v>IIEE-SJ - 201004</v>
      </c>
      <c r="B773" s="21">
        <v>201004</v>
      </c>
      <c r="E773" s="21" t="s">
        <v>719</v>
      </c>
    </row>
    <row r="774" spans="1:5" x14ac:dyDescent="0.2">
      <c r="A774" s="19"/>
    </row>
    <row r="775" spans="1:5" x14ac:dyDescent="0.2">
      <c r="A775" s="19" t="str">
        <f>CONCATENATE("IIEE-SJ - ",B775)</f>
        <v>IIEE-SJ - 202</v>
      </c>
      <c r="B775" s="21">
        <v>202</v>
      </c>
      <c r="E775" s="21" t="s">
        <v>870</v>
      </c>
    </row>
    <row r="776" spans="1:5" x14ac:dyDescent="0.2">
      <c r="A776" s="19" t="str">
        <f>CONCATENATE("IIEE-SJ - ",B776)</f>
        <v>IIEE-SJ - 202001</v>
      </c>
      <c r="B776" s="21">
        <v>202001</v>
      </c>
      <c r="E776" s="21" t="s">
        <v>594</v>
      </c>
    </row>
    <row r="777" spans="1:5" x14ac:dyDescent="0.2">
      <c r="A777" s="19" t="str">
        <f>CONCATENATE("IIEE-SJ - ",B777)</f>
        <v>IIEE-SJ - 202002</v>
      </c>
      <c r="B777" s="21">
        <v>202002</v>
      </c>
      <c r="E777" s="21" t="s">
        <v>595</v>
      </c>
    </row>
    <row r="778" spans="1:5" x14ac:dyDescent="0.2">
      <c r="A778" s="19" t="str">
        <f>CONCATENATE("IIEE-SJ - ",B778)</f>
        <v>IIEE-SJ - 202003</v>
      </c>
      <c r="B778" s="21">
        <v>202003</v>
      </c>
      <c r="E778" s="21" t="s">
        <v>596</v>
      </c>
    </row>
    <row r="779" spans="1:5" x14ac:dyDescent="0.2">
      <c r="A779" s="19" t="str">
        <f>CONCATENATE("IIEE-SJ - ",B779)</f>
        <v>IIEE-SJ - 202004</v>
      </c>
      <c r="B779" s="21">
        <v>202004</v>
      </c>
      <c r="E779" s="21" t="s">
        <v>689</v>
      </c>
    </row>
    <row r="780" spans="1:5" x14ac:dyDescent="0.2">
      <c r="A780" s="19"/>
    </row>
    <row r="781" spans="1:5" x14ac:dyDescent="0.2">
      <c r="A781" s="19" t="str">
        <f>CONCATENATE("IIEE-SJ - ",B781)</f>
        <v>IIEE-SJ - 203</v>
      </c>
      <c r="B781" s="21">
        <v>203</v>
      </c>
      <c r="E781" s="21" t="s">
        <v>871</v>
      </c>
    </row>
    <row r="782" spans="1:5" x14ac:dyDescent="0.2">
      <c r="A782" s="19" t="str">
        <f>CONCATENATE("IIEE-SJ - ",B782)</f>
        <v>IIEE-SJ - 203001</v>
      </c>
      <c r="B782" s="21">
        <v>203001</v>
      </c>
      <c r="E782" s="21" t="s">
        <v>872</v>
      </c>
    </row>
    <row r="783" spans="1:5" x14ac:dyDescent="0.2">
      <c r="A783" s="19" t="str">
        <f>CONCATENATE("IIEE-SJ - ",B783)</f>
        <v>IIEE-SJ - 203002</v>
      </c>
      <c r="B783" s="21">
        <v>203002</v>
      </c>
      <c r="E783" s="21" t="s">
        <v>722</v>
      </c>
    </row>
    <row r="784" spans="1:5" x14ac:dyDescent="0.2">
      <c r="A784" s="19"/>
    </row>
    <row r="785" spans="1:5" x14ac:dyDescent="0.2">
      <c r="A785" s="19" t="str">
        <f t="shared" ref="A785:A790" si="22">CONCATENATE("IIEE-SJ - ",B785)</f>
        <v>IIEE-SJ - 204</v>
      </c>
      <c r="B785" s="21">
        <v>204</v>
      </c>
      <c r="E785" s="21" t="s">
        <v>873</v>
      </c>
    </row>
    <row r="786" spans="1:5" ht="12" x14ac:dyDescent="0.2">
      <c r="A786" s="19" t="str">
        <f t="shared" si="22"/>
        <v>IIEE-SJ - 204001</v>
      </c>
      <c r="B786" s="21">
        <v>204001</v>
      </c>
      <c r="E786" s="68" t="s">
        <v>874</v>
      </c>
    </row>
    <row r="787" spans="1:5" ht="12" x14ac:dyDescent="0.2">
      <c r="A787" s="19" t="str">
        <f t="shared" si="22"/>
        <v>IIEE-SJ - 204002</v>
      </c>
      <c r="B787" s="21">
        <v>204002</v>
      </c>
      <c r="E787" s="68" t="s">
        <v>875</v>
      </c>
    </row>
    <row r="788" spans="1:5" ht="12" x14ac:dyDescent="0.2">
      <c r="A788" s="19" t="str">
        <f t="shared" si="22"/>
        <v>IIEE-SJ - 204003</v>
      </c>
      <c r="B788" s="21">
        <v>204003</v>
      </c>
      <c r="E788" s="68" t="s">
        <v>876</v>
      </c>
    </row>
    <row r="789" spans="1:5" x14ac:dyDescent="0.2">
      <c r="A789" s="19" t="str">
        <f t="shared" si="22"/>
        <v>IIEE-SJ - 204004</v>
      </c>
      <c r="B789" s="21">
        <v>204004</v>
      </c>
      <c r="E789" s="21" t="s">
        <v>699</v>
      </c>
    </row>
    <row r="790" spans="1:5" x14ac:dyDescent="0.2">
      <c r="A790" s="19" t="str">
        <f t="shared" si="22"/>
        <v>IIEE-SJ - 204005</v>
      </c>
      <c r="B790" s="21">
        <v>204005</v>
      </c>
      <c r="E790" s="21" t="s">
        <v>700</v>
      </c>
    </row>
    <row r="791" spans="1:5" x14ac:dyDescent="0.2">
      <c r="A791" s="19"/>
    </row>
    <row r="792" spans="1:5" x14ac:dyDescent="0.2">
      <c r="A792" s="19" t="str">
        <f t="shared" ref="A792:A797" si="23">CONCATENATE("IIEE-SJ - ",B792)</f>
        <v>IIEE-SJ - 205</v>
      </c>
      <c r="B792" s="21">
        <v>205</v>
      </c>
      <c r="E792" s="21" t="s">
        <v>877</v>
      </c>
    </row>
    <row r="793" spans="1:5" x14ac:dyDescent="0.2">
      <c r="A793" s="19" t="str">
        <f t="shared" si="23"/>
        <v>IIEE-SJ - 205001</v>
      </c>
      <c r="B793" s="21">
        <v>205001</v>
      </c>
      <c r="E793" s="21" t="s">
        <v>878</v>
      </c>
    </row>
    <row r="794" spans="1:5" x14ac:dyDescent="0.2">
      <c r="A794" s="19" t="str">
        <f t="shared" si="23"/>
        <v>IIEE-SJ - 205002</v>
      </c>
      <c r="B794" s="21">
        <v>205002</v>
      </c>
      <c r="E794" s="21" t="s">
        <v>879</v>
      </c>
    </row>
    <row r="795" spans="1:5" x14ac:dyDescent="0.2">
      <c r="A795" s="19" t="str">
        <f t="shared" si="23"/>
        <v>IIEE-SJ - 205003</v>
      </c>
      <c r="B795" s="21">
        <v>205003</v>
      </c>
      <c r="E795" s="21" t="s">
        <v>697</v>
      </c>
    </row>
    <row r="796" spans="1:5" x14ac:dyDescent="0.2">
      <c r="A796" s="19" t="str">
        <f t="shared" si="23"/>
        <v>IIEE-SJ - 205004</v>
      </c>
      <c r="B796" s="21">
        <v>205004</v>
      </c>
      <c r="E796" s="21" t="s">
        <v>698</v>
      </c>
    </row>
    <row r="797" spans="1:5" x14ac:dyDescent="0.2">
      <c r="A797" s="19" t="str">
        <f t="shared" si="23"/>
        <v>IIEE-SJ - 205005</v>
      </c>
      <c r="B797" s="21">
        <v>205005</v>
      </c>
      <c r="E797" s="21" t="s">
        <v>696</v>
      </c>
    </row>
    <row r="798" spans="1:5" x14ac:dyDescent="0.2">
      <c r="A798" s="19"/>
    </row>
    <row r="799" spans="1:5" x14ac:dyDescent="0.2">
      <c r="A799" s="19" t="str">
        <f>CONCATENATE("IIEE-SJ - ",B799)</f>
        <v>IIEE-SJ - 206</v>
      </c>
      <c r="B799" s="21">
        <v>206</v>
      </c>
      <c r="E799" s="21" t="s">
        <v>880</v>
      </c>
    </row>
    <row r="800" spans="1:5" x14ac:dyDescent="0.2">
      <c r="A800" s="19" t="str">
        <f>CONCATENATE("IIEE-SJ - ",B800)</f>
        <v>IIEE-SJ - 206001</v>
      </c>
      <c r="B800" s="21">
        <v>206001</v>
      </c>
      <c r="E800" s="21" t="s">
        <v>881</v>
      </c>
    </row>
    <row r="801" spans="1:5" x14ac:dyDescent="0.2">
      <c r="A801" s="19" t="str">
        <f>CONCATENATE("IIEE-SJ - ",B801)</f>
        <v>IIEE-SJ - 206002</v>
      </c>
      <c r="B801" s="21">
        <v>206002</v>
      </c>
      <c r="E801" s="21" t="s">
        <v>597</v>
      </c>
    </row>
    <row r="802" spans="1:5" x14ac:dyDescent="0.2">
      <c r="A802" s="19" t="str">
        <f>CONCATENATE("IIEE-SJ - ",B802)</f>
        <v>IIEE-SJ - 206003</v>
      </c>
      <c r="B802" s="21">
        <v>206003</v>
      </c>
      <c r="E802" s="21" t="s">
        <v>690</v>
      </c>
    </row>
    <row r="803" spans="1:5" x14ac:dyDescent="0.2">
      <c r="A803" s="19" t="str">
        <f>CONCATENATE("IIEE-SJ - ",B803)</f>
        <v>IIEE-SJ - 206004</v>
      </c>
      <c r="B803" s="21">
        <v>206004</v>
      </c>
      <c r="E803" s="21" t="s">
        <v>691</v>
      </c>
    </row>
    <row r="804" spans="1:5" x14ac:dyDescent="0.2">
      <c r="A804" s="19"/>
    </row>
    <row r="805" spans="1:5" x14ac:dyDescent="0.2">
      <c r="A805" s="19" t="str">
        <f>CONCATENATE("IIEE-SJ - ",B805)</f>
        <v>IIEE-SJ - 207</v>
      </c>
      <c r="B805" s="21">
        <v>207</v>
      </c>
      <c r="E805" s="21" t="s">
        <v>882</v>
      </c>
    </row>
    <row r="806" spans="1:5" x14ac:dyDescent="0.2">
      <c r="A806" s="19" t="str">
        <f>CONCATENATE("IIEE-SJ - ",B806)</f>
        <v>IIEE-SJ - 207001</v>
      </c>
      <c r="B806" s="21">
        <v>207001</v>
      </c>
      <c r="E806" s="21" t="s">
        <v>598</v>
      </c>
    </row>
    <row r="807" spans="1:5" x14ac:dyDescent="0.2">
      <c r="A807" s="19" t="str">
        <f>CONCATENATE("IIEE-SJ - ",B807)</f>
        <v>IIEE-SJ - 207002</v>
      </c>
      <c r="B807" s="21">
        <v>207002</v>
      </c>
      <c r="E807" s="21" t="s">
        <v>883</v>
      </c>
    </row>
    <row r="808" spans="1:5" x14ac:dyDescent="0.2">
      <c r="A808" s="19" t="str">
        <f>CONCATENATE("IIEE-SJ - ",B808)</f>
        <v>IIEE-SJ - 207003</v>
      </c>
      <c r="B808" s="21">
        <v>207003</v>
      </c>
      <c r="E808" s="21" t="s">
        <v>692</v>
      </c>
    </row>
    <row r="809" spans="1:5" x14ac:dyDescent="0.2">
      <c r="A809" s="19" t="str">
        <f>CONCATENATE("IIEE-SJ - ",B809)</f>
        <v>IIEE-SJ - 207004</v>
      </c>
      <c r="B809" s="21">
        <v>207004</v>
      </c>
      <c r="E809" s="21" t="s">
        <v>695</v>
      </c>
    </row>
    <row r="810" spans="1:5" x14ac:dyDescent="0.2">
      <c r="A810" s="19"/>
    </row>
    <row r="811" spans="1:5" x14ac:dyDescent="0.2">
      <c r="A811" s="19" t="str">
        <f>CONCATENATE("IIEE-SJ - ",B811)</f>
        <v>IIEE-SJ - 208</v>
      </c>
      <c r="B811" s="21">
        <v>208</v>
      </c>
      <c r="E811" s="21" t="s">
        <v>884</v>
      </c>
    </row>
    <row r="812" spans="1:5" x14ac:dyDescent="0.2">
      <c r="A812" s="19" t="str">
        <f>CONCATENATE("IIEE-SJ - ",B812)</f>
        <v>IIEE-SJ - 208001</v>
      </c>
      <c r="B812" s="21">
        <v>208001</v>
      </c>
      <c r="E812" s="21" t="s">
        <v>599</v>
      </c>
    </row>
    <row r="813" spans="1:5" x14ac:dyDescent="0.2">
      <c r="A813" s="19" t="str">
        <f>CONCATENATE("IIEE-SJ - ",B813)</f>
        <v>IIEE-SJ - 208001</v>
      </c>
      <c r="B813" s="21">
        <v>208001</v>
      </c>
      <c r="E813" s="21" t="s">
        <v>885</v>
      </c>
    </row>
    <row r="814" spans="1:5" x14ac:dyDescent="0.2">
      <c r="A814" s="19"/>
    </row>
    <row r="815" spans="1:5" x14ac:dyDescent="0.2">
      <c r="A815" s="19" t="str">
        <f t="shared" ref="A815:A823" si="24">CONCATENATE("IIEE-SJ - ",B815)</f>
        <v>IIEE-SJ - 209</v>
      </c>
      <c r="B815" s="21">
        <v>209</v>
      </c>
      <c r="E815" s="21" t="s">
        <v>886</v>
      </c>
    </row>
    <row r="816" spans="1:5" x14ac:dyDescent="0.2">
      <c r="A816" s="19" t="str">
        <f t="shared" si="24"/>
        <v>IIEE-SJ - 209001</v>
      </c>
      <c r="B816" s="21">
        <v>209001</v>
      </c>
      <c r="E816" s="21" t="s">
        <v>600</v>
      </c>
    </row>
    <row r="817" spans="1:5" x14ac:dyDescent="0.2">
      <c r="A817" s="19" t="str">
        <f t="shared" si="24"/>
        <v>IIEE-SJ - 209002</v>
      </c>
      <c r="B817" s="21">
        <v>209002</v>
      </c>
      <c r="E817" s="21" t="s">
        <v>601</v>
      </c>
    </row>
    <row r="818" spans="1:5" x14ac:dyDescent="0.2">
      <c r="A818" s="19" t="str">
        <f t="shared" si="24"/>
        <v>IIEE-SJ - 209003</v>
      </c>
      <c r="B818" s="21">
        <v>209003</v>
      </c>
      <c r="E818" s="21" t="s">
        <v>602</v>
      </c>
    </row>
    <row r="819" spans="1:5" x14ac:dyDescent="0.2">
      <c r="A819" s="19" t="str">
        <f t="shared" si="24"/>
        <v>IIEE-SJ - 209004</v>
      </c>
      <c r="B819" s="21">
        <v>209004</v>
      </c>
      <c r="E819" s="21" t="s">
        <v>603</v>
      </c>
    </row>
    <row r="820" spans="1:5" x14ac:dyDescent="0.2">
      <c r="A820" s="19" t="str">
        <f t="shared" si="24"/>
        <v>IIEE-SJ - 209005</v>
      </c>
      <c r="B820" s="21">
        <v>209005</v>
      </c>
      <c r="E820" s="21" t="s">
        <v>704</v>
      </c>
    </row>
    <row r="821" spans="1:5" x14ac:dyDescent="0.2">
      <c r="A821" s="19" t="str">
        <f t="shared" si="24"/>
        <v>IIEE-SJ - 209006</v>
      </c>
      <c r="B821" s="21">
        <v>209006</v>
      </c>
      <c r="E821" s="21" t="s">
        <v>705</v>
      </c>
    </row>
    <row r="822" spans="1:5" x14ac:dyDescent="0.2">
      <c r="A822" s="19" t="str">
        <f t="shared" si="24"/>
        <v>IIEE-SJ - 209007</v>
      </c>
      <c r="B822" s="21">
        <v>209007</v>
      </c>
      <c r="E822" s="21" t="s">
        <v>706</v>
      </c>
    </row>
    <row r="823" spans="1:5" x14ac:dyDescent="0.2">
      <c r="A823" s="19" t="str">
        <f t="shared" si="24"/>
        <v>IIEE-SJ - 209008</v>
      </c>
      <c r="B823" s="21">
        <v>209008</v>
      </c>
      <c r="E823" s="21" t="s">
        <v>707</v>
      </c>
    </row>
    <row r="824" spans="1:5" x14ac:dyDescent="0.2">
      <c r="A824" s="19"/>
    </row>
    <row r="825" spans="1:5" x14ac:dyDescent="0.2">
      <c r="A825" s="19" t="str">
        <f t="shared" ref="A825:A833" si="25">CONCATENATE("IIEE-SJ - ",B825)</f>
        <v>IIEE-SJ - 210</v>
      </c>
      <c r="B825" s="21">
        <v>210</v>
      </c>
      <c r="E825" s="21" t="s">
        <v>887</v>
      </c>
    </row>
    <row r="826" spans="1:5" x14ac:dyDescent="0.2">
      <c r="A826" s="19" t="str">
        <f t="shared" si="25"/>
        <v>IIEE-SJ - 210001</v>
      </c>
      <c r="B826" s="21">
        <v>210001</v>
      </c>
      <c r="E826" s="21" t="s">
        <v>604</v>
      </c>
    </row>
    <row r="827" spans="1:5" x14ac:dyDescent="0.2">
      <c r="A827" s="19" t="str">
        <f t="shared" si="25"/>
        <v>IIEE-SJ - 210002</v>
      </c>
      <c r="B827" s="21">
        <v>210002</v>
      </c>
      <c r="E827" s="21" t="s">
        <v>605</v>
      </c>
    </row>
    <row r="828" spans="1:5" x14ac:dyDescent="0.2">
      <c r="A828" s="19" t="str">
        <f t="shared" si="25"/>
        <v>IIEE-SJ - 210003</v>
      </c>
      <c r="B828" s="21">
        <v>210003</v>
      </c>
      <c r="E828" s="21" t="s">
        <v>606</v>
      </c>
    </row>
    <row r="829" spans="1:5" x14ac:dyDescent="0.2">
      <c r="A829" s="19" t="str">
        <f t="shared" si="25"/>
        <v>IIEE-SJ - 210004</v>
      </c>
      <c r="B829" s="21">
        <v>210004</v>
      </c>
      <c r="E829" s="21" t="s">
        <v>607</v>
      </c>
    </row>
    <row r="830" spans="1:5" x14ac:dyDescent="0.2">
      <c r="A830" s="19" t="str">
        <f t="shared" si="25"/>
        <v>IIEE-SJ - 210005</v>
      </c>
      <c r="B830" s="21">
        <v>210005</v>
      </c>
      <c r="E830" s="21" t="s">
        <v>608</v>
      </c>
    </row>
    <row r="831" spans="1:5" x14ac:dyDescent="0.2">
      <c r="A831" s="19" t="str">
        <f t="shared" si="25"/>
        <v>IIEE-SJ - 210006</v>
      </c>
      <c r="B831" s="21">
        <v>210006</v>
      </c>
      <c r="E831" s="21" t="s">
        <v>609</v>
      </c>
    </row>
    <row r="832" spans="1:5" x14ac:dyDescent="0.2">
      <c r="A832" s="19" t="str">
        <f t="shared" si="25"/>
        <v>IIEE-SJ - 210007</v>
      </c>
      <c r="B832" s="21">
        <v>210007</v>
      </c>
      <c r="E832" s="21" t="s">
        <v>610</v>
      </c>
    </row>
    <row r="833" spans="1:5" x14ac:dyDescent="0.2">
      <c r="A833" s="19" t="str">
        <f t="shared" si="25"/>
        <v>IIEE-SJ - 210008</v>
      </c>
      <c r="B833" s="21">
        <v>210008</v>
      </c>
      <c r="E833" s="21" t="s">
        <v>611</v>
      </c>
    </row>
    <row r="834" spans="1:5" x14ac:dyDescent="0.2">
      <c r="A834" s="19"/>
    </row>
    <row r="835" spans="1:5" x14ac:dyDescent="0.2">
      <c r="A835" s="19" t="str">
        <f t="shared" ref="A835:A844" si="26">CONCATENATE("IIEE-SJ - ",B835)</f>
        <v>IIEE-SJ - 211</v>
      </c>
      <c r="B835" s="21">
        <v>211</v>
      </c>
      <c r="E835" s="21" t="s">
        <v>888</v>
      </c>
    </row>
    <row r="836" spans="1:5" x14ac:dyDescent="0.2">
      <c r="A836" s="19" t="str">
        <f t="shared" si="26"/>
        <v>IIEE-SJ - 211001</v>
      </c>
      <c r="B836" s="21">
        <v>211001</v>
      </c>
      <c r="E836" s="21" t="s">
        <v>612</v>
      </c>
    </row>
    <row r="837" spans="1:5" x14ac:dyDescent="0.2">
      <c r="A837" s="19" t="str">
        <f t="shared" si="26"/>
        <v>IIEE-SJ - 211002</v>
      </c>
      <c r="B837" s="21">
        <v>211002</v>
      </c>
      <c r="E837" s="21" t="s">
        <v>613</v>
      </c>
    </row>
    <row r="838" spans="1:5" x14ac:dyDescent="0.2">
      <c r="A838" s="19" t="str">
        <f t="shared" si="26"/>
        <v>IIEE-SJ - 211003</v>
      </c>
      <c r="B838" s="21">
        <v>211003</v>
      </c>
      <c r="E838" s="21" t="s">
        <v>614</v>
      </c>
    </row>
    <row r="839" spans="1:5" x14ac:dyDescent="0.2">
      <c r="A839" s="19" t="str">
        <f t="shared" si="26"/>
        <v>IIEE-SJ - 211004</v>
      </c>
      <c r="B839" s="21">
        <v>211004</v>
      </c>
      <c r="E839" s="21" t="s">
        <v>615</v>
      </c>
    </row>
    <row r="840" spans="1:5" x14ac:dyDescent="0.2">
      <c r="A840" s="19" t="str">
        <f t="shared" si="26"/>
        <v>IIEE-SJ - 211005</v>
      </c>
      <c r="B840" s="21">
        <v>211005</v>
      </c>
      <c r="E840" s="21" t="s">
        <v>616</v>
      </c>
    </row>
    <row r="841" spans="1:5" x14ac:dyDescent="0.2">
      <c r="A841" s="19" t="str">
        <f t="shared" si="26"/>
        <v>IIEE-SJ - 211006</v>
      </c>
      <c r="B841" s="21">
        <v>211006</v>
      </c>
      <c r="E841" s="21" t="s">
        <v>720</v>
      </c>
    </row>
    <row r="842" spans="1:5" x14ac:dyDescent="0.2">
      <c r="A842" s="19" t="str">
        <f t="shared" si="26"/>
        <v>IIEE-SJ - 211007</v>
      </c>
      <c r="B842" s="21">
        <v>211007</v>
      </c>
      <c r="E842" s="21" t="s">
        <v>721</v>
      </c>
    </row>
    <row r="843" spans="1:5" x14ac:dyDescent="0.2">
      <c r="A843" s="19" t="str">
        <f t="shared" si="26"/>
        <v>IIEE-SJ - 211008</v>
      </c>
      <c r="B843" s="21">
        <v>211008</v>
      </c>
      <c r="E843" s="21" t="s">
        <v>889</v>
      </c>
    </row>
    <row r="844" spans="1:5" x14ac:dyDescent="0.2">
      <c r="A844" s="19" t="str">
        <f t="shared" si="26"/>
        <v>IIEE-SJ - 211009</v>
      </c>
      <c r="B844" s="21">
        <v>211009</v>
      </c>
      <c r="E844" s="21" t="s">
        <v>890</v>
      </c>
    </row>
    <row r="845" spans="1:5" x14ac:dyDescent="0.2">
      <c r="A845" s="19"/>
    </row>
    <row r="846" spans="1:5" x14ac:dyDescent="0.2">
      <c r="A846" s="19" t="str">
        <f>CONCATENATE("IIEE-SJ - ",B846)</f>
        <v>IIEE-SJ - 212</v>
      </c>
      <c r="B846" s="21">
        <v>212</v>
      </c>
      <c r="E846" s="21" t="s">
        <v>891</v>
      </c>
    </row>
    <row r="847" spans="1:5" x14ac:dyDescent="0.2">
      <c r="A847" s="19" t="str">
        <f>CONCATENATE("IIEE-SJ - ",B847)</f>
        <v>IIEE-SJ - 212001</v>
      </c>
      <c r="B847" s="21">
        <v>212001</v>
      </c>
      <c r="E847" s="21" t="s">
        <v>617</v>
      </c>
    </row>
    <row r="848" spans="1:5" x14ac:dyDescent="0.2">
      <c r="A848" s="19" t="str">
        <f>CONCATENATE("IIEE-SJ - ",B848)</f>
        <v>IIEE-SJ - 212002</v>
      </c>
      <c r="B848" s="21">
        <v>212002</v>
      </c>
      <c r="E848" s="21" t="s">
        <v>618</v>
      </c>
    </row>
    <row r="849" spans="1:5" x14ac:dyDescent="0.2">
      <c r="A849" s="19" t="str">
        <f>CONCATENATE("IIEE-SJ - ",B849)</f>
        <v>IIEE-SJ - 212003</v>
      </c>
      <c r="B849" s="21">
        <v>212003</v>
      </c>
      <c r="E849" s="21" t="s">
        <v>619</v>
      </c>
    </row>
    <row r="850" spans="1:5" x14ac:dyDescent="0.2">
      <c r="A850" s="19" t="str">
        <f>CONCATENATE("IIEE-SJ - ",B850)</f>
        <v>IIEE-SJ - 212004</v>
      </c>
      <c r="B850" s="21">
        <v>212004</v>
      </c>
      <c r="E850" s="21" t="s">
        <v>620</v>
      </c>
    </row>
    <row r="851" spans="1:5" x14ac:dyDescent="0.2">
      <c r="A851" s="19"/>
    </row>
    <row r="852" spans="1:5" x14ac:dyDescent="0.2">
      <c r="A852" s="19" t="str">
        <f t="shared" ref="A852:A860" si="27">CONCATENATE("IIEE-SJ - ",B852)</f>
        <v>IIEE-SJ - 213</v>
      </c>
      <c r="B852" s="21">
        <v>213</v>
      </c>
      <c r="E852" s="21" t="s">
        <v>892</v>
      </c>
    </row>
    <row r="853" spans="1:5" x14ac:dyDescent="0.2">
      <c r="A853" s="19" t="str">
        <f t="shared" si="27"/>
        <v>IIEE-SJ - 213001</v>
      </c>
      <c r="B853" s="21">
        <v>213001</v>
      </c>
      <c r="E853" s="21" t="s">
        <v>621</v>
      </c>
    </row>
    <row r="854" spans="1:5" x14ac:dyDescent="0.2">
      <c r="A854" s="19" t="str">
        <f t="shared" si="27"/>
        <v>IIEE-SJ - 213002</v>
      </c>
      <c r="B854" s="21">
        <v>213002</v>
      </c>
      <c r="E854" s="21" t="s">
        <v>622</v>
      </c>
    </row>
    <row r="855" spans="1:5" x14ac:dyDescent="0.2">
      <c r="A855" s="19" t="str">
        <f t="shared" si="27"/>
        <v>IIEE-SJ - 213003</v>
      </c>
      <c r="B855" s="21">
        <v>213003</v>
      </c>
      <c r="E855" s="21" t="s">
        <v>623</v>
      </c>
    </row>
    <row r="856" spans="1:5" x14ac:dyDescent="0.2">
      <c r="A856" s="19" t="str">
        <f t="shared" si="27"/>
        <v>IIEE-SJ - 213004</v>
      </c>
      <c r="B856" s="21">
        <v>213004</v>
      </c>
      <c r="E856" s="21" t="s">
        <v>624</v>
      </c>
    </row>
    <row r="857" spans="1:5" x14ac:dyDescent="0.2">
      <c r="A857" s="19" t="str">
        <f t="shared" si="27"/>
        <v>IIEE-SJ - 213005</v>
      </c>
      <c r="B857" s="21">
        <v>213005</v>
      </c>
      <c r="E857" s="21" t="s">
        <v>625</v>
      </c>
    </row>
    <row r="858" spans="1:5" x14ac:dyDescent="0.2">
      <c r="A858" s="19" t="str">
        <f t="shared" si="27"/>
        <v>IIEE-SJ - 213006</v>
      </c>
      <c r="B858" s="21">
        <v>213006</v>
      </c>
      <c r="E858" s="21" t="s">
        <v>626</v>
      </c>
    </row>
    <row r="859" spans="1:5" x14ac:dyDescent="0.2">
      <c r="A859" s="19" t="str">
        <f t="shared" si="27"/>
        <v>IIEE-SJ - 213007</v>
      </c>
      <c r="B859" s="21">
        <v>213007</v>
      </c>
      <c r="E859" s="21" t="s">
        <v>627</v>
      </c>
    </row>
    <row r="860" spans="1:5" x14ac:dyDescent="0.2">
      <c r="A860" s="19" t="str">
        <f t="shared" si="27"/>
        <v>IIEE-SJ - 213008</v>
      </c>
      <c r="B860" s="21">
        <v>213008</v>
      </c>
      <c r="E860" s="21" t="s">
        <v>628</v>
      </c>
    </row>
    <row r="861" spans="1:5" x14ac:dyDescent="0.2">
      <c r="A861" s="19"/>
    </row>
    <row r="862" spans="1:5" x14ac:dyDescent="0.2">
      <c r="A862" s="19" t="str">
        <f t="shared" ref="A862:A868" si="28">CONCATENATE("IIEE-SJ - ",B862)</f>
        <v>IIEE-SJ - 214</v>
      </c>
      <c r="B862" s="21">
        <v>214</v>
      </c>
      <c r="E862" s="21" t="s">
        <v>893</v>
      </c>
    </row>
    <row r="863" spans="1:5" x14ac:dyDescent="0.2">
      <c r="A863" s="19" t="str">
        <f t="shared" si="28"/>
        <v>IIEE-SJ - 214001</v>
      </c>
      <c r="B863" s="21">
        <v>214001</v>
      </c>
      <c r="E863" s="21" t="s">
        <v>629</v>
      </c>
    </row>
    <row r="864" spans="1:5" x14ac:dyDescent="0.2">
      <c r="A864" s="19" t="str">
        <f t="shared" si="28"/>
        <v>IIEE-SJ - 214002</v>
      </c>
      <c r="B864" s="21">
        <v>214002</v>
      </c>
      <c r="E864" s="21" t="s">
        <v>630</v>
      </c>
    </row>
    <row r="865" spans="1:5" x14ac:dyDescent="0.2">
      <c r="A865" s="19" t="str">
        <f t="shared" si="28"/>
        <v>IIEE-SJ - 214003</v>
      </c>
      <c r="B865" s="21">
        <v>214003</v>
      </c>
      <c r="E865" s="21" t="s">
        <v>631</v>
      </c>
    </row>
    <row r="866" spans="1:5" x14ac:dyDescent="0.2">
      <c r="A866" s="19" t="str">
        <f t="shared" si="28"/>
        <v>IIEE-SJ - 214004</v>
      </c>
      <c r="B866" s="21">
        <v>214004</v>
      </c>
      <c r="E866" s="21" t="s">
        <v>632</v>
      </c>
    </row>
    <row r="867" spans="1:5" x14ac:dyDescent="0.2">
      <c r="A867" s="19" t="str">
        <f t="shared" si="28"/>
        <v>IIEE-SJ - 214005</v>
      </c>
      <c r="B867" s="21">
        <v>214005</v>
      </c>
      <c r="E867" s="21" t="s">
        <v>633</v>
      </c>
    </row>
    <row r="868" spans="1:5" x14ac:dyDescent="0.2">
      <c r="A868" s="19" t="str">
        <f t="shared" si="28"/>
        <v>IIEE-SJ - 214006</v>
      </c>
      <c r="B868" s="21">
        <v>214006</v>
      </c>
      <c r="E868" s="21" t="s">
        <v>634</v>
      </c>
    </row>
    <row r="869" spans="1:5" x14ac:dyDescent="0.2">
      <c r="A869" s="19"/>
    </row>
    <row r="870" spans="1:5" x14ac:dyDescent="0.2">
      <c r="A870" s="19" t="str">
        <f t="shared" ref="A870:A876" si="29">CONCATENATE("IIEE-SJ - ",B870)</f>
        <v>IIEE-SJ - 215</v>
      </c>
      <c r="B870" s="21">
        <v>215</v>
      </c>
      <c r="E870" s="21" t="s">
        <v>894</v>
      </c>
    </row>
    <row r="871" spans="1:5" x14ac:dyDescent="0.2">
      <c r="A871" s="19" t="str">
        <f t="shared" si="29"/>
        <v>IIEE-SJ - 215001</v>
      </c>
      <c r="B871" s="21">
        <v>215001</v>
      </c>
      <c r="E871" s="21" t="s">
        <v>635</v>
      </c>
    </row>
    <row r="872" spans="1:5" x14ac:dyDescent="0.2">
      <c r="A872" s="19" t="str">
        <f t="shared" si="29"/>
        <v>IIEE-SJ - 215002</v>
      </c>
      <c r="B872" s="21">
        <v>215002</v>
      </c>
      <c r="E872" s="21" t="s">
        <v>636</v>
      </c>
    </row>
    <row r="873" spans="1:5" x14ac:dyDescent="0.2">
      <c r="A873" s="19" t="str">
        <f t="shared" si="29"/>
        <v>IIEE-SJ - 215003</v>
      </c>
      <c r="B873" s="21">
        <v>215003</v>
      </c>
      <c r="E873" s="21" t="s">
        <v>637</v>
      </c>
    </row>
    <row r="874" spans="1:5" x14ac:dyDescent="0.2">
      <c r="A874" s="19" t="str">
        <f t="shared" si="29"/>
        <v>IIEE-SJ - 215004</v>
      </c>
      <c r="B874" s="21">
        <v>215004</v>
      </c>
      <c r="E874" s="21" t="s">
        <v>638</v>
      </c>
    </row>
    <row r="875" spans="1:5" x14ac:dyDescent="0.2">
      <c r="A875" s="19" t="str">
        <f t="shared" si="29"/>
        <v>IIEE-SJ - 215005</v>
      </c>
      <c r="B875" s="21">
        <v>215005</v>
      </c>
      <c r="E875" s="21" t="s">
        <v>639</v>
      </c>
    </row>
    <row r="876" spans="1:5" x14ac:dyDescent="0.2">
      <c r="A876" s="19" t="str">
        <f t="shared" si="29"/>
        <v>IIEE-SJ - 215006</v>
      </c>
      <c r="B876" s="21">
        <v>215006</v>
      </c>
      <c r="E876" s="21" t="s">
        <v>640</v>
      </c>
    </row>
    <row r="877" spans="1:5" x14ac:dyDescent="0.2">
      <c r="A877" s="19"/>
    </row>
    <row r="878" spans="1:5" x14ac:dyDescent="0.2">
      <c r="A878" s="19" t="str">
        <f t="shared" ref="A878:A883" si="30">CONCATENATE("IIEE-SJ - ",B878)</f>
        <v>IIEE-SJ - 216</v>
      </c>
      <c r="B878" s="21">
        <v>216</v>
      </c>
      <c r="E878" s="21" t="s">
        <v>895</v>
      </c>
    </row>
    <row r="879" spans="1:5" x14ac:dyDescent="0.2">
      <c r="A879" s="19" t="str">
        <f t="shared" si="30"/>
        <v>IIEE-SJ - 216001</v>
      </c>
      <c r="B879" s="21">
        <v>216001</v>
      </c>
      <c r="E879" s="21" t="s">
        <v>641</v>
      </c>
    </row>
    <row r="880" spans="1:5" x14ac:dyDescent="0.2">
      <c r="A880" s="19" t="str">
        <f t="shared" si="30"/>
        <v>IIEE-SJ - 216002</v>
      </c>
      <c r="B880" s="21">
        <v>216002</v>
      </c>
      <c r="E880" s="21" t="s">
        <v>642</v>
      </c>
    </row>
    <row r="881" spans="1:5" x14ac:dyDescent="0.2">
      <c r="A881" s="19" t="str">
        <f t="shared" si="30"/>
        <v>IIEE-SJ - 216003</v>
      </c>
      <c r="B881" s="21">
        <v>216003</v>
      </c>
      <c r="E881" s="21" t="s">
        <v>643</v>
      </c>
    </row>
    <row r="882" spans="1:5" x14ac:dyDescent="0.2">
      <c r="A882" s="19" t="str">
        <f t="shared" si="30"/>
        <v>IIEE-SJ - 216004</v>
      </c>
      <c r="B882" s="21">
        <v>216004</v>
      </c>
      <c r="E882" s="21" t="s">
        <v>644</v>
      </c>
    </row>
    <row r="883" spans="1:5" x14ac:dyDescent="0.2">
      <c r="A883" s="19" t="str">
        <f t="shared" si="30"/>
        <v>IIEE-SJ - 216005</v>
      </c>
      <c r="B883" s="21">
        <v>216005</v>
      </c>
      <c r="E883" s="21" t="s">
        <v>645</v>
      </c>
    </row>
    <row r="884" spans="1:5" x14ac:dyDescent="0.2">
      <c r="A884" s="19"/>
    </row>
    <row r="885" spans="1:5" x14ac:dyDescent="0.2">
      <c r="A885" s="19" t="str">
        <f>CONCATENATE("IIEE-SJ - ",B885)</f>
        <v>IIEE-SJ - 217</v>
      </c>
      <c r="B885" s="21">
        <v>217</v>
      </c>
      <c r="E885" s="21" t="s">
        <v>896</v>
      </c>
    </row>
    <row r="886" spans="1:5" x14ac:dyDescent="0.2">
      <c r="A886" s="19" t="str">
        <f>CONCATENATE("IIEE-SJ - ",B886)</f>
        <v>IIEE-SJ - 217001</v>
      </c>
      <c r="B886" s="21">
        <v>217001</v>
      </c>
      <c r="E886" s="21" t="s">
        <v>646</v>
      </c>
    </row>
    <row r="887" spans="1:5" x14ac:dyDescent="0.2">
      <c r="A887" s="19" t="str">
        <f>CONCATENATE("IIEE-SJ - ",B887)</f>
        <v>IIEE-SJ - 217002</v>
      </c>
      <c r="B887" s="21">
        <v>217002</v>
      </c>
      <c r="E887" s="21" t="s">
        <v>647</v>
      </c>
    </row>
    <row r="888" spans="1:5" x14ac:dyDescent="0.2">
      <c r="A888" s="19"/>
    </row>
    <row r="889" spans="1:5" x14ac:dyDescent="0.2">
      <c r="A889" s="19" t="str">
        <f>CONCATENATE("IIEE-SJ - ",B889)</f>
        <v>IIEE-SJ - 218</v>
      </c>
      <c r="B889" s="21">
        <v>218</v>
      </c>
      <c r="E889" s="21" t="s">
        <v>844</v>
      </c>
    </row>
    <row r="890" spans="1:5" x14ac:dyDescent="0.2">
      <c r="A890" s="19" t="str">
        <f>CONCATENATE("IIEE-SJ - ",B890)</f>
        <v>IIEE-SJ - 218001</v>
      </c>
      <c r="B890" s="21">
        <v>218001</v>
      </c>
      <c r="E890" s="21" t="s">
        <v>648</v>
      </c>
    </row>
    <row r="891" spans="1:5" x14ac:dyDescent="0.2">
      <c r="A891" s="19" t="str">
        <f>CONCATENATE("IIEE-SJ - ",B891)</f>
        <v>IIEE-SJ - 218002</v>
      </c>
      <c r="B891" s="21">
        <v>218002</v>
      </c>
      <c r="E891" s="21" t="s">
        <v>649</v>
      </c>
    </row>
    <row r="892" spans="1:5" x14ac:dyDescent="0.2">
      <c r="A892" s="19" t="str">
        <f>CONCATENATE("IIEE-SJ - ",B892)</f>
        <v>IIEE-SJ - 218003</v>
      </c>
      <c r="B892" s="21">
        <v>218003</v>
      </c>
      <c r="E892" s="21" t="s">
        <v>650</v>
      </c>
    </row>
    <row r="893" spans="1:5" x14ac:dyDescent="0.2">
      <c r="A893" s="19"/>
    </row>
    <row r="894" spans="1:5" x14ac:dyDescent="0.2">
      <c r="A894" s="19" t="str">
        <f t="shared" ref="A894:A899" si="31">CONCATENATE("IIEE-SJ - ",B894)</f>
        <v>IIEE-SJ - 219</v>
      </c>
      <c r="B894" s="21">
        <v>219</v>
      </c>
      <c r="E894" s="21" t="s">
        <v>897</v>
      </c>
    </row>
    <row r="895" spans="1:5" x14ac:dyDescent="0.2">
      <c r="A895" s="19" t="str">
        <f t="shared" si="31"/>
        <v>IIEE-SJ - 219001</v>
      </c>
      <c r="B895" s="21">
        <v>219001</v>
      </c>
      <c r="E895" s="21" t="s">
        <v>898</v>
      </c>
    </row>
    <row r="896" spans="1:5" x14ac:dyDescent="0.2">
      <c r="A896" s="19" t="str">
        <f t="shared" si="31"/>
        <v>IIEE-SJ - 219002</v>
      </c>
      <c r="B896" s="21">
        <v>219002</v>
      </c>
      <c r="E896" s="21" t="s">
        <v>899</v>
      </c>
    </row>
    <row r="897" spans="1:5" x14ac:dyDescent="0.2">
      <c r="A897" s="19" t="str">
        <f t="shared" si="31"/>
        <v>IIEE-SJ - 219003</v>
      </c>
      <c r="B897" s="21">
        <v>219003</v>
      </c>
      <c r="E897" s="21" t="s">
        <v>900</v>
      </c>
    </row>
    <row r="898" spans="1:5" x14ac:dyDescent="0.2">
      <c r="A898" s="19" t="str">
        <f t="shared" si="31"/>
        <v>IIEE-SJ - 219004</v>
      </c>
      <c r="B898" s="21">
        <v>219004</v>
      </c>
      <c r="E898" s="21" t="s">
        <v>901</v>
      </c>
    </row>
    <row r="899" spans="1:5" x14ac:dyDescent="0.2">
      <c r="A899" s="19" t="str">
        <f t="shared" si="31"/>
        <v>IIEE-SJ - 219005</v>
      </c>
      <c r="B899" s="21">
        <v>219005</v>
      </c>
      <c r="E899" s="21" t="s">
        <v>902</v>
      </c>
    </row>
    <row r="900" spans="1:5" x14ac:dyDescent="0.2">
      <c r="A900" s="19"/>
    </row>
    <row r="901" spans="1:5" x14ac:dyDescent="0.2">
      <c r="A901" s="19" t="str">
        <f t="shared" ref="A901:A907" si="32">CONCATENATE("IIEE-SJ - ",B901)</f>
        <v>IIEE-SJ - 220</v>
      </c>
      <c r="B901" s="21">
        <v>220</v>
      </c>
      <c r="E901" s="21" t="s">
        <v>903</v>
      </c>
    </row>
    <row r="902" spans="1:5" x14ac:dyDescent="0.2">
      <c r="A902" s="19" t="str">
        <f t="shared" si="32"/>
        <v>IIEE-SJ - 220001</v>
      </c>
      <c r="B902" s="21">
        <v>220001</v>
      </c>
      <c r="E902" s="21" t="s">
        <v>651</v>
      </c>
    </row>
    <row r="903" spans="1:5" x14ac:dyDescent="0.2">
      <c r="A903" s="19" t="str">
        <f t="shared" si="32"/>
        <v>IIEE-SJ - 220002</v>
      </c>
      <c r="B903" s="21">
        <v>220002</v>
      </c>
      <c r="E903" s="21" t="s">
        <v>652</v>
      </c>
    </row>
    <row r="904" spans="1:5" x14ac:dyDescent="0.2">
      <c r="A904" s="19" t="str">
        <f t="shared" si="32"/>
        <v>IIEE-SJ - 220003</v>
      </c>
      <c r="B904" s="21">
        <v>220003</v>
      </c>
      <c r="E904" s="21" t="s">
        <v>653</v>
      </c>
    </row>
    <row r="905" spans="1:5" x14ac:dyDescent="0.2">
      <c r="A905" s="19" t="str">
        <f t="shared" si="32"/>
        <v>IIEE-SJ - 220004</v>
      </c>
      <c r="B905" s="21">
        <v>220004</v>
      </c>
      <c r="E905" s="21" t="s">
        <v>654</v>
      </c>
    </row>
    <row r="906" spans="1:5" x14ac:dyDescent="0.2">
      <c r="A906" s="19" t="str">
        <f t="shared" si="32"/>
        <v>IIEE-SJ - 220005</v>
      </c>
      <c r="B906" s="21">
        <v>220005</v>
      </c>
      <c r="E906" s="21" t="s">
        <v>655</v>
      </c>
    </row>
    <row r="907" spans="1:5" x14ac:dyDescent="0.2">
      <c r="A907" s="19" t="str">
        <f t="shared" si="32"/>
        <v>IIEE-SJ - 220006</v>
      </c>
      <c r="B907" s="21">
        <v>220006</v>
      </c>
      <c r="E907" s="21" t="s">
        <v>656</v>
      </c>
    </row>
    <row r="908" spans="1:5" x14ac:dyDescent="0.2">
      <c r="A908" s="19"/>
    </row>
    <row r="909" spans="1:5" x14ac:dyDescent="0.2">
      <c r="A909" s="19" t="str">
        <f t="shared" ref="A909:A915" si="33">CONCATENATE("IIEE-SJ - ",B909)</f>
        <v>IIEE-SJ - 221</v>
      </c>
      <c r="B909" s="21">
        <v>221</v>
      </c>
      <c r="E909" s="21" t="s">
        <v>904</v>
      </c>
    </row>
    <row r="910" spans="1:5" x14ac:dyDescent="0.2">
      <c r="A910" s="19" t="str">
        <f t="shared" si="33"/>
        <v>IIEE-SJ - 221001</v>
      </c>
      <c r="B910" s="21">
        <v>221001</v>
      </c>
      <c r="E910" s="21" t="s">
        <v>657</v>
      </c>
    </row>
    <row r="911" spans="1:5" x14ac:dyDescent="0.2">
      <c r="A911" s="19" t="str">
        <f t="shared" si="33"/>
        <v>IIEE-SJ - 221002</v>
      </c>
      <c r="B911" s="21">
        <v>221002</v>
      </c>
      <c r="E911" s="21" t="s">
        <v>658</v>
      </c>
    </row>
    <row r="912" spans="1:5" x14ac:dyDescent="0.2">
      <c r="A912" s="19" t="str">
        <f t="shared" si="33"/>
        <v>IIEE-SJ - 221003</v>
      </c>
      <c r="B912" s="21">
        <v>221003</v>
      </c>
      <c r="E912" s="21" t="s">
        <v>659</v>
      </c>
    </row>
    <row r="913" spans="1:5" x14ac:dyDescent="0.2">
      <c r="A913" s="19" t="str">
        <f t="shared" si="33"/>
        <v>IIEE-SJ - 221004</v>
      </c>
      <c r="B913" s="21">
        <v>221004</v>
      </c>
      <c r="E913" s="21" t="s">
        <v>660</v>
      </c>
    </row>
    <row r="914" spans="1:5" x14ac:dyDescent="0.2">
      <c r="A914" s="19" t="str">
        <f t="shared" si="33"/>
        <v>IIEE-SJ - 221005</v>
      </c>
      <c r="B914" s="21">
        <v>221005</v>
      </c>
      <c r="E914" s="21" t="s">
        <v>661</v>
      </c>
    </row>
    <row r="915" spans="1:5" x14ac:dyDescent="0.2">
      <c r="A915" s="19" t="str">
        <f t="shared" si="33"/>
        <v>IIEE-SJ - 221006</v>
      </c>
      <c r="B915" s="21">
        <v>221006</v>
      </c>
      <c r="E915" s="21" t="s">
        <v>662</v>
      </c>
    </row>
    <row r="916" spans="1:5" x14ac:dyDescent="0.2">
      <c r="A916" s="19"/>
    </row>
    <row r="917" spans="1:5" x14ac:dyDescent="0.2">
      <c r="A917" s="19" t="str">
        <f t="shared" ref="A917:A933" si="34">CONCATENATE("IIEE-SJ - ",B917)</f>
        <v>IIEE-SJ - 222</v>
      </c>
      <c r="B917" s="21">
        <v>222</v>
      </c>
      <c r="E917" s="21" t="s">
        <v>905</v>
      </c>
    </row>
    <row r="918" spans="1:5" x14ac:dyDescent="0.2">
      <c r="A918" s="19" t="str">
        <f t="shared" si="34"/>
        <v>IIEE-SJ - 222001</v>
      </c>
      <c r="B918" s="21">
        <v>222001</v>
      </c>
      <c r="E918" s="21" t="s">
        <v>663</v>
      </c>
    </row>
    <row r="919" spans="1:5" x14ac:dyDescent="0.2">
      <c r="A919" s="19" t="str">
        <f t="shared" si="34"/>
        <v>IIEE-SJ - 222002</v>
      </c>
      <c r="B919" s="21">
        <v>222002</v>
      </c>
      <c r="E919" s="21" t="s">
        <v>664</v>
      </c>
    </row>
    <row r="920" spans="1:5" x14ac:dyDescent="0.2">
      <c r="A920" s="19" t="str">
        <f t="shared" si="34"/>
        <v>IIEE-SJ - 222003</v>
      </c>
      <c r="B920" s="21">
        <v>222003</v>
      </c>
      <c r="E920" s="21" t="s">
        <v>665</v>
      </c>
    </row>
    <row r="921" spans="1:5" x14ac:dyDescent="0.2">
      <c r="A921" s="19" t="str">
        <f t="shared" si="34"/>
        <v>IIEE-SJ - 222004</v>
      </c>
      <c r="B921" s="21">
        <v>222004</v>
      </c>
      <c r="E921" s="21" t="s">
        <v>666</v>
      </c>
    </row>
    <row r="922" spans="1:5" x14ac:dyDescent="0.2">
      <c r="A922" s="19" t="str">
        <f t="shared" si="34"/>
        <v>IIEE-SJ - 222005</v>
      </c>
      <c r="B922" s="21">
        <v>222005</v>
      </c>
      <c r="E922" s="21" t="s">
        <v>667</v>
      </c>
    </row>
    <row r="923" spans="1:5" x14ac:dyDescent="0.2">
      <c r="A923" s="19" t="str">
        <f t="shared" si="34"/>
        <v>IIEE-SJ - 222006</v>
      </c>
      <c r="B923" s="21">
        <v>222006</v>
      </c>
      <c r="E923" s="21" t="s">
        <v>668</v>
      </c>
    </row>
    <row r="924" spans="1:5" x14ac:dyDescent="0.2">
      <c r="A924" s="19" t="str">
        <f t="shared" si="34"/>
        <v>IIEE-SJ - 222007</v>
      </c>
      <c r="B924" s="21">
        <v>222007</v>
      </c>
      <c r="E924" s="21" t="s">
        <v>669</v>
      </c>
    </row>
    <row r="925" spans="1:5" x14ac:dyDescent="0.2">
      <c r="A925" s="19" t="str">
        <f t="shared" si="34"/>
        <v>IIEE-SJ - 222008</v>
      </c>
      <c r="B925" s="21">
        <v>222008</v>
      </c>
      <c r="E925" s="21" t="s">
        <v>670</v>
      </c>
    </row>
    <row r="926" spans="1:5" x14ac:dyDescent="0.2">
      <c r="A926" s="19" t="str">
        <f t="shared" si="34"/>
        <v>IIEE-SJ - 222009</v>
      </c>
      <c r="B926" s="21">
        <v>222009</v>
      </c>
      <c r="E926" s="21" t="s">
        <v>671</v>
      </c>
    </row>
    <row r="927" spans="1:5" x14ac:dyDescent="0.2">
      <c r="A927" s="19" t="str">
        <f t="shared" si="34"/>
        <v>IIEE-SJ - 222010</v>
      </c>
      <c r="B927" s="21">
        <v>222010</v>
      </c>
      <c r="E927" s="21" t="s">
        <v>672</v>
      </c>
    </row>
    <row r="928" spans="1:5" x14ac:dyDescent="0.2">
      <c r="A928" s="19" t="str">
        <f t="shared" si="34"/>
        <v>IIEE-SJ - 222011</v>
      </c>
      <c r="B928" s="21">
        <v>222011</v>
      </c>
      <c r="E928" s="21" t="s">
        <v>673</v>
      </c>
    </row>
    <row r="929" spans="1:5" x14ac:dyDescent="0.2">
      <c r="A929" s="19" t="str">
        <f t="shared" si="34"/>
        <v>IIEE-SJ - 222012</v>
      </c>
      <c r="B929" s="21">
        <v>222012</v>
      </c>
      <c r="E929" s="21" t="s">
        <v>674</v>
      </c>
    </row>
    <row r="930" spans="1:5" x14ac:dyDescent="0.2">
      <c r="A930" s="19" t="str">
        <f t="shared" si="34"/>
        <v>IIEE-SJ - 222013</v>
      </c>
      <c r="B930" s="21">
        <v>222013</v>
      </c>
      <c r="E930" s="21" t="s">
        <v>675</v>
      </c>
    </row>
    <row r="931" spans="1:5" x14ac:dyDescent="0.2">
      <c r="A931" s="19" t="str">
        <f t="shared" si="34"/>
        <v>IIEE-SJ - 222014</v>
      </c>
      <c r="B931" s="21">
        <v>222014</v>
      </c>
      <c r="E931" s="21" t="s">
        <v>676</v>
      </c>
    </row>
    <row r="932" spans="1:5" x14ac:dyDescent="0.2">
      <c r="A932" s="19" t="str">
        <f t="shared" si="34"/>
        <v>IIEE-SJ - 222015</v>
      </c>
      <c r="B932" s="21">
        <v>222015</v>
      </c>
      <c r="E932" s="21" t="s">
        <v>677</v>
      </c>
    </row>
    <row r="933" spans="1:5" x14ac:dyDescent="0.2">
      <c r="A933" s="19" t="str">
        <f t="shared" si="34"/>
        <v>IIEE-SJ - 222016</v>
      </c>
      <c r="B933" s="21">
        <v>222016</v>
      </c>
      <c r="E933" s="21" t="s">
        <v>678</v>
      </c>
    </row>
    <row r="934" spans="1:5" x14ac:dyDescent="0.2">
      <c r="A934" s="19"/>
    </row>
    <row r="935" spans="1:5" x14ac:dyDescent="0.2">
      <c r="A935" s="19" t="str">
        <f t="shared" ref="A935:A945" si="35">CONCATENATE("IIEE-SJ - ",B935)</f>
        <v>IIEE-SJ - 223</v>
      </c>
      <c r="B935" s="21">
        <v>223</v>
      </c>
      <c r="E935" s="21" t="s">
        <v>906</v>
      </c>
    </row>
    <row r="936" spans="1:5" x14ac:dyDescent="0.2">
      <c r="A936" s="19" t="str">
        <f t="shared" si="35"/>
        <v>IIEE-SJ - 223001</v>
      </c>
      <c r="B936" s="21">
        <v>223001</v>
      </c>
      <c r="E936" s="21" t="s">
        <v>679</v>
      </c>
    </row>
    <row r="937" spans="1:5" x14ac:dyDescent="0.2">
      <c r="A937" s="19" t="str">
        <f t="shared" si="35"/>
        <v>IIEE-SJ - 223002</v>
      </c>
      <c r="B937" s="21">
        <v>223002</v>
      </c>
      <c r="E937" s="21" t="s">
        <v>680</v>
      </c>
    </row>
    <row r="938" spans="1:5" x14ac:dyDescent="0.2">
      <c r="A938" s="19" t="str">
        <f t="shared" si="35"/>
        <v>IIEE-SJ - 223003</v>
      </c>
      <c r="B938" s="21">
        <v>223003</v>
      </c>
      <c r="E938" s="21" t="s">
        <v>681</v>
      </c>
    </row>
    <row r="939" spans="1:5" x14ac:dyDescent="0.2">
      <c r="A939" s="19" t="str">
        <f t="shared" si="35"/>
        <v>IIEE-SJ - 223004</v>
      </c>
      <c r="B939" s="21">
        <v>223004</v>
      </c>
      <c r="E939" s="21" t="s">
        <v>682</v>
      </c>
    </row>
    <row r="940" spans="1:5" x14ac:dyDescent="0.2">
      <c r="A940" s="19" t="str">
        <f t="shared" si="35"/>
        <v>IIEE-SJ - 223005</v>
      </c>
      <c r="B940" s="21">
        <v>223005</v>
      </c>
      <c r="E940" s="21" t="s">
        <v>683</v>
      </c>
    </row>
    <row r="941" spans="1:5" x14ac:dyDescent="0.2">
      <c r="A941" s="19" t="str">
        <f t="shared" si="35"/>
        <v>IIEE-SJ - 223006</v>
      </c>
      <c r="B941" s="21">
        <v>223006</v>
      </c>
      <c r="E941" s="21" t="s">
        <v>684</v>
      </c>
    </row>
    <row r="942" spans="1:5" x14ac:dyDescent="0.2">
      <c r="A942" s="19" t="str">
        <f t="shared" si="35"/>
        <v>IIEE-SJ - 223007</v>
      </c>
      <c r="B942" s="21">
        <v>223007</v>
      </c>
      <c r="E942" s="21" t="s">
        <v>685</v>
      </c>
    </row>
    <row r="943" spans="1:5" x14ac:dyDescent="0.2">
      <c r="A943" s="19" t="str">
        <f t="shared" si="35"/>
        <v>IIEE-SJ - 223008</v>
      </c>
      <c r="B943" s="21">
        <v>223008</v>
      </c>
      <c r="E943" s="21" t="s">
        <v>686</v>
      </c>
    </row>
    <row r="944" spans="1:5" x14ac:dyDescent="0.2">
      <c r="A944" s="19" t="str">
        <f t="shared" si="35"/>
        <v>IIEE-SJ - 223009</v>
      </c>
      <c r="B944" s="21">
        <v>223009</v>
      </c>
      <c r="E944" s="21" t="s">
        <v>687</v>
      </c>
    </row>
    <row r="945" spans="1:5" x14ac:dyDescent="0.2">
      <c r="A945" s="19" t="str">
        <f t="shared" si="35"/>
        <v>IIEE-SJ - 223010</v>
      </c>
      <c r="B945" s="21">
        <v>223010</v>
      </c>
      <c r="E945" s="21" t="s">
        <v>688</v>
      </c>
    </row>
    <row r="946" spans="1:5" x14ac:dyDescent="0.2">
      <c r="A946" s="19"/>
    </row>
    <row r="947" spans="1:5" x14ac:dyDescent="0.2">
      <c r="A947" s="19" t="str">
        <f>CONCATENATE("IIEE-SJ - ",B947)</f>
        <v>IIEE-SJ - 224</v>
      </c>
      <c r="B947" s="21">
        <v>224</v>
      </c>
      <c r="E947" s="21" t="s">
        <v>309</v>
      </c>
    </row>
    <row r="948" spans="1:5" x14ac:dyDescent="0.2">
      <c r="A948" s="19" t="str">
        <f>CONCATENATE("IIEE-SJ - ",B948)</f>
        <v>IIEE-SJ - 224001</v>
      </c>
      <c r="B948" s="21">
        <v>224001</v>
      </c>
      <c r="E948" s="21" t="s">
        <v>693</v>
      </c>
    </row>
    <row r="949" spans="1:5" x14ac:dyDescent="0.2">
      <c r="A949" s="19" t="str">
        <f>CONCATENATE("IIEE-SJ - ",B949)</f>
        <v>IIEE-SJ - 224002</v>
      </c>
      <c r="B949" s="21">
        <v>224002</v>
      </c>
      <c r="E949" s="21" t="s">
        <v>694</v>
      </c>
    </row>
    <row r="950" spans="1:5" x14ac:dyDescent="0.2">
      <c r="A950" s="19"/>
    </row>
    <row r="951" spans="1:5" x14ac:dyDescent="0.2">
      <c r="A951" s="19" t="str">
        <f>CONCATENATE("IIEE-SJ - ",B951)</f>
        <v>IIEE-SJ - 225</v>
      </c>
      <c r="B951" s="21">
        <v>225</v>
      </c>
      <c r="E951" s="21" t="s">
        <v>907</v>
      </c>
    </row>
    <row r="952" spans="1:5" x14ac:dyDescent="0.2">
      <c r="A952" s="19" t="str">
        <f>CONCATENATE("IIEE-SJ - ",B952)</f>
        <v>IIEE-SJ - 225001</v>
      </c>
      <c r="B952" s="21">
        <v>225001</v>
      </c>
      <c r="E952" s="21" t="s">
        <v>715</v>
      </c>
    </row>
    <row r="953" spans="1:5" x14ac:dyDescent="0.2">
      <c r="A953" s="19" t="str">
        <f>CONCATENATE("IIEE-SJ - ",B953)</f>
        <v>IIEE-SJ - 225002</v>
      </c>
      <c r="B953" s="21">
        <v>225002</v>
      </c>
      <c r="E953" s="21" t="s">
        <v>716</v>
      </c>
    </row>
    <row r="954" spans="1:5" x14ac:dyDescent="0.2">
      <c r="A954" s="19"/>
    </row>
    <row r="955" spans="1:5" x14ac:dyDescent="0.2">
      <c r="A955" s="19" t="str">
        <f t="shared" ref="A955:A960" si="36">CONCATENATE("IIEE-SJ - ",B955)</f>
        <v>IIEE-SJ - 226</v>
      </c>
      <c r="B955" s="21">
        <v>226</v>
      </c>
      <c r="E955" s="21" t="s">
        <v>908</v>
      </c>
    </row>
    <row r="956" spans="1:5" x14ac:dyDescent="0.2">
      <c r="A956" s="19" t="str">
        <f t="shared" si="36"/>
        <v>IIEE-SJ - 226001</v>
      </c>
      <c r="B956" s="21">
        <v>226001</v>
      </c>
      <c r="E956" s="21" t="s">
        <v>701</v>
      </c>
    </row>
    <row r="957" spans="1:5" x14ac:dyDescent="0.2">
      <c r="A957" s="19" t="str">
        <f t="shared" si="36"/>
        <v>IIEE-SJ - 226002</v>
      </c>
      <c r="B957" s="21">
        <v>226002</v>
      </c>
      <c r="E957" s="21" t="s">
        <v>702</v>
      </c>
    </row>
    <row r="958" spans="1:5" x14ac:dyDescent="0.2">
      <c r="A958" s="19" t="str">
        <f t="shared" si="36"/>
        <v>IIEE-SJ - 226003</v>
      </c>
      <c r="B958" s="21">
        <v>226003</v>
      </c>
      <c r="E958" s="21" t="s">
        <v>703</v>
      </c>
    </row>
    <row r="959" spans="1:5" x14ac:dyDescent="0.2">
      <c r="A959" s="19" t="str">
        <f t="shared" si="36"/>
        <v>IIEE-SJ - 226004</v>
      </c>
      <c r="B959" s="21">
        <v>226004</v>
      </c>
      <c r="E959" s="21" t="s">
        <v>717</v>
      </c>
    </row>
    <row r="960" spans="1:5" x14ac:dyDescent="0.2">
      <c r="A960" s="19" t="str">
        <f t="shared" si="36"/>
        <v>IIEE-SJ - 226005</v>
      </c>
      <c r="B960" s="21">
        <v>226005</v>
      </c>
      <c r="E960" s="21" t="s">
        <v>718</v>
      </c>
    </row>
    <row r="961" spans="1:5" x14ac:dyDescent="0.2">
      <c r="A961" s="19"/>
    </row>
    <row r="962" spans="1:5" x14ac:dyDescent="0.2">
      <c r="A962" s="19" t="str">
        <f t="shared" ref="A962:A969" si="37">CONCATENATE("IIEE-SJ - ",B962)</f>
        <v>IIEE-SJ - 227</v>
      </c>
      <c r="B962" s="21">
        <v>227</v>
      </c>
      <c r="E962" s="21" t="s">
        <v>909</v>
      </c>
    </row>
    <row r="963" spans="1:5" x14ac:dyDescent="0.2">
      <c r="A963" s="19" t="str">
        <f t="shared" si="37"/>
        <v>IIEE-SJ - 227001</v>
      </c>
      <c r="B963" s="21">
        <v>227001</v>
      </c>
      <c r="E963" s="21" t="s">
        <v>709</v>
      </c>
    </row>
    <row r="964" spans="1:5" x14ac:dyDescent="0.2">
      <c r="A964" s="19" t="str">
        <f t="shared" si="37"/>
        <v>IIEE-SJ - 227002</v>
      </c>
      <c r="B964" s="21">
        <v>227002</v>
      </c>
      <c r="E964" s="21" t="s">
        <v>710</v>
      </c>
    </row>
    <row r="965" spans="1:5" x14ac:dyDescent="0.2">
      <c r="A965" s="19" t="str">
        <f t="shared" si="37"/>
        <v>IIEE-SJ - 227003</v>
      </c>
      <c r="B965" s="21">
        <v>227003</v>
      </c>
      <c r="E965" s="21" t="s">
        <v>711</v>
      </c>
    </row>
    <row r="966" spans="1:5" x14ac:dyDescent="0.2">
      <c r="A966" s="19" t="str">
        <f t="shared" si="37"/>
        <v>IIEE-SJ - 227004</v>
      </c>
      <c r="B966" s="21">
        <v>227004</v>
      </c>
      <c r="E966" s="21" t="s">
        <v>712</v>
      </c>
    </row>
    <row r="967" spans="1:5" x14ac:dyDescent="0.2">
      <c r="A967" s="19" t="str">
        <f t="shared" si="37"/>
        <v>IIEE-SJ - 227005</v>
      </c>
      <c r="B967" s="21">
        <v>227005</v>
      </c>
      <c r="E967" s="21" t="s">
        <v>713</v>
      </c>
    </row>
    <row r="968" spans="1:5" x14ac:dyDescent="0.2">
      <c r="A968" s="19" t="str">
        <f t="shared" si="37"/>
        <v>IIEE-SJ - 227006</v>
      </c>
      <c r="B968" s="21">
        <v>227006</v>
      </c>
      <c r="E968" s="21" t="s">
        <v>714</v>
      </c>
    </row>
    <row r="969" spans="1:5" x14ac:dyDescent="0.2">
      <c r="A969" s="19" t="str">
        <f t="shared" si="37"/>
        <v>IIEE-SJ - 227007</v>
      </c>
      <c r="B969" s="21">
        <v>227007</v>
      </c>
      <c r="E969" s="21" t="s">
        <v>708</v>
      </c>
    </row>
  </sheetData>
  <sheetProtection password="E676" sheet="1" objects="1" scenarios="1"/>
  <autoFilter ref="B1:D969" xr:uid="{00000000-0009-0000-0000-00000A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x14ac:dyDescent="0.2">
      <c r="B1" s="93" t="s">
        <v>910</v>
      </c>
      <c r="C1" s="94" t="s">
        <v>911</v>
      </c>
      <c r="D1" s="95"/>
    </row>
    <row r="2" spans="1:4" x14ac:dyDescent="0.2">
      <c r="B2" s="93"/>
      <c r="C2" s="94"/>
      <c r="D2" s="95"/>
    </row>
    <row r="3" spans="1:4" x14ac:dyDescent="0.2">
      <c r="A3" s="128">
        <v>1</v>
      </c>
      <c r="B3" s="98" t="str">
        <f xml:space="preserve"> CONCATENATE(B1,"-",TEXT(A3,"0000"))</f>
        <v>I-0001</v>
      </c>
      <c r="C3" s="99" t="s">
        <v>913</v>
      </c>
      <c r="D3" s="95"/>
    </row>
    <row r="4" spans="1:4" x14ac:dyDescent="0.2">
      <c r="A4" s="128">
        <v>1</v>
      </c>
      <c r="B4" s="100" t="str">
        <f>CONCATENATE($B$3,".",TEXT(A4,"0000"))</f>
        <v>I-0001.0001</v>
      </c>
      <c r="C4" s="101" t="s">
        <v>914</v>
      </c>
      <c r="D4" s="95" t="s">
        <v>5</v>
      </c>
    </row>
    <row r="5" spans="1:4" x14ac:dyDescent="0.2">
      <c r="A5" s="128">
        <v>2</v>
      </c>
      <c r="B5" s="100" t="str">
        <f t="shared" ref="B5:B10" si="0">CONCATENATE($B$3,".",TEXT(A5,"0000"))</f>
        <v>I-0001.0002</v>
      </c>
      <c r="C5" s="101" t="s">
        <v>916</v>
      </c>
      <c r="D5" s="95" t="s">
        <v>5</v>
      </c>
    </row>
    <row r="6" spans="1:4" x14ac:dyDescent="0.2">
      <c r="A6" s="128">
        <v>3</v>
      </c>
      <c r="B6" s="100" t="str">
        <f t="shared" si="0"/>
        <v>I-0001.0003</v>
      </c>
      <c r="C6" s="101" t="s">
        <v>918</v>
      </c>
      <c r="D6" s="95" t="s">
        <v>5</v>
      </c>
    </row>
    <row r="7" spans="1:4" x14ac:dyDescent="0.2">
      <c r="A7" s="128">
        <v>4</v>
      </c>
      <c r="B7" s="100" t="str">
        <f t="shared" si="0"/>
        <v>I-0001.0004</v>
      </c>
      <c r="C7" s="101" t="s">
        <v>920</v>
      </c>
      <c r="D7" s="95" t="s">
        <v>7</v>
      </c>
    </row>
    <row r="8" spans="1:4" x14ac:dyDescent="0.2">
      <c r="A8" s="128">
        <v>5</v>
      </c>
      <c r="B8" s="100" t="str">
        <f t="shared" si="0"/>
        <v>I-0001.0005</v>
      </c>
      <c r="C8" s="101" t="s">
        <v>922</v>
      </c>
      <c r="D8" s="95" t="s">
        <v>5</v>
      </c>
    </row>
    <row r="9" spans="1:4" x14ac:dyDescent="0.2">
      <c r="A9" s="128">
        <v>6</v>
      </c>
      <c r="B9" s="100" t="str">
        <f t="shared" si="0"/>
        <v>I-0001.0006</v>
      </c>
      <c r="C9" s="101" t="s">
        <v>924</v>
      </c>
      <c r="D9" s="95" t="s">
        <v>5</v>
      </c>
    </row>
    <row r="10" spans="1:4" x14ac:dyDescent="0.2">
      <c r="A10" s="128">
        <v>7</v>
      </c>
      <c r="B10" s="100" t="str">
        <f t="shared" si="0"/>
        <v>I-0001.0007</v>
      </c>
      <c r="C10" s="101" t="s">
        <v>926</v>
      </c>
      <c r="D10" s="95" t="s">
        <v>5</v>
      </c>
    </row>
    <row r="11" spans="1:4" x14ac:dyDescent="0.2">
      <c r="B11" s="95"/>
      <c r="C11" s="101"/>
      <c r="D11" s="95"/>
    </row>
    <row r="12" spans="1:4" x14ac:dyDescent="0.2">
      <c r="B12" s="95"/>
      <c r="C12" s="101"/>
      <c r="D12" s="95"/>
    </row>
    <row r="13" spans="1:4" x14ac:dyDescent="0.2">
      <c r="A13" s="97" t="s">
        <v>915</v>
      </c>
      <c r="B13" s="98" t="str">
        <f xml:space="preserve"> CONCATENATE(B1,"-",A13)</f>
        <v>I-0002</v>
      </c>
      <c r="C13" s="99" t="s">
        <v>927</v>
      </c>
      <c r="D13" s="95"/>
    </row>
    <row r="14" spans="1:4" x14ac:dyDescent="0.2">
      <c r="A14" s="97" t="s">
        <v>912</v>
      </c>
      <c r="B14" s="100" t="str">
        <f>CONCATENATE($B$13,".",A14)</f>
        <v>I-0002.0001</v>
      </c>
      <c r="C14" s="101" t="s">
        <v>928</v>
      </c>
      <c r="D14" s="95" t="s">
        <v>6</v>
      </c>
    </row>
    <row r="15" spans="1:4" x14ac:dyDescent="0.2">
      <c r="A15" s="97" t="s">
        <v>915</v>
      </c>
      <c r="B15" s="100" t="str">
        <f t="shared" ref="B15:B16" si="1">CONCATENATE($B$13,".",A15)</f>
        <v>I-0002.0002</v>
      </c>
      <c r="C15" s="101" t="s">
        <v>929</v>
      </c>
      <c r="D15" s="95" t="s">
        <v>6</v>
      </c>
    </row>
    <row r="16" spans="1:4" x14ac:dyDescent="0.2">
      <c r="A16" s="97" t="s">
        <v>917</v>
      </c>
      <c r="B16" s="100" t="str">
        <f t="shared" si="1"/>
        <v>I-0002.0003</v>
      </c>
      <c r="C16" s="101" t="s">
        <v>930</v>
      </c>
      <c r="D16" s="95" t="s">
        <v>6</v>
      </c>
    </row>
    <row r="17" spans="1:4" x14ac:dyDescent="0.2">
      <c r="A17" s="97"/>
      <c r="B17" s="95"/>
      <c r="C17" s="101"/>
      <c r="D17" s="95"/>
    </row>
    <row r="18" spans="1:4" x14ac:dyDescent="0.2">
      <c r="A18" s="97"/>
      <c r="B18" s="95"/>
      <c r="C18" s="101"/>
      <c r="D18" s="95"/>
    </row>
    <row r="19" spans="1:4" x14ac:dyDescent="0.2">
      <c r="A19" s="97" t="s">
        <v>917</v>
      </c>
      <c r="B19" s="98" t="str">
        <f xml:space="preserve"> CONCATENATE(B1,"-",A19)</f>
        <v>I-0003</v>
      </c>
      <c r="C19" s="99" t="s">
        <v>8</v>
      </c>
      <c r="D19" s="95"/>
    </row>
    <row r="20" spans="1:4" x14ac:dyDescent="0.2">
      <c r="A20" s="97" t="s">
        <v>912</v>
      </c>
      <c r="B20" s="100" t="str">
        <f>CONCATENATE($B$19,".",A20)</f>
        <v>I-0003.0001</v>
      </c>
      <c r="C20" s="101" t="s">
        <v>931</v>
      </c>
      <c r="D20" s="95" t="s">
        <v>7</v>
      </c>
    </row>
    <row r="21" spans="1:4" x14ac:dyDescent="0.2">
      <c r="A21" s="97" t="s">
        <v>915</v>
      </c>
      <c r="B21" s="100" t="str">
        <f t="shared" ref="B21:B23" si="2">CONCATENATE($B$19,".",A21)</f>
        <v>I-0003.0002</v>
      </c>
      <c r="C21" s="101" t="s">
        <v>932</v>
      </c>
      <c r="D21" s="95" t="s">
        <v>6</v>
      </c>
    </row>
    <row r="22" spans="1:4" x14ac:dyDescent="0.2">
      <c r="A22" s="97" t="s">
        <v>917</v>
      </c>
      <c r="B22" s="100" t="str">
        <f t="shared" si="2"/>
        <v>I-0003.0003</v>
      </c>
      <c r="C22" s="101" t="s">
        <v>933</v>
      </c>
      <c r="D22" s="95" t="s">
        <v>7</v>
      </c>
    </row>
    <row r="23" spans="1:4" x14ac:dyDescent="0.2">
      <c r="A23" s="97" t="s">
        <v>919</v>
      </c>
      <c r="B23" s="100" t="str">
        <f t="shared" si="2"/>
        <v>I-0003.0004</v>
      </c>
      <c r="C23" s="101" t="s">
        <v>934</v>
      </c>
      <c r="D23" s="95" t="s">
        <v>7</v>
      </c>
    </row>
    <row r="24" spans="1:4" x14ac:dyDescent="0.2">
      <c r="B24" s="95"/>
      <c r="C24" s="101"/>
      <c r="D24" s="95"/>
    </row>
    <row r="25" spans="1:4" x14ac:dyDescent="0.2">
      <c r="B25" s="95"/>
      <c r="C25" s="101"/>
      <c r="D25" s="95"/>
    </row>
    <row r="26" spans="1:4" x14ac:dyDescent="0.2">
      <c r="A26" s="97" t="s">
        <v>919</v>
      </c>
      <c r="B26" s="98" t="str">
        <f xml:space="preserve"> CONCATENATE(B1,"-",A26)</f>
        <v>I-0004</v>
      </c>
      <c r="C26" s="99" t="s">
        <v>935</v>
      </c>
      <c r="D26" s="95"/>
    </row>
    <row r="27" spans="1:4" x14ac:dyDescent="0.2">
      <c r="A27" s="97" t="s">
        <v>912</v>
      </c>
      <c r="B27" s="100" t="str">
        <f>CONCATENATE($B$26,".",A27)</f>
        <v>I-0004.0001</v>
      </c>
      <c r="C27" s="101" t="s">
        <v>936</v>
      </c>
      <c r="D27" s="95" t="s">
        <v>6</v>
      </c>
    </row>
    <row r="28" spans="1:4" x14ac:dyDescent="0.2">
      <c r="A28" s="97" t="s">
        <v>915</v>
      </c>
      <c r="B28" s="100" t="str">
        <f t="shared" ref="B28:B38" si="3">CONCATENATE($B$26,".",A28)</f>
        <v>I-0004.0002</v>
      </c>
      <c r="C28" s="101" t="s">
        <v>937</v>
      </c>
      <c r="D28" s="95" t="s">
        <v>6</v>
      </c>
    </row>
    <row r="29" spans="1:4" x14ac:dyDescent="0.2">
      <c r="A29" s="97" t="s">
        <v>917</v>
      </c>
      <c r="B29" s="100" t="str">
        <f t="shared" si="3"/>
        <v>I-0004.0003</v>
      </c>
      <c r="C29" s="101" t="s">
        <v>938</v>
      </c>
      <c r="D29" s="95" t="s">
        <v>6</v>
      </c>
    </row>
    <row r="30" spans="1:4" x14ac:dyDescent="0.2">
      <c r="A30" s="97" t="s">
        <v>919</v>
      </c>
      <c r="B30" s="100" t="str">
        <f t="shared" si="3"/>
        <v>I-0004.0004</v>
      </c>
      <c r="C30" s="101" t="s">
        <v>939</v>
      </c>
      <c r="D30" s="95" t="s">
        <v>6</v>
      </c>
    </row>
    <row r="31" spans="1:4" x14ac:dyDescent="0.2">
      <c r="A31" s="97" t="s">
        <v>921</v>
      </c>
      <c r="B31" s="100" t="str">
        <f t="shared" si="3"/>
        <v>I-0004.0005</v>
      </c>
      <c r="C31" s="101" t="s">
        <v>940</v>
      </c>
      <c r="D31" s="95"/>
    </row>
    <row r="32" spans="1:4" x14ac:dyDescent="0.2">
      <c r="A32" s="97" t="s">
        <v>923</v>
      </c>
      <c r="B32" s="100" t="str">
        <f t="shared" si="3"/>
        <v>I-0004.0006</v>
      </c>
      <c r="C32" s="101" t="s">
        <v>941</v>
      </c>
      <c r="D32" s="95" t="s">
        <v>6</v>
      </c>
    </row>
    <row r="33" spans="1:4" x14ac:dyDescent="0.2">
      <c r="A33" s="97" t="s">
        <v>925</v>
      </c>
      <c r="B33" s="100" t="str">
        <f t="shared" si="3"/>
        <v>I-0004.0007</v>
      </c>
      <c r="C33" s="101" t="s">
        <v>942</v>
      </c>
      <c r="D33" s="95" t="s">
        <v>6</v>
      </c>
    </row>
    <row r="34" spans="1:4" x14ac:dyDescent="0.2">
      <c r="A34" s="97" t="s">
        <v>943</v>
      </c>
      <c r="B34" s="100" t="str">
        <f t="shared" si="3"/>
        <v>I-0004.0008</v>
      </c>
      <c r="C34" s="101" t="s">
        <v>944</v>
      </c>
      <c r="D34" s="95" t="s">
        <v>6</v>
      </c>
    </row>
    <row r="35" spans="1:4" x14ac:dyDescent="0.2">
      <c r="A35" s="97" t="s">
        <v>945</v>
      </c>
      <c r="B35" s="100" t="str">
        <f t="shared" si="3"/>
        <v>I-0004.0009</v>
      </c>
      <c r="C35" s="101" t="s">
        <v>946</v>
      </c>
      <c r="D35" s="95" t="s">
        <v>6</v>
      </c>
    </row>
    <row r="36" spans="1:4" x14ac:dyDescent="0.2">
      <c r="A36" s="97" t="s">
        <v>947</v>
      </c>
      <c r="B36" s="100" t="str">
        <f t="shared" si="3"/>
        <v>I-0004.0010</v>
      </c>
      <c r="C36" s="101" t="s">
        <v>948</v>
      </c>
      <c r="D36" s="95" t="s">
        <v>6</v>
      </c>
    </row>
    <row r="37" spans="1:4" x14ac:dyDescent="0.2">
      <c r="A37" s="97" t="s">
        <v>949</v>
      </c>
      <c r="B37" s="100" t="str">
        <f t="shared" si="3"/>
        <v>I-0004.0011</v>
      </c>
      <c r="C37" s="101" t="s">
        <v>950</v>
      </c>
      <c r="D37" s="95" t="s">
        <v>7</v>
      </c>
    </row>
    <row r="38" spans="1:4" x14ac:dyDescent="0.2">
      <c r="A38" s="97" t="s">
        <v>951</v>
      </c>
      <c r="B38" s="100" t="str">
        <f t="shared" si="3"/>
        <v>I-0004.0012</v>
      </c>
      <c r="C38" s="101" t="s">
        <v>952</v>
      </c>
      <c r="D38" s="95" t="s">
        <v>6</v>
      </c>
    </row>
    <row r="39" spans="1:4" x14ac:dyDescent="0.2">
      <c r="B39" s="95"/>
      <c r="C39" s="101"/>
      <c r="D39" s="95"/>
    </row>
    <row r="40" spans="1:4" x14ac:dyDescent="0.2">
      <c r="B40" s="95"/>
      <c r="C40" s="101"/>
      <c r="D40" s="95"/>
    </row>
    <row r="41" spans="1:4" x14ac:dyDescent="0.2">
      <c r="A41" s="97" t="s">
        <v>921</v>
      </c>
      <c r="B41" s="98" t="str">
        <f xml:space="preserve"> CONCATENATE(B1,"-",A41)</f>
        <v>I-0005</v>
      </c>
      <c r="C41" s="99" t="s">
        <v>953</v>
      </c>
      <c r="D41" s="95"/>
    </row>
    <row r="42" spans="1:4" x14ac:dyDescent="0.2">
      <c r="A42" s="97" t="s">
        <v>912</v>
      </c>
      <c r="B42" s="100" t="str">
        <f>CONCATENATE($B$41,".",A42)</f>
        <v>I-0005.0001</v>
      </c>
      <c r="C42" s="101" t="s">
        <v>954</v>
      </c>
      <c r="D42" s="95" t="s">
        <v>7</v>
      </c>
    </row>
    <row r="43" spans="1:4" x14ac:dyDescent="0.2">
      <c r="A43" s="97" t="s">
        <v>915</v>
      </c>
      <c r="B43" s="100" t="str">
        <f t="shared" ref="B43:B51" si="4">CONCATENATE($B$41,".",A43)</f>
        <v>I-0005.0002</v>
      </c>
      <c r="C43" s="101" t="s">
        <v>955</v>
      </c>
      <c r="D43" s="95" t="s">
        <v>7</v>
      </c>
    </row>
    <row r="44" spans="1:4" x14ac:dyDescent="0.2">
      <c r="A44" s="97" t="s">
        <v>917</v>
      </c>
      <c r="B44" s="100" t="str">
        <f t="shared" si="4"/>
        <v>I-0005.0003</v>
      </c>
      <c r="C44" s="101" t="s">
        <v>956</v>
      </c>
      <c r="D44" s="95" t="s">
        <v>7</v>
      </c>
    </row>
    <row r="45" spans="1:4" x14ac:dyDescent="0.2">
      <c r="B45" s="95"/>
      <c r="C45" s="101"/>
      <c r="D45" s="95"/>
    </row>
    <row r="46" spans="1:4" x14ac:dyDescent="0.2">
      <c r="A46" s="97" t="s">
        <v>947</v>
      </c>
      <c r="B46" s="100" t="str">
        <f t="shared" si="4"/>
        <v>I-0005.0010</v>
      </c>
      <c r="C46" s="101" t="s">
        <v>957</v>
      </c>
      <c r="D46" s="95" t="s">
        <v>7</v>
      </c>
    </row>
    <row r="47" spans="1:4" x14ac:dyDescent="0.2">
      <c r="A47" s="97" t="s">
        <v>949</v>
      </c>
      <c r="B47" s="100" t="str">
        <f t="shared" si="4"/>
        <v>I-0005.0011</v>
      </c>
      <c r="C47" s="101" t="s">
        <v>958</v>
      </c>
      <c r="D47" s="95" t="s">
        <v>7</v>
      </c>
    </row>
    <row r="48" spans="1:4" x14ac:dyDescent="0.2">
      <c r="A48" s="97" t="s">
        <v>951</v>
      </c>
      <c r="B48" s="100" t="str">
        <f t="shared" si="4"/>
        <v>I-0005.0012</v>
      </c>
      <c r="C48" s="101" t="s">
        <v>959</v>
      </c>
      <c r="D48" s="95" t="s">
        <v>7</v>
      </c>
    </row>
    <row r="49" spans="1:4" x14ac:dyDescent="0.2">
      <c r="B49" s="95"/>
      <c r="C49" s="101"/>
      <c r="D49" s="95"/>
    </row>
    <row r="50" spans="1:4" x14ac:dyDescent="0.2">
      <c r="A50" s="97" t="s">
        <v>960</v>
      </c>
      <c r="B50" s="100" t="str">
        <f t="shared" si="4"/>
        <v>I-0005.0021</v>
      </c>
      <c r="C50" s="101" t="s">
        <v>961</v>
      </c>
      <c r="D50" s="95" t="s">
        <v>7</v>
      </c>
    </row>
    <row r="51" spans="1:4" x14ac:dyDescent="0.2">
      <c r="A51" s="97" t="s">
        <v>962</v>
      </c>
      <c r="B51" s="100" t="str">
        <f t="shared" si="4"/>
        <v>I-0005.0022</v>
      </c>
      <c r="C51" s="101" t="s">
        <v>963</v>
      </c>
      <c r="D51" s="95" t="s">
        <v>7</v>
      </c>
    </row>
    <row r="52" spans="1:4" x14ac:dyDescent="0.2">
      <c r="B52" s="95"/>
      <c r="C52" s="101"/>
      <c r="D52" s="95"/>
    </row>
    <row r="53" spans="1:4" x14ac:dyDescent="0.2">
      <c r="B53" s="95"/>
      <c r="C53" s="101"/>
      <c r="D53" s="95"/>
    </row>
    <row r="54" spans="1:4" x14ac:dyDescent="0.2">
      <c r="A54" s="97" t="s">
        <v>923</v>
      </c>
      <c r="B54" s="98" t="str">
        <f xml:space="preserve"> CONCATENATE(B1,"-",A54)</f>
        <v>I-0006</v>
      </c>
      <c r="C54" s="99" t="s">
        <v>964</v>
      </c>
      <c r="D54" s="95"/>
    </row>
    <row r="55" spans="1:4" x14ac:dyDescent="0.2">
      <c r="A55" s="97" t="s">
        <v>912</v>
      </c>
      <c r="B55" s="100" t="str">
        <f>CONCATENATE($B$54,".",A55)</f>
        <v>I-0006.0001</v>
      </c>
      <c r="C55" s="101" t="s">
        <v>965</v>
      </c>
      <c r="D55" s="95" t="s">
        <v>7</v>
      </c>
    </row>
    <row r="56" spans="1:4" x14ac:dyDescent="0.2">
      <c r="A56" s="97" t="s">
        <v>915</v>
      </c>
      <c r="B56" s="100" t="str">
        <f t="shared" ref="B56:B62" si="5">CONCATENATE($B$54,".",A56)</f>
        <v>I-0006.0002</v>
      </c>
      <c r="C56" s="101" t="s">
        <v>966</v>
      </c>
      <c r="D56" s="95" t="s">
        <v>7</v>
      </c>
    </row>
    <row r="57" spans="1:4" x14ac:dyDescent="0.2">
      <c r="A57" s="97" t="s">
        <v>917</v>
      </c>
      <c r="B57" s="100" t="str">
        <f t="shared" si="5"/>
        <v>I-0006.0003</v>
      </c>
      <c r="C57" s="101" t="s">
        <v>967</v>
      </c>
      <c r="D57" s="95" t="s">
        <v>7</v>
      </c>
    </row>
    <row r="58" spans="1:4" x14ac:dyDescent="0.2">
      <c r="A58" s="97" t="s">
        <v>919</v>
      </c>
      <c r="B58" s="100" t="str">
        <f t="shared" si="5"/>
        <v>I-0006.0004</v>
      </c>
      <c r="C58" s="101" t="s">
        <v>968</v>
      </c>
      <c r="D58" s="95" t="s">
        <v>7</v>
      </c>
    </row>
    <row r="59" spans="1:4" x14ac:dyDescent="0.2">
      <c r="A59" s="97" t="s">
        <v>921</v>
      </c>
      <c r="B59" s="100" t="str">
        <f t="shared" si="5"/>
        <v>I-0006.0005</v>
      </c>
      <c r="C59" s="101" t="s">
        <v>969</v>
      </c>
      <c r="D59" s="95" t="s">
        <v>7</v>
      </c>
    </row>
    <row r="60" spans="1:4" x14ac:dyDescent="0.2">
      <c r="A60" s="97" t="s">
        <v>923</v>
      </c>
      <c r="B60" s="100" t="str">
        <f t="shared" si="5"/>
        <v>I-0006.0006</v>
      </c>
      <c r="C60" s="101" t="s">
        <v>970</v>
      </c>
      <c r="D60" s="95" t="s">
        <v>7</v>
      </c>
    </row>
    <row r="61" spans="1:4" x14ac:dyDescent="0.2">
      <c r="A61" s="97" t="s">
        <v>925</v>
      </c>
      <c r="B61" s="100" t="str">
        <f t="shared" si="5"/>
        <v>I-0006.0007</v>
      </c>
      <c r="C61" s="101" t="s">
        <v>971</v>
      </c>
      <c r="D61" s="95" t="s">
        <v>7</v>
      </c>
    </row>
    <row r="62" spans="1:4" x14ac:dyDescent="0.2">
      <c r="A62" s="97" t="s">
        <v>943</v>
      </c>
      <c r="B62" s="100" t="str">
        <f t="shared" si="5"/>
        <v>I-0006.0008</v>
      </c>
      <c r="C62" s="101" t="s">
        <v>972</v>
      </c>
      <c r="D62" s="95" t="s">
        <v>7</v>
      </c>
    </row>
    <row r="63" spans="1:4" x14ac:dyDescent="0.2">
      <c r="A63" s="97"/>
      <c r="B63" s="95"/>
      <c r="C63" s="101"/>
      <c r="D63" s="95"/>
    </row>
    <row r="64" spans="1:4" x14ac:dyDescent="0.2">
      <c r="B64" s="95"/>
      <c r="C64" s="101"/>
      <c r="D64" s="95"/>
    </row>
    <row r="65" spans="1:4" x14ac:dyDescent="0.2">
      <c r="A65" s="97" t="s">
        <v>947</v>
      </c>
      <c r="B65" s="100" t="str">
        <f t="shared" ref="B65:B66" si="6">CONCATENATE($B$54,".",A65)</f>
        <v>I-0006.0010</v>
      </c>
      <c r="C65" s="101" t="s">
        <v>973</v>
      </c>
      <c r="D65" s="95" t="s">
        <v>7</v>
      </c>
    </row>
    <row r="66" spans="1:4" x14ac:dyDescent="0.2">
      <c r="A66" s="97" t="s">
        <v>949</v>
      </c>
      <c r="B66" s="100" t="str">
        <f t="shared" si="6"/>
        <v>I-0006.0011</v>
      </c>
      <c r="C66" s="101" t="s">
        <v>974</v>
      </c>
      <c r="D66" s="95" t="s">
        <v>7</v>
      </c>
    </row>
    <row r="67" spans="1:4" x14ac:dyDescent="0.2">
      <c r="A67" s="97"/>
      <c r="B67" s="95"/>
      <c r="C67" s="101"/>
      <c r="D67" s="95"/>
    </row>
    <row r="68" spans="1:4" x14ac:dyDescent="0.2">
      <c r="A68" s="97" t="s">
        <v>975</v>
      </c>
      <c r="B68" s="100" t="str">
        <f t="shared" ref="B68:B69" si="7">CONCATENATE($B$54,".",A68)</f>
        <v>I-0006.0020</v>
      </c>
      <c r="C68" s="101" t="s">
        <v>976</v>
      </c>
      <c r="D68" s="95" t="s">
        <v>7</v>
      </c>
    </row>
    <row r="69" spans="1:4" x14ac:dyDescent="0.2">
      <c r="A69" s="97" t="s">
        <v>960</v>
      </c>
      <c r="B69" s="100" t="str">
        <f t="shared" si="7"/>
        <v>I-0006.0021</v>
      </c>
      <c r="C69" s="101" t="s">
        <v>977</v>
      </c>
      <c r="D69" s="95" t="s">
        <v>7</v>
      </c>
    </row>
    <row r="70" spans="1:4" x14ac:dyDescent="0.2">
      <c r="A70" s="97"/>
      <c r="B70" s="95"/>
      <c r="C70" s="101"/>
      <c r="D70" s="95"/>
    </row>
    <row r="71" spans="1:4" x14ac:dyDescent="0.2">
      <c r="A71" s="97"/>
      <c r="B71" s="95"/>
      <c r="C71" s="101"/>
      <c r="D71" s="95"/>
    </row>
    <row r="72" spans="1:4" x14ac:dyDescent="0.2">
      <c r="A72" s="97" t="s">
        <v>925</v>
      </c>
      <c r="B72" s="98" t="str">
        <f xml:space="preserve"> CONCATENATE("I-",A72)</f>
        <v>I-0007</v>
      </c>
      <c r="C72" s="99" t="s">
        <v>978</v>
      </c>
      <c r="D72" s="95"/>
    </row>
    <row r="73" spans="1:4" x14ac:dyDescent="0.2">
      <c r="A73" s="97" t="s">
        <v>912</v>
      </c>
      <c r="B73" s="100" t="str">
        <f>CONCATENATE($B$72,".",A73)</f>
        <v>I-0007.0001</v>
      </c>
      <c r="C73" s="101" t="s">
        <v>979</v>
      </c>
      <c r="D73" s="95" t="s">
        <v>7</v>
      </c>
    </row>
    <row r="74" spans="1:4" x14ac:dyDescent="0.2">
      <c r="A74" s="97" t="s">
        <v>915</v>
      </c>
      <c r="B74" s="100" t="str">
        <f t="shared" ref="B74:B76" si="8">CONCATENATE($B$72,".",A74)</f>
        <v>I-0007.0002</v>
      </c>
      <c r="C74" s="101" t="s">
        <v>732</v>
      </c>
      <c r="D74" s="95" t="s">
        <v>7</v>
      </c>
    </row>
    <row r="75" spans="1:4" x14ac:dyDescent="0.2">
      <c r="A75" s="97" t="s">
        <v>917</v>
      </c>
      <c r="B75" s="100" t="str">
        <f t="shared" si="8"/>
        <v>I-0007.0003</v>
      </c>
      <c r="C75" s="101" t="s">
        <v>980</v>
      </c>
      <c r="D75" s="95" t="s">
        <v>7</v>
      </c>
    </row>
    <row r="76" spans="1:4" x14ac:dyDescent="0.2">
      <c r="A76" s="97" t="s">
        <v>919</v>
      </c>
      <c r="B76" s="100" t="str">
        <f t="shared" si="8"/>
        <v>I-0007.0004</v>
      </c>
      <c r="C76" s="101" t="s">
        <v>981</v>
      </c>
      <c r="D76" s="95" t="s">
        <v>7</v>
      </c>
    </row>
    <row r="77" spans="1:4" x14ac:dyDescent="0.2">
      <c r="A77" s="97"/>
      <c r="B77" s="95"/>
      <c r="C77" s="101"/>
      <c r="D77" s="95"/>
    </row>
    <row r="78" spans="1:4" x14ac:dyDescent="0.2">
      <c r="A78" s="97"/>
      <c r="B78" s="95"/>
      <c r="C78" s="101"/>
      <c r="D78" s="95"/>
    </row>
    <row r="79" spans="1:4" x14ac:dyDescent="0.2">
      <c r="A79" s="97" t="s">
        <v>943</v>
      </c>
      <c r="B79" s="98" t="str">
        <f xml:space="preserve"> CONCATENATE("I-",A79)</f>
        <v>I-0008</v>
      </c>
      <c r="C79" s="99" t="s">
        <v>982</v>
      </c>
      <c r="D79" s="95"/>
    </row>
    <row r="80" spans="1:4" x14ac:dyDescent="0.2">
      <c r="A80" s="97" t="s">
        <v>912</v>
      </c>
      <c r="B80" s="100" t="str">
        <f>CONCATENATE($B$79,".",A80)</f>
        <v>I-0008.0001</v>
      </c>
      <c r="C80" s="101" t="s">
        <v>983</v>
      </c>
      <c r="D80" s="95" t="s">
        <v>7</v>
      </c>
    </row>
    <row r="81" spans="1:4" x14ac:dyDescent="0.2">
      <c r="A81" s="97" t="s">
        <v>915</v>
      </c>
      <c r="B81" s="100" t="str">
        <f t="shared" ref="B81:B83" si="9">CONCATENATE($B$79,".",A81)</f>
        <v>I-0008.0002</v>
      </c>
      <c r="C81" s="101" t="s">
        <v>984</v>
      </c>
      <c r="D81" s="95" t="s">
        <v>7</v>
      </c>
    </row>
    <row r="82" spans="1:4" x14ac:dyDescent="0.2">
      <c r="A82" s="97" t="s">
        <v>917</v>
      </c>
      <c r="B82" s="100" t="str">
        <f t="shared" si="9"/>
        <v>I-0008.0003</v>
      </c>
      <c r="C82" s="101" t="s">
        <v>985</v>
      </c>
      <c r="D82" s="95" t="s">
        <v>7</v>
      </c>
    </row>
    <row r="83" spans="1:4" x14ac:dyDescent="0.2">
      <c r="A83" s="97" t="s">
        <v>919</v>
      </c>
      <c r="B83" s="100" t="str">
        <f t="shared" si="9"/>
        <v>I-0008.0004</v>
      </c>
      <c r="C83" s="101" t="s">
        <v>986</v>
      </c>
      <c r="D83" s="95" t="s">
        <v>7</v>
      </c>
    </row>
    <row r="84" spans="1:4" x14ac:dyDescent="0.2">
      <c r="B84" s="95"/>
      <c r="C84" s="101"/>
      <c r="D84" s="95"/>
    </row>
    <row r="85" spans="1:4" x14ac:dyDescent="0.2">
      <c r="B85" s="95"/>
      <c r="C85" s="101"/>
      <c r="D85" s="95"/>
    </row>
    <row r="86" spans="1:4" x14ac:dyDescent="0.2">
      <c r="A86" s="97" t="s">
        <v>945</v>
      </c>
      <c r="B86" s="98" t="str">
        <f xml:space="preserve"> CONCATENATE("I-",A86)</f>
        <v>I-0009</v>
      </c>
      <c r="C86" s="99" t="s">
        <v>987</v>
      </c>
      <c r="D86" s="95"/>
    </row>
    <row r="87" spans="1:4" x14ac:dyDescent="0.2">
      <c r="A87" s="97" t="s">
        <v>912</v>
      </c>
      <c r="B87" s="100" t="str">
        <f>CONCATENATE($B$86,".",A87)</f>
        <v>I-0009.0001</v>
      </c>
      <c r="C87" s="101" t="s">
        <v>988</v>
      </c>
      <c r="D87" s="95" t="s">
        <v>7</v>
      </c>
    </row>
    <row r="88" spans="1:4" x14ac:dyDescent="0.2">
      <c r="A88" s="97" t="s">
        <v>915</v>
      </c>
      <c r="B88" s="100" t="str">
        <f>CONCATENATE($B$86,".",A88)</f>
        <v>I-0009.0002</v>
      </c>
      <c r="C88" s="101" t="s">
        <v>989</v>
      </c>
      <c r="D88" s="95" t="s">
        <v>7</v>
      </c>
    </row>
    <row r="89" spans="1:4" x14ac:dyDescent="0.2">
      <c r="B89" s="95"/>
      <c r="C89" s="101"/>
      <c r="D89" s="95"/>
    </row>
    <row r="90" spans="1:4" x14ac:dyDescent="0.2">
      <c r="B90" s="95"/>
      <c r="C90" s="101"/>
      <c r="D90" s="95"/>
    </row>
    <row r="91" spans="1:4" x14ac:dyDescent="0.2">
      <c r="A91" s="97" t="s">
        <v>947</v>
      </c>
      <c r="B91" s="98" t="str">
        <f xml:space="preserve"> CONCATENATE("I-",A91)</f>
        <v>I-0010</v>
      </c>
      <c r="C91" s="99" t="s">
        <v>990</v>
      </c>
      <c r="D91" s="95"/>
    </row>
    <row r="92" spans="1:4" x14ac:dyDescent="0.2">
      <c r="A92" s="97" t="s">
        <v>912</v>
      </c>
      <c r="B92" s="100" t="str">
        <f>CONCATENATE($B$91,".",A92)</f>
        <v>I-0010.0001</v>
      </c>
      <c r="C92" s="101" t="s">
        <v>991</v>
      </c>
      <c r="D92" s="95" t="s">
        <v>7</v>
      </c>
    </row>
    <row r="93" spans="1:4" x14ac:dyDescent="0.2">
      <c r="A93" s="97" t="s">
        <v>915</v>
      </c>
      <c r="B93" s="100" t="str">
        <f t="shared" ref="B93:B98" si="10">CONCATENATE($B$91,".",A93)</f>
        <v>I-0010.0002</v>
      </c>
      <c r="C93" s="101" t="s">
        <v>992</v>
      </c>
      <c r="D93" s="95" t="s">
        <v>7</v>
      </c>
    </row>
    <row r="94" spans="1:4" x14ac:dyDescent="0.2">
      <c r="A94" s="97" t="s">
        <v>917</v>
      </c>
      <c r="B94" s="100" t="str">
        <f t="shared" si="10"/>
        <v>I-0010.0003</v>
      </c>
      <c r="C94" s="101" t="s">
        <v>993</v>
      </c>
      <c r="D94" s="95" t="s">
        <v>7</v>
      </c>
    </row>
    <row r="95" spans="1:4" x14ac:dyDescent="0.2">
      <c r="A95" s="97" t="s">
        <v>919</v>
      </c>
      <c r="B95" s="100" t="str">
        <f t="shared" si="10"/>
        <v>I-0010.0004</v>
      </c>
      <c r="C95" s="101" t="s">
        <v>994</v>
      </c>
      <c r="D95" s="95" t="s">
        <v>7</v>
      </c>
    </row>
    <row r="96" spans="1:4" x14ac:dyDescent="0.2">
      <c r="A96" s="97" t="s">
        <v>921</v>
      </c>
      <c r="B96" s="100" t="str">
        <f t="shared" si="10"/>
        <v>I-0010.0005</v>
      </c>
      <c r="C96" s="101" t="s">
        <v>995</v>
      </c>
      <c r="D96" s="95" t="s">
        <v>7</v>
      </c>
    </row>
    <row r="97" spans="1:4" x14ac:dyDescent="0.2">
      <c r="A97" s="97" t="s">
        <v>923</v>
      </c>
      <c r="B97" s="100" t="str">
        <f t="shared" si="10"/>
        <v>I-0010.0006</v>
      </c>
      <c r="C97" s="101" t="s">
        <v>996</v>
      </c>
      <c r="D97" s="95" t="s">
        <v>7</v>
      </c>
    </row>
    <row r="98" spans="1:4" x14ac:dyDescent="0.2">
      <c r="A98" s="97" t="s">
        <v>925</v>
      </c>
      <c r="B98" s="100" t="str">
        <f t="shared" si="10"/>
        <v>I-0010.0007</v>
      </c>
      <c r="C98" s="101" t="s">
        <v>997</v>
      </c>
      <c r="D98" s="95" t="s">
        <v>7</v>
      </c>
    </row>
    <row r="99" spans="1:4" x14ac:dyDescent="0.2">
      <c r="B99" s="95"/>
      <c r="C99" s="101"/>
      <c r="D99" s="95"/>
    </row>
    <row r="100" spans="1:4" x14ac:dyDescent="0.2">
      <c r="B100" s="95"/>
      <c r="C100" s="101"/>
      <c r="D100" s="95"/>
    </row>
    <row r="101" spans="1:4" x14ac:dyDescent="0.2">
      <c r="A101" s="97" t="s">
        <v>949</v>
      </c>
      <c r="B101" s="98" t="str">
        <f xml:space="preserve"> CONCATENATE("I-",A101)</f>
        <v>I-0011</v>
      </c>
      <c r="C101" s="99" t="s">
        <v>9</v>
      </c>
      <c r="D101" s="95"/>
    </row>
    <row r="102" spans="1:4" x14ac:dyDescent="0.2">
      <c r="A102" s="97" t="s">
        <v>912</v>
      </c>
      <c r="B102" s="100" t="str">
        <f>CONCATENATE($B$101,".",A102)</f>
        <v>I-0011.0001</v>
      </c>
      <c r="C102" s="101" t="s">
        <v>998</v>
      </c>
      <c r="D102" s="95" t="s">
        <v>7</v>
      </c>
    </row>
    <row r="103" spans="1:4" x14ac:dyDescent="0.2">
      <c r="A103" s="97" t="s">
        <v>915</v>
      </c>
      <c r="B103" s="100" t="str">
        <f t="shared" ref="B103:B106" si="11">CONCATENATE($B$101,".",A103)</f>
        <v>I-0011.0002</v>
      </c>
      <c r="C103" s="101" t="s">
        <v>999</v>
      </c>
      <c r="D103" s="95" t="s">
        <v>7</v>
      </c>
    </row>
    <row r="104" spans="1:4" x14ac:dyDescent="0.2">
      <c r="A104" s="97" t="s">
        <v>917</v>
      </c>
      <c r="B104" s="100" t="str">
        <f t="shared" si="11"/>
        <v>I-0011.0003</v>
      </c>
      <c r="C104" s="101" t="s">
        <v>1000</v>
      </c>
      <c r="D104" s="95" t="s">
        <v>7</v>
      </c>
    </row>
    <row r="105" spans="1:4" x14ac:dyDescent="0.2">
      <c r="A105" s="97" t="s">
        <v>919</v>
      </c>
      <c r="B105" s="100" t="str">
        <f t="shared" si="11"/>
        <v>I-0011.0004</v>
      </c>
      <c r="C105" s="101" t="s">
        <v>1001</v>
      </c>
      <c r="D105" s="95" t="s">
        <v>7</v>
      </c>
    </row>
    <row r="106" spans="1:4" x14ac:dyDescent="0.2">
      <c r="A106" s="97" t="s">
        <v>921</v>
      </c>
      <c r="B106" s="100" t="str">
        <f t="shared" si="11"/>
        <v>I-0011.0005</v>
      </c>
      <c r="C106" s="101" t="s">
        <v>1002</v>
      </c>
      <c r="D106" s="95" t="s">
        <v>7</v>
      </c>
    </row>
    <row r="107" spans="1:4" x14ac:dyDescent="0.2">
      <c r="B107" s="95"/>
      <c r="C107" s="101"/>
      <c r="D107" s="95"/>
    </row>
    <row r="108" spans="1:4" x14ac:dyDescent="0.2">
      <c r="B108" s="95"/>
      <c r="C108" s="101"/>
      <c r="D108" s="95"/>
    </row>
    <row r="109" spans="1:4" x14ac:dyDescent="0.2">
      <c r="A109" s="97" t="s">
        <v>951</v>
      </c>
      <c r="B109" s="98" t="str">
        <f xml:space="preserve"> CONCATENATE("I-",A109)</f>
        <v>I-0012</v>
      </c>
      <c r="C109" s="99" t="s">
        <v>1003</v>
      </c>
      <c r="D109" s="95"/>
    </row>
    <row r="110" spans="1:4" x14ac:dyDescent="0.2">
      <c r="A110" s="97" t="s">
        <v>912</v>
      </c>
      <c r="B110" s="100" t="str">
        <f>CONCATENATE($B$109,".",A110)</f>
        <v>I-0012.0001</v>
      </c>
      <c r="C110" s="101" t="s">
        <v>1004</v>
      </c>
      <c r="D110" s="95" t="s">
        <v>7</v>
      </c>
    </row>
    <row r="111" spans="1:4" x14ac:dyDescent="0.2">
      <c r="A111" s="97" t="s">
        <v>915</v>
      </c>
      <c r="B111" s="100" t="str">
        <f t="shared" ref="B111:B115" si="12">CONCATENATE($B$109,".",A111)</f>
        <v>I-0012.0002</v>
      </c>
      <c r="C111" s="101" t="s">
        <v>1005</v>
      </c>
      <c r="D111" s="95" t="s">
        <v>7</v>
      </c>
    </row>
    <row r="112" spans="1:4" x14ac:dyDescent="0.2">
      <c r="A112" s="97" t="s">
        <v>917</v>
      </c>
      <c r="B112" s="100" t="str">
        <f t="shared" si="12"/>
        <v>I-0012.0003</v>
      </c>
      <c r="C112" s="101" t="s">
        <v>1006</v>
      </c>
      <c r="D112" s="95" t="s">
        <v>7</v>
      </c>
    </row>
    <row r="113" spans="1:4" x14ac:dyDescent="0.2">
      <c r="A113" s="97" t="s">
        <v>919</v>
      </c>
      <c r="B113" s="100" t="str">
        <f t="shared" si="12"/>
        <v>I-0012.0004</v>
      </c>
      <c r="C113" s="101" t="s">
        <v>1007</v>
      </c>
      <c r="D113" s="95" t="s">
        <v>7</v>
      </c>
    </row>
    <row r="114" spans="1:4" x14ac:dyDescent="0.2">
      <c r="A114" s="97" t="s">
        <v>921</v>
      </c>
      <c r="B114" s="100" t="str">
        <f t="shared" si="12"/>
        <v>I-0012.0005</v>
      </c>
      <c r="C114" s="101" t="s">
        <v>1008</v>
      </c>
      <c r="D114" s="95" t="s">
        <v>7</v>
      </c>
    </row>
    <row r="115" spans="1:4" x14ac:dyDescent="0.2">
      <c r="A115" s="97" t="s">
        <v>923</v>
      </c>
      <c r="B115" s="100" t="str">
        <f t="shared" si="12"/>
        <v>I-0012.0006</v>
      </c>
      <c r="C115" s="101" t="s">
        <v>1009</v>
      </c>
      <c r="D115" s="95" t="s">
        <v>7</v>
      </c>
    </row>
    <row r="116" spans="1:4" x14ac:dyDescent="0.2">
      <c r="B116" s="102"/>
      <c r="C116" s="102"/>
      <c r="D116" s="95"/>
    </row>
    <row r="117" spans="1:4" x14ac:dyDescent="0.2">
      <c r="B117" s="95"/>
      <c r="C117" s="101"/>
      <c r="D117" s="95"/>
    </row>
    <row r="118" spans="1:4" x14ac:dyDescent="0.2">
      <c r="A118" s="97" t="s">
        <v>1010</v>
      </c>
      <c r="B118" s="98" t="str">
        <f xml:space="preserve"> CONCATENATE("I-",A118)</f>
        <v>I-0013</v>
      </c>
      <c r="C118" s="99" t="s">
        <v>1011</v>
      </c>
      <c r="D118" s="95"/>
    </row>
    <row r="119" spans="1:4" x14ac:dyDescent="0.2">
      <c r="A119" s="97" t="s">
        <v>912</v>
      </c>
      <c r="B119" s="100" t="str">
        <f>CONCATENATE($B$118,".",A119)</f>
        <v>I-0013.0001</v>
      </c>
      <c r="C119" s="101" t="s">
        <v>1012</v>
      </c>
      <c r="D119" s="95" t="s">
        <v>7</v>
      </c>
    </row>
    <row r="120" spans="1:4" x14ac:dyDescent="0.2">
      <c r="A120" s="97" t="s">
        <v>915</v>
      </c>
      <c r="B120" s="100" t="str">
        <f t="shared" ref="B120:B131" si="13">CONCATENATE($B$118,".",A120)</f>
        <v>I-0013.0002</v>
      </c>
      <c r="C120" s="101" t="s">
        <v>1013</v>
      </c>
      <c r="D120" s="95" t="s">
        <v>7</v>
      </c>
    </row>
    <row r="121" spans="1:4" x14ac:dyDescent="0.2">
      <c r="A121" s="97" t="s">
        <v>917</v>
      </c>
      <c r="B121" s="100" t="str">
        <f t="shared" si="13"/>
        <v>I-0013.0003</v>
      </c>
      <c r="C121" s="101" t="s">
        <v>1014</v>
      </c>
      <c r="D121" s="95" t="s">
        <v>7</v>
      </c>
    </row>
    <row r="122" spans="1:4" x14ac:dyDescent="0.2">
      <c r="A122" s="97" t="s">
        <v>919</v>
      </c>
      <c r="B122" s="100" t="str">
        <f t="shared" si="13"/>
        <v>I-0013.0004</v>
      </c>
      <c r="C122" s="101" t="s">
        <v>1015</v>
      </c>
      <c r="D122" s="95" t="s">
        <v>7</v>
      </c>
    </row>
    <row r="123" spans="1:4" x14ac:dyDescent="0.2">
      <c r="A123" s="97" t="s">
        <v>921</v>
      </c>
      <c r="B123" s="100" t="str">
        <f t="shared" si="13"/>
        <v>I-0013.0005</v>
      </c>
      <c r="C123" s="101" t="s">
        <v>1016</v>
      </c>
      <c r="D123" s="95" t="s">
        <v>7</v>
      </c>
    </row>
    <row r="124" spans="1:4" x14ac:dyDescent="0.2">
      <c r="A124" s="97" t="s">
        <v>923</v>
      </c>
      <c r="B124" s="100" t="str">
        <f t="shared" si="13"/>
        <v>I-0013.0006</v>
      </c>
      <c r="C124" s="101" t="s">
        <v>1017</v>
      </c>
      <c r="D124" s="95" t="s">
        <v>7</v>
      </c>
    </row>
    <row r="125" spans="1:4" x14ac:dyDescent="0.2">
      <c r="A125" s="97" t="s">
        <v>925</v>
      </c>
      <c r="B125" s="100" t="str">
        <f t="shared" si="13"/>
        <v>I-0013.0007</v>
      </c>
      <c r="C125" s="101" t="s">
        <v>1018</v>
      </c>
      <c r="D125" s="95" t="s">
        <v>7</v>
      </c>
    </row>
    <row r="126" spans="1:4" x14ac:dyDescent="0.2">
      <c r="A126" s="97" t="s">
        <v>943</v>
      </c>
      <c r="B126" s="100" t="str">
        <f t="shared" si="13"/>
        <v>I-0013.0008</v>
      </c>
      <c r="C126" s="101" t="s">
        <v>1019</v>
      </c>
      <c r="D126" s="95" t="s">
        <v>7</v>
      </c>
    </row>
    <row r="127" spans="1:4" x14ac:dyDescent="0.2">
      <c r="A127" s="97"/>
      <c r="B127" s="100"/>
      <c r="C127" s="101"/>
      <c r="D127" s="95"/>
    </row>
    <row r="128" spans="1:4" x14ac:dyDescent="0.2">
      <c r="A128" s="97" t="s">
        <v>947</v>
      </c>
      <c r="B128" s="100" t="str">
        <f t="shared" si="13"/>
        <v>I-0013.0010</v>
      </c>
      <c r="C128" s="101" t="s">
        <v>1020</v>
      </c>
      <c r="D128" s="95" t="s">
        <v>7</v>
      </c>
    </row>
    <row r="129" spans="1:4" x14ac:dyDescent="0.2">
      <c r="A129" s="97" t="s">
        <v>949</v>
      </c>
      <c r="B129" s="100" t="str">
        <f t="shared" si="13"/>
        <v>I-0013.0011</v>
      </c>
      <c r="C129" s="101" t="s">
        <v>1021</v>
      </c>
      <c r="D129" s="95" t="s">
        <v>7</v>
      </c>
    </row>
    <row r="130" spans="1:4" x14ac:dyDescent="0.2">
      <c r="A130" s="97" t="s">
        <v>951</v>
      </c>
      <c r="B130" s="100" t="str">
        <f t="shared" si="13"/>
        <v>I-0013.0012</v>
      </c>
      <c r="C130" s="101" t="s">
        <v>1022</v>
      </c>
      <c r="D130" s="95" t="s">
        <v>7</v>
      </c>
    </row>
    <row r="131" spans="1:4" x14ac:dyDescent="0.2">
      <c r="A131" s="97" t="s">
        <v>1010</v>
      </c>
      <c r="B131" s="100" t="str">
        <f t="shared" si="13"/>
        <v>I-0013.0013</v>
      </c>
      <c r="C131" s="101" t="s">
        <v>1023</v>
      </c>
      <c r="D131" s="95" t="s">
        <v>7</v>
      </c>
    </row>
    <row r="132" spans="1:4" x14ac:dyDescent="0.2">
      <c r="B132" s="95"/>
      <c r="C132" s="101"/>
      <c r="D132" s="95"/>
    </row>
    <row r="133" spans="1:4" x14ac:dyDescent="0.2">
      <c r="B133" s="95"/>
      <c r="C133" s="101"/>
      <c r="D133" s="95"/>
    </row>
    <row r="134" spans="1:4" x14ac:dyDescent="0.2">
      <c r="A134" s="97" t="s">
        <v>1024</v>
      </c>
      <c r="B134" s="98" t="str">
        <f xml:space="preserve"> CONCATENATE("I-",A134)</f>
        <v>I-0014</v>
      </c>
      <c r="C134" s="99" t="s">
        <v>1025</v>
      </c>
      <c r="D134" s="95"/>
    </row>
    <row r="135" spans="1:4" x14ac:dyDescent="0.2">
      <c r="A135" s="97" t="s">
        <v>912</v>
      </c>
      <c r="B135" s="100" t="str">
        <f>CONCATENATE($B$134,".",A135)</f>
        <v>I-0014.0001</v>
      </c>
      <c r="C135" s="101" t="s">
        <v>1026</v>
      </c>
      <c r="D135" s="95" t="s">
        <v>7</v>
      </c>
    </row>
    <row r="136" spans="1:4" x14ac:dyDescent="0.2">
      <c r="A136" s="97" t="s">
        <v>915</v>
      </c>
      <c r="B136" s="100" t="str">
        <f>CONCATENATE($B$134,".",A136)</f>
        <v>I-0014.0002</v>
      </c>
      <c r="C136" s="101" t="s">
        <v>1027</v>
      </c>
      <c r="D136" s="95" t="s">
        <v>7</v>
      </c>
    </row>
    <row r="137" spans="1:4" x14ac:dyDescent="0.2">
      <c r="B137" s="103"/>
      <c r="C137" s="101"/>
      <c r="D137" s="95"/>
    </row>
    <row r="138" spans="1:4" x14ac:dyDescent="0.2">
      <c r="B138" s="102"/>
      <c r="C138" s="102"/>
      <c r="D138" s="95"/>
    </row>
    <row r="139" spans="1:4" x14ac:dyDescent="0.2">
      <c r="A139" s="97" t="s">
        <v>1028</v>
      </c>
      <c r="B139" s="98" t="str">
        <f xml:space="preserve"> CONCATENATE("I-",A139)</f>
        <v>I-0015</v>
      </c>
      <c r="C139" s="99" t="s">
        <v>1029</v>
      </c>
      <c r="D139" s="95"/>
    </row>
    <row r="140" spans="1:4" x14ac:dyDescent="0.2">
      <c r="A140" s="97" t="s">
        <v>912</v>
      </c>
      <c r="B140" s="100" t="str">
        <f>CONCATENATE($B$139,".",A140)</f>
        <v>I-0015.0001</v>
      </c>
      <c r="C140" s="101" t="s">
        <v>1030</v>
      </c>
      <c r="D140" s="95" t="s">
        <v>7</v>
      </c>
    </row>
    <row r="141" spans="1:4" x14ac:dyDescent="0.2">
      <c r="A141" s="97" t="s">
        <v>915</v>
      </c>
      <c r="B141" s="100" t="str">
        <f t="shared" ref="B141:B151" si="14">CONCATENATE($B$139,".",A141)</f>
        <v>I-0015.0002</v>
      </c>
      <c r="C141" s="101" t="s">
        <v>1031</v>
      </c>
      <c r="D141" s="95" t="s">
        <v>7</v>
      </c>
    </row>
    <row r="142" spans="1:4" x14ac:dyDescent="0.2">
      <c r="A142" s="97" t="s">
        <v>917</v>
      </c>
      <c r="B142" s="100" t="str">
        <f t="shared" si="14"/>
        <v>I-0015.0003</v>
      </c>
      <c r="C142" s="101" t="s">
        <v>1032</v>
      </c>
      <c r="D142" s="95" t="s">
        <v>7</v>
      </c>
    </row>
    <row r="143" spans="1:4" x14ac:dyDescent="0.2">
      <c r="A143" s="97"/>
      <c r="B143" s="100"/>
      <c r="C143" s="102"/>
      <c r="D143" s="95"/>
    </row>
    <row r="144" spans="1:4" x14ac:dyDescent="0.2">
      <c r="A144" s="97" t="s">
        <v>947</v>
      </c>
      <c r="B144" s="100" t="str">
        <f t="shared" si="14"/>
        <v>I-0015.0010</v>
      </c>
      <c r="C144" s="101" t="s">
        <v>1033</v>
      </c>
      <c r="D144" s="95" t="s">
        <v>7</v>
      </c>
    </row>
    <row r="145" spans="1:4" x14ac:dyDescent="0.2">
      <c r="A145" s="97" t="s">
        <v>949</v>
      </c>
      <c r="B145" s="100" t="str">
        <f t="shared" si="14"/>
        <v>I-0015.0011</v>
      </c>
      <c r="C145" s="101" t="s">
        <v>1034</v>
      </c>
      <c r="D145" s="95" t="s">
        <v>7</v>
      </c>
    </row>
    <row r="146" spans="1:4" x14ac:dyDescent="0.2">
      <c r="B146" s="100"/>
      <c r="C146" s="101"/>
      <c r="D146" s="95"/>
    </row>
    <row r="147" spans="1:4" x14ac:dyDescent="0.2">
      <c r="A147" s="97" t="s">
        <v>975</v>
      </c>
      <c r="B147" s="100" t="str">
        <f t="shared" si="14"/>
        <v>I-0015.0020</v>
      </c>
      <c r="C147" s="101" t="s">
        <v>1035</v>
      </c>
      <c r="D147" s="95" t="s">
        <v>7</v>
      </c>
    </row>
    <row r="148" spans="1:4" x14ac:dyDescent="0.2">
      <c r="A148" s="97" t="s">
        <v>960</v>
      </c>
      <c r="B148" s="100" t="str">
        <f t="shared" si="14"/>
        <v>I-0015.0021</v>
      </c>
      <c r="C148" s="101" t="s">
        <v>1036</v>
      </c>
      <c r="D148" s="95" t="s">
        <v>7</v>
      </c>
    </row>
    <row r="149" spans="1:4" x14ac:dyDescent="0.2">
      <c r="A149" s="97" t="s">
        <v>962</v>
      </c>
      <c r="B149" s="100" t="str">
        <f t="shared" si="14"/>
        <v>I-0015.0022</v>
      </c>
      <c r="C149" s="101" t="s">
        <v>1037</v>
      </c>
      <c r="D149" s="95" t="s">
        <v>7</v>
      </c>
    </row>
    <row r="150" spans="1:4" x14ac:dyDescent="0.2">
      <c r="B150" s="100"/>
      <c r="C150" s="101"/>
      <c r="D150" s="104"/>
    </row>
    <row r="151" spans="1:4" x14ac:dyDescent="0.2">
      <c r="A151" s="97" t="s">
        <v>1038</v>
      </c>
      <c r="B151" s="100" t="str">
        <f t="shared" si="14"/>
        <v>I-0015.0030</v>
      </c>
      <c r="C151" s="101" t="s">
        <v>1039</v>
      </c>
      <c r="D151" s="95" t="s">
        <v>7</v>
      </c>
    </row>
    <row r="152" spans="1:4" x14ac:dyDescent="0.2">
      <c r="B152" s="95"/>
      <c r="C152" s="101"/>
      <c r="D152" s="95"/>
    </row>
    <row r="153" spans="1:4" x14ac:dyDescent="0.2">
      <c r="B153" s="95"/>
      <c r="C153" s="101"/>
      <c r="D153" s="95"/>
    </row>
    <row r="154" spans="1:4" x14ac:dyDescent="0.2">
      <c r="A154" s="97" t="s">
        <v>1040</v>
      </c>
      <c r="B154" s="98" t="str">
        <f xml:space="preserve"> CONCATENATE("I-",A154)</f>
        <v>I-0016</v>
      </c>
      <c r="C154" s="99" t="s">
        <v>1041</v>
      </c>
      <c r="D154" s="95"/>
    </row>
    <row r="155" spans="1:4" x14ac:dyDescent="0.2">
      <c r="A155" s="97" t="s">
        <v>912</v>
      </c>
      <c r="B155" s="100" t="str">
        <f>CONCATENATE($B$154,".",A155)</f>
        <v>I-0016.0001</v>
      </c>
      <c r="C155" s="101" t="s">
        <v>1042</v>
      </c>
      <c r="D155" s="95" t="s">
        <v>7</v>
      </c>
    </row>
    <row r="156" spans="1:4" x14ac:dyDescent="0.2">
      <c r="A156" s="97" t="s">
        <v>915</v>
      </c>
      <c r="B156" s="100" t="str">
        <f t="shared" ref="B156:B163" si="15">CONCATENATE($B$154,".",A156)</f>
        <v>I-0016.0002</v>
      </c>
      <c r="C156" s="101" t="s">
        <v>1043</v>
      </c>
      <c r="D156" s="95" t="s">
        <v>7</v>
      </c>
    </row>
    <row r="157" spans="1:4" x14ac:dyDescent="0.2">
      <c r="A157" s="97" t="s">
        <v>917</v>
      </c>
      <c r="B157" s="100" t="str">
        <f t="shared" si="15"/>
        <v>I-0016.0003</v>
      </c>
      <c r="C157" s="101" t="s">
        <v>1044</v>
      </c>
      <c r="D157" s="95" t="s">
        <v>7</v>
      </c>
    </row>
    <row r="158" spans="1:4" x14ac:dyDescent="0.2">
      <c r="A158" s="97" t="s">
        <v>919</v>
      </c>
      <c r="B158" s="100" t="str">
        <f t="shared" si="15"/>
        <v>I-0016.0004</v>
      </c>
      <c r="C158" s="101" t="s">
        <v>1045</v>
      </c>
      <c r="D158" s="95" t="s">
        <v>7</v>
      </c>
    </row>
    <row r="159" spans="1:4" x14ac:dyDescent="0.2">
      <c r="A159" s="97"/>
      <c r="B159" s="100"/>
      <c r="C159" s="101"/>
      <c r="D159" s="95"/>
    </row>
    <row r="160" spans="1:4" x14ac:dyDescent="0.2">
      <c r="A160" s="97" t="s">
        <v>947</v>
      </c>
      <c r="B160" s="100" t="str">
        <f t="shared" si="15"/>
        <v>I-0016.0010</v>
      </c>
      <c r="C160" s="101" t="s">
        <v>1046</v>
      </c>
      <c r="D160" s="95" t="s">
        <v>7</v>
      </c>
    </row>
    <row r="161" spans="1:4" x14ac:dyDescent="0.2">
      <c r="A161" s="97" t="s">
        <v>949</v>
      </c>
      <c r="B161" s="100" t="str">
        <f t="shared" si="15"/>
        <v>I-0016.0011</v>
      </c>
      <c r="C161" s="101" t="s">
        <v>1047</v>
      </c>
      <c r="D161" s="95" t="s">
        <v>7</v>
      </c>
    </row>
    <row r="162" spans="1:4" x14ac:dyDescent="0.2">
      <c r="A162" s="97" t="s">
        <v>951</v>
      </c>
      <c r="B162" s="100" t="str">
        <f t="shared" si="15"/>
        <v>I-0016.0012</v>
      </c>
      <c r="C162" s="101" t="s">
        <v>1048</v>
      </c>
      <c r="D162" s="95" t="s">
        <v>7</v>
      </c>
    </row>
    <row r="163" spans="1:4" x14ac:dyDescent="0.2">
      <c r="A163" s="97" t="s">
        <v>1010</v>
      </c>
      <c r="B163" s="100" t="str">
        <f t="shared" si="15"/>
        <v>I-0016.0013</v>
      </c>
      <c r="C163" s="101" t="s">
        <v>1049</v>
      </c>
      <c r="D163" s="95" t="s">
        <v>7</v>
      </c>
    </row>
    <row r="164" spans="1:4" x14ac:dyDescent="0.2">
      <c r="A164" s="96"/>
      <c r="B164" s="95"/>
      <c r="C164" s="101"/>
      <c r="D164" s="95"/>
    </row>
    <row r="165" spans="1:4" x14ac:dyDescent="0.2">
      <c r="B165" s="95"/>
      <c r="C165" s="101"/>
      <c r="D165" s="95"/>
    </row>
    <row r="166" spans="1:4" x14ac:dyDescent="0.2">
      <c r="A166" s="97" t="s">
        <v>1050</v>
      </c>
      <c r="B166" s="98" t="str">
        <f xml:space="preserve"> CONCATENATE("I-",A166)</f>
        <v>I-0017</v>
      </c>
      <c r="C166" s="99" t="s">
        <v>1051</v>
      </c>
      <c r="D166" s="95"/>
    </row>
    <row r="167" spans="1:4" x14ac:dyDescent="0.2">
      <c r="A167" s="97" t="s">
        <v>912</v>
      </c>
      <c r="B167" s="100" t="str">
        <f>CONCATENATE($B$166,".",A167)</f>
        <v>I-0017.0001</v>
      </c>
      <c r="C167" s="101" t="s">
        <v>1052</v>
      </c>
      <c r="D167" s="95" t="s">
        <v>5</v>
      </c>
    </row>
    <row r="168" spans="1:4" x14ac:dyDescent="0.2">
      <c r="A168" s="97" t="s">
        <v>915</v>
      </c>
      <c r="B168" s="100" t="str">
        <f t="shared" ref="B168:B175" si="16">CONCATENATE($B$166,".",A168)</f>
        <v>I-0017.0002</v>
      </c>
      <c r="C168" s="101" t="s">
        <v>1053</v>
      </c>
      <c r="D168" s="95" t="s">
        <v>5</v>
      </c>
    </row>
    <row r="169" spans="1:4" x14ac:dyDescent="0.2">
      <c r="A169" s="97" t="s">
        <v>917</v>
      </c>
      <c r="B169" s="100" t="str">
        <f t="shared" si="16"/>
        <v>I-0017.0003</v>
      </c>
      <c r="C169" s="101" t="s">
        <v>1054</v>
      </c>
      <c r="D169" s="95" t="s">
        <v>5</v>
      </c>
    </row>
    <row r="170" spans="1:4" x14ac:dyDescent="0.2">
      <c r="A170" s="97" t="s">
        <v>919</v>
      </c>
      <c r="B170" s="100" t="str">
        <f t="shared" si="16"/>
        <v>I-0017.0004</v>
      </c>
      <c r="C170" s="101" t="s">
        <v>1055</v>
      </c>
      <c r="D170" s="95" t="s">
        <v>1120</v>
      </c>
    </row>
    <row r="171" spans="1:4" x14ac:dyDescent="0.2">
      <c r="A171" s="97" t="s">
        <v>921</v>
      </c>
      <c r="B171" s="100" t="str">
        <f t="shared" si="16"/>
        <v>I-0017.0005</v>
      </c>
      <c r="C171" s="101" t="s">
        <v>1056</v>
      </c>
      <c r="D171" s="95" t="s">
        <v>1120</v>
      </c>
    </row>
    <row r="172" spans="1:4" x14ac:dyDescent="0.2">
      <c r="A172" s="97" t="s">
        <v>923</v>
      </c>
      <c r="B172" s="100" t="str">
        <f t="shared" si="16"/>
        <v>I-0017.0006</v>
      </c>
      <c r="C172" s="101" t="s">
        <v>1057</v>
      </c>
      <c r="D172" s="95" t="s">
        <v>7</v>
      </c>
    </row>
    <row r="173" spans="1:4" x14ac:dyDescent="0.2">
      <c r="A173" s="97" t="s">
        <v>925</v>
      </c>
      <c r="B173" s="100" t="str">
        <f t="shared" si="16"/>
        <v>I-0017.0007</v>
      </c>
      <c r="C173" s="101" t="s">
        <v>1058</v>
      </c>
      <c r="D173" s="95" t="s">
        <v>7</v>
      </c>
    </row>
    <row r="174" spans="1:4" x14ac:dyDescent="0.2">
      <c r="A174" s="97" t="s">
        <v>943</v>
      </c>
      <c r="B174" s="100" t="str">
        <f t="shared" si="16"/>
        <v>I-0017.0008</v>
      </c>
      <c r="C174" s="101" t="s">
        <v>1059</v>
      </c>
      <c r="D174" s="95" t="s">
        <v>7</v>
      </c>
    </row>
    <row r="175" spans="1:4" x14ac:dyDescent="0.2">
      <c r="A175" s="97" t="s">
        <v>945</v>
      </c>
      <c r="B175" s="100" t="str">
        <f t="shared" si="16"/>
        <v>I-0017.0009</v>
      </c>
      <c r="C175" s="101" t="s">
        <v>1060</v>
      </c>
      <c r="D175" s="95" t="s">
        <v>5</v>
      </c>
    </row>
    <row r="176" spans="1:4" x14ac:dyDescent="0.2">
      <c r="B176" s="95"/>
      <c r="C176" s="101"/>
      <c r="D176" s="104"/>
    </row>
    <row r="177" spans="1:4" x14ac:dyDescent="0.2">
      <c r="B177" s="95"/>
      <c r="C177" s="101"/>
      <c r="D177" s="95"/>
    </row>
    <row r="178" spans="1:4" x14ac:dyDescent="0.2">
      <c r="A178" s="97" t="s">
        <v>1061</v>
      </c>
      <c r="B178" s="98" t="str">
        <f xml:space="preserve"> CONCATENATE("I-",A178)</f>
        <v>I-0018</v>
      </c>
      <c r="C178" s="99" t="s">
        <v>1062</v>
      </c>
      <c r="D178" s="104"/>
    </row>
    <row r="179" spans="1:4" x14ac:dyDescent="0.2">
      <c r="A179" s="97" t="s">
        <v>912</v>
      </c>
      <c r="B179" s="100" t="str">
        <f>CONCATENATE($B$178,".",A179)</f>
        <v>I-0018.0001</v>
      </c>
      <c r="C179" s="101" t="s">
        <v>1063</v>
      </c>
      <c r="D179" s="95" t="s">
        <v>5</v>
      </c>
    </row>
    <row r="180" spans="1:4" x14ac:dyDescent="0.2">
      <c r="A180" s="97" t="s">
        <v>915</v>
      </c>
      <c r="B180" s="100" t="str">
        <f t="shared" ref="B180:B183" si="17">CONCATENATE($B$178,".",A180)</f>
        <v>I-0018.0002</v>
      </c>
      <c r="C180" s="101" t="s">
        <v>1064</v>
      </c>
      <c r="D180" s="95" t="s">
        <v>5</v>
      </c>
    </row>
    <row r="181" spans="1:4" x14ac:dyDescent="0.2">
      <c r="A181" s="97" t="s">
        <v>917</v>
      </c>
      <c r="B181" s="100" t="str">
        <f t="shared" si="17"/>
        <v>I-0018.0003</v>
      </c>
      <c r="C181" s="101" t="s">
        <v>1065</v>
      </c>
      <c r="D181" s="95" t="s">
        <v>5</v>
      </c>
    </row>
    <row r="182" spans="1:4" x14ac:dyDescent="0.2">
      <c r="A182" s="97" t="s">
        <v>919</v>
      </c>
      <c r="B182" s="100" t="str">
        <f t="shared" si="17"/>
        <v>I-0018.0004</v>
      </c>
      <c r="C182" s="101" t="s">
        <v>1066</v>
      </c>
      <c r="D182" s="95" t="s">
        <v>5</v>
      </c>
    </row>
    <row r="183" spans="1:4" x14ac:dyDescent="0.2">
      <c r="A183" s="97" t="s">
        <v>921</v>
      </c>
      <c r="B183" s="100" t="str">
        <f t="shared" si="17"/>
        <v>I-0018.0005</v>
      </c>
      <c r="C183" s="101" t="s">
        <v>1067</v>
      </c>
      <c r="D183" s="95" t="s">
        <v>731</v>
      </c>
    </row>
    <row r="184" spans="1:4" x14ac:dyDescent="0.2">
      <c r="B184" s="95"/>
      <c r="C184" s="91"/>
      <c r="D184" s="95"/>
    </row>
    <row r="185" spans="1:4" x14ac:dyDescent="0.2">
      <c r="B185" s="95"/>
      <c r="C185" s="101"/>
      <c r="D185" s="95"/>
    </row>
    <row r="186" spans="1:4" x14ac:dyDescent="0.2">
      <c r="A186" s="97" t="s">
        <v>1068</v>
      </c>
      <c r="B186" s="98" t="str">
        <f xml:space="preserve"> CONCATENATE("I-",A186)</f>
        <v>I-0019</v>
      </c>
      <c r="C186" s="99" t="s">
        <v>1069</v>
      </c>
      <c r="D186" s="95"/>
    </row>
    <row r="187" spans="1:4" x14ac:dyDescent="0.2">
      <c r="A187" s="97" t="s">
        <v>912</v>
      </c>
      <c r="B187" s="100" t="str">
        <f>CONCATENATE($B$186,".",A187)</f>
        <v>I-0019.0001</v>
      </c>
      <c r="C187" s="101" t="s">
        <v>349</v>
      </c>
      <c r="D187" s="95" t="s">
        <v>5</v>
      </c>
    </row>
    <row r="188" spans="1:4" x14ac:dyDescent="0.2">
      <c r="A188" s="97" t="s">
        <v>915</v>
      </c>
      <c r="B188" s="100" t="str">
        <f t="shared" ref="B188:B192" si="18">CONCATENATE($B$186,".",A188)</f>
        <v>I-0019.0002</v>
      </c>
      <c r="C188" s="101" t="s">
        <v>1070</v>
      </c>
      <c r="D188" s="95" t="s">
        <v>5</v>
      </c>
    </row>
    <row r="189" spans="1:4" x14ac:dyDescent="0.2">
      <c r="A189" s="97" t="s">
        <v>917</v>
      </c>
      <c r="B189" s="100" t="str">
        <f t="shared" si="18"/>
        <v>I-0019.0003</v>
      </c>
      <c r="C189" s="101" t="s">
        <v>1071</v>
      </c>
      <c r="D189" s="105" t="s">
        <v>5</v>
      </c>
    </row>
    <row r="190" spans="1:4" x14ac:dyDescent="0.2">
      <c r="A190" s="97" t="s">
        <v>919</v>
      </c>
      <c r="B190" s="100" t="str">
        <f t="shared" si="18"/>
        <v>I-0019.0004</v>
      </c>
      <c r="C190" s="101" t="s">
        <v>1072</v>
      </c>
      <c r="D190" s="105" t="s">
        <v>5</v>
      </c>
    </row>
    <row r="191" spans="1:4" x14ac:dyDescent="0.2">
      <c r="A191" s="97" t="s">
        <v>921</v>
      </c>
      <c r="B191" s="100" t="str">
        <f t="shared" si="18"/>
        <v>I-0019.0005</v>
      </c>
      <c r="C191" s="101" t="s">
        <v>1073</v>
      </c>
      <c r="D191" s="105" t="s">
        <v>5</v>
      </c>
    </row>
    <row r="192" spans="1:4" x14ac:dyDescent="0.2">
      <c r="A192" s="97" t="s">
        <v>923</v>
      </c>
      <c r="B192" s="100" t="str">
        <f t="shared" si="18"/>
        <v>I-0019.0006</v>
      </c>
      <c r="C192" s="101" t="s">
        <v>1074</v>
      </c>
      <c r="D192" s="105" t="s">
        <v>5</v>
      </c>
    </row>
    <row r="193" spans="1:4" x14ac:dyDescent="0.2">
      <c r="A193" s="97"/>
      <c r="B193" s="95"/>
      <c r="C193" s="101"/>
      <c r="D193" s="105"/>
    </row>
    <row r="194" spans="1:4" x14ac:dyDescent="0.2">
      <c r="A194" s="97"/>
      <c r="B194" s="95"/>
      <c r="C194" s="101"/>
      <c r="D194" s="105"/>
    </row>
    <row r="195" spans="1:4" x14ac:dyDescent="0.2">
      <c r="A195" s="97"/>
      <c r="B195" s="95"/>
      <c r="D195" s="104"/>
    </row>
    <row r="196" spans="1:4" x14ac:dyDescent="0.2">
      <c r="A196" s="97" t="s">
        <v>947</v>
      </c>
      <c r="B196" s="100" t="str">
        <f t="shared" ref="B196:B200" si="19">CONCATENATE($B$186,".",A196)</f>
        <v>I-0019.0010</v>
      </c>
      <c r="C196" s="101" t="s">
        <v>1075</v>
      </c>
      <c r="D196" s="105" t="s">
        <v>5</v>
      </c>
    </row>
    <row r="197" spans="1:4" x14ac:dyDescent="0.2">
      <c r="A197" s="97" t="s">
        <v>949</v>
      </c>
      <c r="B197" s="100" t="str">
        <f t="shared" si="19"/>
        <v>I-0019.0011</v>
      </c>
      <c r="C197" s="101" t="s">
        <v>1076</v>
      </c>
      <c r="D197" s="105" t="s">
        <v>5</v>
      </c>
    </row>
    <row r="198" spans="1:4" x14ac:dyDescent="0.2">
      <c r="A198" s="97" t="s">
        <v>951</v>
      </c>
      <c r="B198" s="100" t="str">
        <f t="shared" si="19"/>
        <v>I-0019.0012</v>
      </c>
      <c r="C198" s="101" t="s">
        <v>1077</v>
      </c>
      <c r="D198" s="105" t="s">
        <v>5</v>
      </c>
    </row>
    <row r="199" spans="1:4" x14ac:dyDescent="0.2">
      <c r="A199" s="97" t="s">
        <v>1010</v>
      </c>
      <c r="B199" s="100" t="str">
        <f t="shared" si="19"/>
        <v>I-0019.0013</v>
      </c>
      <c r="C199" s="101" t="s">
        <v>1078</v>
      </c>
      <c r="D199" s="105" t="s">
        <v>5</v>
      </c>
    </row>
    <row r="200" spans="1:4" x14ac:dyDescent="0.2">
      <c r="A200" s="97" t="s">
        <v>1024</v>
      </c>
      <c r="B200" s="100" t="str">
        <f t="shared" si="19"/>
        <v>I-0019.0014</v>
      </c>
      <c r="C200" s="101" t="s">
        <v>1079</v>
      </c>
      <c r="D200" s="105" t="s">
        <v>5</v>
      </c>
    </row>
    <row r="201" spans="1:4" x14ac:dyDescent="0.2">
      <c r="A201" s="96"/>
      <c r="B201" s="95"/>
      <c r="C201" s="101"/>
      <c r="D201" s="104"/>
    </row>
    <row r="202" spans="1:4" x14ac:dyDescent="0.2">
      <c r="A202" s="97" t="s">
        <v>975</v>
      </c>
      <c r="B202" s="100" t="str">
        <f t="shared" ref="B202:B204" si="20">CONCATENATE($B$186,".",A202)</f>
        <v>I-0019.0020</v>
      </c>
      <c r="C202" s="101" t="s">
        <v>352</v>
      </c>
      <c r="D202" s="105" t="s">
        <v>5</v>
      </c>
    </row>
    <row r="203" spans="1:4" x14ac:dyDescent="0.2">
      <c r="A203" s="97" t="s">
        <v>960</v>
      </c>
      <c r="B203" s="100" t="str">
        <f t="shared" si="20"/>
        <v>I-0019.0021</v>
      </c>
      <c r="C203" s="101" t="s">
        <v>1080</v>
      </c>
      <c r="D203" s="105" t="s">
        <v>5</v>
      </c>
    </row>
    <row r="204" spans="1:4" x14ac:dyDescent="0.2">
      <c r="A204" s="97" t="s">
        <v>962</v>
      </c>
      <c r="B204" s="100" t="str">
        <f t="shared" si="20"/>
        <v>I-0019.0022</v>
      </c>
      <c r="C204" s="101" t="s">
        <v>1081</v>
      </c>
      <c r="D204" s="105" t="s">
        <v>5</v>
      </c>
    </row>
    <row r="205" spans="1:4" x14ac:dyDescent="0.2">
      <c r="A205" s="97"/>
      <c r="B205" s="102"/>
      <c r="C205" s="102"/>
      <c r="D205" s="104"/>
    </row>
    <row r="206" spans="1:4" x14ac:dyDescent="0.2">
      <c r="A206" s="97" t="s">
        <v>1038</v>
      </c>
      <c r="B206" s="100" t="str">
        <f t="shared" ref="B206" si="21">CONCATENATE($B$186,".",A206)</f>
        <v>I-0019.0030</v>
      </c>
      <c r="C206" s="101" t="s">
        <v>1082</v>
      </c>
      <c r="D206" s="105" t="s">
        <v>5</v>
      </c>
    </row>
    <row r="207" spans="1:4" x14ac:dyDescent="0.2">
      <c r="A207" s="97"/>
      <c r="B207" s="102"/>
      <c r="C207" s="102"/>
      <c r="D207" s="95"/>
    </row>
    <row r="208" spans="1:4" x14ac:dyDescent="0.2">
      <c r="A208" s="97" t="s">
        <v>1083</v>
      </c>
      <c r="B208" s="100" t="str">
        <f t="shared" ref="B208" si="22">CONCATENATE($B$186,".",A208)</f>
        <v>I-0019.0040</v>
      </c>
      <c r="C208" s="101" t="s">
        <v>1084</v>
      </c>
      <c r="D208" s="105" t="s">
        <v>5</v>
      </c>
    </row>
    <row r="209" spans="1:4" x14ac:dyDescent="0.2">
      <c r="A209" s="97"/>
      <c r="B209" s="95"/>
      <c r="C209" s="101"/>
      <c r="D209" s="95"/>
    </row>
    <row r="210" spans="1:4" x14ac:dyDescent="0.2">
      <c r="A210" s="97" t="s">
        <v>1085</v>
      </c>
      <c r="B210" s="100" t="str">
        <f t="shared" ref="B210" si="23">CONCATENATE($B$186,".",A210)</f>
        <v>I-0019.0050</v>
      </c>
      <c r="C210" s="101" t="s">
        <v>1086</v>
      </c>
      <c r="D210" s="105" t="s">
        <v>5</v>
      </c>
    </row>
    <row r="211" spans="1:4" x14ac:dyDescent="0.2">
      <c r="A211" s="97"/>
      <c r="B211" s="95"/>
      <c r="C211" s="101"/>
      <c r="D211" s="95"/>
    </row>
    <row r="212" spans="1:4" x14ac:dyDescent="0.2">
      <c r="A212" s="97" t="s">
        <v>1087</v>
      </c>
      <c r="B212" s="100" t="str">
        <f t="shared" ref="B212" si="24">CONCATENATE($B$186,".",A212)</f>
        <v>I-0019.0060</v>
      </c>
      <c r="C212" s="101" t="s">
        <v>1088</v>
      </c>
      <c r="D212" s="105" t="s">
        <v>5</v>
      </c>
    </row>
    <row r="213" spans="1:4" x14ac:dyDescent="0.2">
      <c r="B213" s="95"/>
      <c r="C213" s="101"/>
      <c r="D213" s="95"/>
    </row>
    <row r="214" spans="1:4" x14ac:dyDescent="0.2">
      <c r="B214" s="95"/>
      <c r="C214" s="101"/>
      <c r="D214" s="104"/>
    </row>
    <row r="215" spans="1:4" x14ac:dyDescent="0.2">
      <c r="A215" s="97" t="s">
        <v>975</v>
      </c>
      <c r="B215" s="98" t="str">
        <f xml:space="preserve"> CONCATENATE("I-",A215)</f>
        <v>I-0020</v>
      </c>
      <c r="C215" s="99" t="s">
        <v>1089</v>
      </c>
      <c r="D215" s="95"/>
    </row>
    <row r="216" spans="1:4" x14ac:dyDescent="0.2">
      <c r="A216" s="97" t="s">
        <v>912</v>
      </c>
      <c r="B216" s="100" t="str">
        <f>CONCATENATE($B$215,".",A216)</f>
        <v>I-0020.0001</v>
      </c>
      <c r="C216" s="101" t="s">
        <v>1090</v>
      </c>
      <c r="D216" s="95" t="s">
        <v>7</v>
      </c>
    </row>
    <row r="217" spans="1:4" x14ac:dyDescent="0.2">
      <c r="A217" s="97" t="s">
        <v>915</v>
      </c>
      <c r="B217" s="100" t="str">
        <f t="shared" ref="B217:B220" si="25">CONCATENATE($B$215,".",A217)</f>
        <v>I-0020.0002</v>
      </c>
      <c r="C217" s="101" t="s">
        <v>1091</v>
      </c>
      <c r="D217" s="95" t="s">
        <v>5</v>
      </c>
    </row>
    <row r="218" spans="1:4" x14ac:dyDescent="0.2">
      <c r="A218" s="97" t="s">
        <v>917</v>
      </c>
      <c r="B218" s="100" t="str">
        <f t="shared" si="25"/>
        <v>I-0020.0003</v>
      </c>
      <c r="C218" s="101" t="s">
        <v>1092</v>
      </c>
      <c r="D218" s="95" t="s">
        <v>5</v>
      </c>
    </row>
    <row r="219" spans="1:4" x14ac:dyDescent="0.2">
      <c r="A219" s="97" t="s">
        <v>919</v>
      </c>
      <c r="B219" s="100" t="str">
        <f t="shared" si="25"/>
        <v>I-0020.0004</v>
      </c>
      <c r="C219" s="101" t="s">
        <v>1093</v>
      </c>
      <c r="D219" s="95" t="s">
        <v>7</v>
      </c>
    </row>
    <row r="220" spans="1:4" x14ac:dyDescent="0.2">
      <c r="A220" s="97" t="s">
        <v>921</v>
      </c>
      <c r="B220" s="100" t="str">
        <f t="shared" si="25"/>
        <v>I-0020.0005</v>
      </c>
      <c r="C220" s="101" t="s">
        <v>1094</v>
      </c>
      <c r="D220" s="95" t="s">
        <v>1120</v>
      </c>
    </row>
    <row r="221" spans="1:4" x14ac:dyDescent="0.2">
      <c r="B221" s="95"/>
      <c r="C221" s="101"/>
      <c r="D221" s="95"/>
    </row>
    <row r="222" spans="1:4" x14ac:dyDescent="0.2">
      <c r="A222" s="97" t="s">
        <v>960</v>
      </c>
      <c r="B222" s="98" t="str">
        <f xml:space="preserve"> CONCATENATE("I-",A222)</f>
        <v>I-0021</v>
      </c>
      <c r="C222" s="99" t="s">
        <v>1095</v>
      </c>
      <c r="D222" s="95"/>
    </row>
    <row r="223" spans="1:4" x14ac:dyDescent="0.2">
      <c r="A223" s="97" t="s">
        <v>912</v>
      </c>
      <c r="B223" s="100" t="str">
        <f>CONCATENATE($B$222,".",A223)</f>
        <v>I-0021.0001</v>
      </c>
      <c r="C223" s="101" t="s">
        <v>1096</v>
      </c>
      <c r="D223" s="95" t="s">
        <v>5</v>
      </c>
    </row>
    <row r="224" spans="1:4" x14ac:dyDescent="0.2">
      <c r="A224" s="97" t="s">
        <v>915</v>
      </c>
      <c r="B224" s="100" t="str">
        <f>CONCATENATE($B$222,".",A224)</f>
        <v>I-0021.0002</v>
      </c>
      <c r="C224" s="101" t="s">
        <v>1097</v>
      </c>
      <c r="D224" s="95" t="s">
        <v>5</v>
      </c>
    </row>
    <row r="225" spans="1:4" x14ac:dyDescent="0.2">
      <c r="A225" s="97"/>
      <c r="B225" s="95"/>
      <c r="C225" s="101"/>
      <c r="D225" s="95"/>
    </row>
    <row r="226" spans="1:4" x14ac:dyDescent="0.2">
      <c r="A226" s="97"/>
      <c r="B226" s="95"/>
      <c r="C226" s="101"/>
      <c r="D226" s="104"/>
    </row>
    <row r="227" spans="1:4" x14ac:dyDescent="0.2">
      <c r="A227" s="97"/>
      <c r="B227" s="95"/>
      <c r="C227" s="101"/>
      <c r="D227" s="95"/>
    </row>
    <row r="228" spans="1:4" x14ac:dyDescent="0.2">
      <c r="A228" s="97" t="s">
        <v>962</v>
      </c>
      <c r="B228" s="98" t="str">
        <f xml:space="preserve"> CONCATENATE("I-",A228)</f>
        <v>I-0022</v>
      </c>
      <c r="C228" s="99" t="s">
        <v>1098</v>
      </c>
      <c r="D228" s="104"/>
    </row>
    <row r="229" spans="1:4" x14ac:dyDescent="0.2">
      <c r="A229" s="97" t="s">
        <v>912</v>
      </c>
      <c r="B229" s="100" t="str">
        <f>CONCATENATE($B$228,".",A229)</f>
        <v>I-0022.0001</v>
      </c>
      <c r="C229" s="101" t="s">
        <v>1099</v>
      </c>
      <c r="D229" s="95" t="s">
        <v>5</v>
      </c>
    </row>
    <row r="230" spans="1:4" x14ac:dyDescent="0.2">
      <c r="A230" s="97" t="s">
        <v>915</v>
      </c>
      <c r="B230" s="100" t="str">
        <f t="shared" ref="B230:B236" si="26">CONCATENATE($B$228,".",A230)</f>
        <v>I-0022.0002</v>
      </c>
      <c r="C230" s="101" t="s">
        <v>1100</v>
      </c>
      <c r="D230" s="95" t="s">
        <v>5</v>
      </c>
    </row>
    <row r="231" spans="1:4" x14ac:dyDescent="0.2">
      <c r="A231" s="97" t="s">
        <v>917</v>
      </c>
      <c r="B231" s="100" t="str">
        <f t="shared" si="26"/>
        <v>I-0022.0003</v>
      </c>
      <c r="C231" s="101" t="s">
        <v>1101</v>
      </c>
      <c r="D231" s="95" t="s">
        <v>5</v>
      </c>
    </row>
    <row r="232" spans="1:4" x14ac:dyDescent="0.2">
      <c r="A232" s="97" t="s">
        <v>919</v>
      </c>
      <c r="B232" s="100" t="str">
        <f t="shared" si="26"/>
        <v>I-0022.0004</v>
      </c>
      <c r="C232" s="101" t="s">
        <v>1102</v>
      </c>
      <c r="D232" s="95" t="s">
        <v>5</v>
      </c>
    </row>
    <row r="233" spans="1:4" x14ac:dyDescent="0.2">
      <c r="A233" s="97" t="s">
        <v>921</v>
      </c>
      <c r="B233" s="100" t="str">
        <f t="shared" si="26"/>
        <v>I-0022.0005</v>
      </c>
      <c r="C233" s="101" t="s">
        <v>1103</v>
      </c>
      <c r="D233" s="95" t="s">
        <v>5</v>
      </c>
    </row>
    <row r="234" spans="1:4" x14ac:dyDescent="0.2">
      <c r="A234" s="97" t="s">
        <v>923</v>
      </c>
      <c r="B234" s="100" t="str">
        <f t="shared" si="26"/>
        <v>I-0022.0006</v>
      </c>
      <c r="C234" s="101" t="s">
        <v>1104</v>
      </c>
      <c r="D234" s="95" t="s">
        <v>5</v>
      </c>
    </row>
    <row r="235" spans="1:4" x14ac:dyDescent="0.2">
      <c r="A235" s="97" t="s">
        <v>925</v>
      </c>
      <c r="B235" s="100" t="str">
        <f t="shared" si="26"/>
        <v>I-0022.0007</v>
      </c>
      <c r="C235" s="101" t="s">
        <v>1105</v>
      </c>
      <c r="D235" s="95" t="s">
        <v>5</v>
      </c>
    </row>
    <row r="236" spans="1:4" x14ac:dyDescent="0.2">
      <c r="A236" s="97" t="s">
        <v>943</v>
      </c>
      <c r="B236" s="100" t="str">
        <f t="shared" si="26"/>
        <v>I-0022.0008</v>
      </c>
      <c r="C236" s="101" t="s">
        <v>1105</v>
      </c>
      <c r="D236" s="95" t="s">
        <v>5</v>
      </c>
    </row>
    <row r="237" spans="1:4" x14ac:dyDescent="0.2">
      <c r="B237" s="95"/>
      <c r="C237" s="101"/>
      <c r="D237" s="95"/>
    </row>
    <row r="238" spans="1:4" x14ac:dyDescent="0.2">
      <c r="B238" s="95"/>
      <c r="C238" s="101"/>
      <c r="D238" s="104"/>
    </row>
    <row r="239" spans="1:4" x14ac:dyDescent="0.2">
      <c r="A239" s="97" t="s">
        <v>1106</v>
      </c>
      <c r="B239" s="98" t="str">
        <f xml:space="preserve"> CONCATENATE("I-",A239)</f>
        <v>I-0023</v>
      </c>
      <c r="C239" s="99" t="s">
        <v>1107</v>
      </c>
      <c r="D239" s="95"/>
    </row>
    <row r="240" spans="1:4" x14ac:dyDescent="0.2">
      <c r="A240" s="97" t="s">
        <v>912</v>
      </c>
      <c r="B240" s="100" t="str">
        <f>CONCATENATE($B$239,".",A240)</f>
        <v>I-0023.0001</v>
      </c>
      <c r="C240" s="101" t="s">
        <v>1108</v>
      </c>
      <c r="D240" s="95" t="s">
        <v>7</v>
      </c>
    </row>
    <row r="241" spans="1:4" x14ac:dyDescent="0.2">
      <c r="A241" s="97"/>
    </row>
    <row r="242" spans="1:4" x14ac:dyDescent="0.2">
      <c r="A242" s="97"/>
    </row>
    <row r="243" spans="1:4" x14ac:dyDescent="0.2">
      <c r="A243" s="97"/>
    </row>
    <row r="244" spans="1:4" x14ac:dyDescent="0.2">
      <c r="A244" s="97"/>
    </row>
    <row r="245" spans="1:4" x14ac:dyDescent="0.2">
      <c r="A245" s="97" t="s">
        <v>1109</v>
      </c>
      <c r="B245" s="98" t="str">
        <f xml:space="preserve"> CONCATENATE("I-",A245)</f>
        <v>I-0024</v>
      </c>
      <c r="C245" s="99" t="s">
        <v>1110</v>
      </c>
      <c r="D245" s="104"/>
    </row>
    <row r="246" spans="1:4" x14ac:dyDescent="0.2">
      <c r="A246" s="97" t="s">
        <v>912</v>
      </c>
      <c r="B246" s="100" t="str">
        <f>CONCATENATE($B$245,".",A246)</f>
        <v>I-0024.0001</v>
      </c>
      <c r="C246" s="101" t="s">
        <v>1111</v>
      </c>
      <c r="D246" s="95" t="s">
        <v>731</v>
      </c>
    </row>
    <row r="247" spans="1:4" x14ac:dyDescent="0.2">
      <c r="A247" s="97" t="s">
        <v>915</v>
      </c>
      <c r="B247" s="100" t="str">
        <f t="shared" ref="B247:B249" si="27">CONCATENATE($B$245,".",A247)</f>
        <v>I-0024.0002</v>
      </c>
      <c r="C247" s="101" t="s">
        <v>1112</v>
      </c>
      <c r="D247" s="95" t="s">
        <v>731</v>
      </c>
    </row>
    <row r="248" spans="1:4" x14ac:dyDescent="0.2">
      <c r="A248" s="97" t="s">
        <v>917</v>
      </c>
      <c r="B248" s="100" t="str">
        <f t="shared" si="27"/>
        <v>I-0024.0003</v>
      </c>
      <c r="C248" s="101" t="s">
        <v>1113</v>
      </c>
      <c r="D248" s="95" t="s">
        <v>731</v>
      </c>
    </row>
    <row r="249" spans="1:4" x14ac:dyDescent="0.2">
      <c r="A249" s="97" t="s">
        <v>919</v>
      </c>
      <c r="B249" s="100" t="str">
        <f t="shared" si="27"/>
        <v>I-0024.0004</v>
      </c>
      <c r="C249" s="101" t="s">
        <v>1114</v>
      </c>
      <c r="D249" s="95" t="s">
        <v>731</v>
      </c>
    </row>
    <row r="250" spans="1:4" x14ac:dyDescent="0.2">
      <c r="A250" s="97"/>
      <c r="B250" s="95"/>
      <c r="C250" s="101"/>
      <c r="D250" s="95"/>
    </row>
    <row r="251" spans="1:4" x14ac:dyDescent="0.2">
      <c r="B251" s="95"/>
      <c r="C251" s="101"/>
      <c r="D251" s="95"/>
    </row>
    <row r="252" spans="1:4" x14ac:dyDescent="0.2">
      <c r="A252" s="97" t="s">
        <v>1115</v>
      </c>
      <c r="B252" s="98" t="str">
        <f xml:space="preserve"> CONCATENATE("I-",A252)</f>
        <v>I-0025</v>
      </c>
      <c r="C252" s="99" t="s">
        <v>1116</v>
      </c>
      <c r="D252" s="104"/>
    </row>
    <row r="253" spans="1:4" x14ac:dyDescent="0.2">
      <c r="A253" s="97" t="s">
        <v>912</v>
      </c>
      <c r="B253" s="100" t="str">
        <f>CONCATENATE($B$252,".",A253)</f>
        <v>I-0025.0001</v>
      </c>
      <c r="C253" s="101" t="s">
        <v>1117</v>
      </c>
      <c r="D253" s="95" t="s">
        <v>731</v>
      </c>
    </row>
    <row r="254" spans="1:4" x14ac:dyDescent="0.2">
      <c r="A254" s="97" t="s">
        <v>915</v>
      </c>
      <c r="B254" s="100" t="str">
        <f t="shared" ref="B254:B256" si="28">CONCATENATE($B$252,".",A254)</f>
        <v>I-0025.0002</v>
      </c>
      <c r="C254" s="101" t="s">
        <v>1118</v>
      </c>
      <c r="D254" s="95" t="s">
        <v>7</v>
      </c>
    </row>
    <row r="255" spans="1:4" x14ac:dyDescent="0.2">
      <c r="A255" s="97" t="s">
        <v>917</v>
      </c>
      <c r="B255" s="100" t="str">
        <f t="shared" si="28"/>
        <v>I-0025.0003</v>
      </c>
      <c r="C255" s="101" t="s">
        <v>1057</v>
      </c>
      <c r="D255" s="95" t="s">
        <v>7</v>
      </c>
    </row>
    <row r="256" spans="1:4" x14ac:dyDescent="0.2">
      <c r="A256" s="97" t="s">
        <v>919</v>
      </c>
      <c r="B256" s="100" t="str">
        <f t="shared" si="28"/>
        <v>I-0025.0004</v>
      </c>
      <c r="C256" s="101" t="s">
        <v>1119</v>
      </c>
      <c r="D256" s="95" t="s">
        <v>5</v>
      </c>
    </row>
    <row r="257" spans="1:1" s="92" customFormat="1" x14ac:dyDescent="0.2">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ColWidth="11.42578125" defaultRowHeight="12.75" x14ac:dyDescent="0.2"/>
  <cols>
    <col min="1" max="1" width="148.5703125" style="222" customWidth="1"/>
    <col min="2" max="16384" width="11.42578125" style="222"/>
  </cols>
  <sheetData>
    <row r="1" spans="1:7" ht="30" customHeight="1" x14ac:dyDescent="0.2">
      <c r="A1" s="221" t="s">
        <v>1147</v>
      </c>
    </row>
    <row r="2" spans="1:7" ht="30" customHeight="1" x14ac:dyDescent="0.2">
      <c r="A2" s="221" t="s">
        <v>1185</v>
      </c>
    </row>
    <row r="3" spans="1:7" ht="150" x14ac:dyDescent="0.2">
      <c r="A3" s="223" t="s">
        <v>1186</v>
      </c>
    </row>
    <row r="4" spans="1:7" ht="30" customHeight="1" x14ac:dyDescent="0.2">
      <c r="A4" s="221" t="s">
        <v>1148</v>
      </c>
    </row>
    <row r="5" spans="1:7" ht="150" x14ac:dyDescent="0.2">
      <c r="A5" s="223" t="s">
        <v>1188</v>
      </c>
    </row>
    <row r="6" spans="1:7" ht="45" customHeight="1" x14ac:dyDescent="0.2">
      <c r="A6" s="223" t="s">
        <v>1189</v>
      </c>
      <c r="B6" s="224"/>
      <c r="C6" s="224"/>
      <c r="D6" s="224"/>
      <c r="E6" s="224"/>
      <c r="F6" s="224"/>
      <c r="G6" s="224"/>
    </row>
    <row r="7" spans="1:7" ht="30" customHeight="1" x14ac:dyDescent="0.2">
      <c r="A7" s="221" t="s">
        <v>1149</v>
      </c>
    </row>
    <row r="8" spans="1:7" ht="60" x14ac:dyDescent="0.2">
      <c r="A8" s="223" t="s">
        <v>1191</v>
      </c>
      <c r="B8" s="224"/>
      <c r="C8" s="224"/>
      <c r="D8" s="224"/>
      <c r="E8" s="224"/>
      <c r="F8" s="224"/>
      <c r="G8" s="224"/>
    </row>
    <row r="9" spans="1:7" ht="30" x14ac:dyDescent="0.2">
      <c r="A9" s="223" t="s">
        <v>1190</v>
      </c>
      <c r="B9" s="224"/>
      <c r="C9" s="224"/>
      <c r="D9" s="224"/>
      <c r="E9" s="224"/>
      <c r="F9" s="224"/>
      <c r="G9" s="224"/>
    </row>
    <row r="10" spans="1:7" ht="30" customHeight="1" x14ac:dyDescent="0.2">
      <c r="A10" s="221" t="s">
        <v>1150</v>
      </c>
    </row>
    <row r="11" spans="1:7" ht="30" x14ac:dyDescent="0.2">
      <c r="A11" s="223" t="s">
        <v>1192</v>
      </c>
      <c r="B11" s="224"/>
      <c r="C11" s="224"/>
      <c r="D11" s="224"/>
      <c r="E11" s="224"/>
      <c r="F11" s="224"/>
      <c r="G11" s="224"/>
    </row>
    <row r="12" spans="1:7" ht="75" x14ac:dyDescent="0.2">
      <c r="A12" s="223" t="s">
        <v>1193</v>
      </c>
    </row>
    <row r="13" spans="1:7" ht="45" x14ac:dyDescent="0.2">
      <c r="A13" s="223" t="s">
        <v>1194</v>
      </c>
    </row>
    <row r="14" spans="1:7" ht="166.5" x14ac:dyDescent="0.2">
      <c r="A14" s="223" t="s">
        <v>1195</v>
      </c>
    </row>
    <row r="15" spans="1:7" ht="30" customHeight="1" x14ac:dyDescent="0.2">
      <c r="A15" s="221" t="s">
        <v>1151</v>
      </c>
    </row>
    <row r="16" spans="1:7" ht="195" x14ac:dyDescent="0.2">
      <c r="A16" s="223" t="s">
        <v>1196</v>
      </c>
    </row>
    <row r="17" spans="1:7" ht="120" x14ac:dyDescent="0.2">
      <c r="A17" s="223" t="s">
        <v>1197</v>
      </c>
    </row>
    <row r="18" spans="1:7" ht="44.25" customHeight="1" x14ac:dyDescent="0.2">
      <c r="A18" s="223" t="s">
        <v>1152</v>
      </c>
    </row>
    <row r="19" spans="1:7" ht="44.25" customHeight="1" x14ac:dyDescent="0.2">
      <c r="A19" s="223" t="s">
        <v>1200</v>
      </c>
    </row>
    <row r="20" spans="1:7" ht="30.75" customHeight="1" x14ac:dyDescent="0.2">
      <c r="A20" s="221" t="s">
        <v>1153</v>
      </c>
      <c r="B20" s="224"/>
      <c r="C20" s="224"/>
      <c r="D20" s="224"/>
      <c r="E20" s="224"/>
      <c r="F20" s="224"/>
      <c r="G20" s="224"/>
    </row>
    <row r="21" spans="1:7" ht="30" x14ac:dyDescent="0.2">
      <c r="A21" s="223" t="s">
        <v>1198</v>
      </c>
    </row>
    <row r="22" spans="1:7" ht="30" x14ac:dyDescent="0.2">
      <c r="A22" s="223" t="s">
        <v>1199</v>
      </c>
    </row>
    <row r="23" spans="1:7" ht="30" customHeight="1" x14ac:dyDescent="0.2"/>
    <row r="24" spans="1:7" ht="15.75" x14ac:dyDescent="0.2">
      <c r="A24" s="221" t="s">
        <v>1154</v>
      </c>
    </row>
    <row r="25" spans="1:7" ht="45" x14ac:dyDescent="0.2">
      <c r="A25" s="223" t="s">
        <v>1155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28"/>
  <sheetViews>
    <sheetView showGridLines="0" showZeros="0" zoomScaleNormal="100" zoomScaleSheetLayoutView="90" workbookViewId="0">
      <selection activeCell="B7" sqref="B7"/>
    </sheetView>
  </sheetViews>
  <sheetFormatPr baseColWidth="10" defaultColWidth="11.42578125" defaultRowHeight="20.100000000000001" customHeight="1" x14ac:dyDescent="0.2"/>
  <cols>
    <col min="1" max="1" width="30.7109375" style="143" customWidth="1"/>
    <col min="2" max="2" width="70.7109375" style="143" customWidth="1"/>
    <col min="3" max="3" width="9.7109375" style="241"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49" customWidth="1"/>
    <col min="16" max="16384" width="11.42578125" style="143"/>
  </cols>
  <sheetData>
    <row r="1" spans="1:15" ht="20.100000000000001" customHeight="1" x14ac:dyDescent="0.2">
      <c r="A1" s="340" t="s">
        <v>1143</v>
      </c>
      <c r="B1" s="341"/>
      <c r="C1" s="341"/>
      <c r="D1" s="342"/>
      <c r="E1" s="179"/>
      <c r="F1" s="179"/>
    </row>
    <row r="2" spans="1:15" s="201" customFormat="1" ht="20.100000000000001" customHeight="1" x14ac:dyDescent="0.2">
      <c r="A2" s="142" t="s">
        <v>11</v>
      </c>
      <c r="B2" s="142" t="s">
        <v>1201</v>
      </c>
      <c r="C2" s="242"/>
      <c r="D2" s="142"/>
      <c r="E2" s="142"/>
      <c r="F2" s="142"/>
      <c r="L2" s="250"/>
      <c r="M2" s="250"/>
      <c r="N2" s="250"/>
      <c r="O2" s="250"/>
    </row>
    <row r="3" spans="1:15" s="203" customFormat="1" ht="20.100000000000001" customHeight="1" x14ac:dyDescent="0.2">
      <c r="A3" s="202" t="s">
        <v>12</v>
      </c>
      <c r="B3" s="204" t="s">
        <v>1202</v>
      </c>
      <c r="C3" s="243"/>
      <c r="D3" s="205"/>
      <c r="E3" s="205"/>
      <c r="F3" s="205"/>
      <c r="L3" s="251"/>
      <c r="M3" s="251"/>
      <c r="N3" s="251"/>
      <c r="O3" s="251"/>
    </row>
    <row r="4" spans="1:15" s="203" customFormat="1" ht="20.100000000000001" customHeight="1" x14ac:dyDescent="0.2">
      <c r="A4" s="202" t="s">
        <v>18</v>
      </c>
      <c r="B4" s="206" t="s">
        <v>1203</v>
      </c>
      <c r="C4" s="243"/>
      <c r="D4" s="205"/>
      <c r="E4" s="205"/>
      <c r="F4" s="205"/>
      <c r="L4" s="251"/>
      <c r="M4" s="251"/>
      <c r="N4" s="251"/>
      <c r="O4" s="251"/>
    </row>
    <row r="5" spans="1:15" s="203" customFormat="1" ht="20.100000000000001" customHeight="1" x14ac:dyDescent="0.2">
      <c r="A5" s="202" t="s">
        <v>17</v>
      </c>
      <c r="B5" s="207"/>
      <c r="C5" s="244"/>
      <c r="L5" s="251"/>
      <c r="M5" s="251"/>
      <c r="N5" s="251"/>
      <c r="O5" s="251"/>
    </row>
    <row r="6" spans="1:15" s="203" customFormat="1" ht="20.100000000000001" customHeight="1" x14ac:dyDescent="0.2">
      <c r="A6" s="202" t="s">
        <v>38</v>
      </c>
      <c r="B6" s="208"/>
      <c r="C6" s="244"/>
      <c r="L6" s="251"/>
      <c r="M6" s="251"/>
      <c r="N6" s="251"/>
      <c r="O6" s="251"/>
    </row>
    <row r="7" spans="1:15" s="203" customFormat="1" ht="20.100000000000001" customHeight="1" x14ac:dyDescent="0.2">
      <c r="A7" s="202" t="s">
        <v>20</v>
      </c>
      <c r="B7" s="209">
        <v>9793946.6596692167</v>
      </c>
      <c r="C7" s="244"/>
      <c r="L7" s="251"/>
      <c r="M7" s="251"/>
      <c r="N7" s="251"/>
      <c r="O7" s="251"/>
    </row>
    <row r="8" spans="1:15" s="203" customFormat="1" ht="20.100000000000001" customHeight="1" x14ac:dyDescent="0.2">
      <c r="A8" s="202" t="s">
        <v>1123</v>
      </c>
      <c r="B8" s="210"/>
      <c r="C8" s="244"/>
      <c r="L8" s="251"/>
      <c r="M8" s="251"/>
      <c r="N8" s="251"/>
      <c r="O8" s="251"/>
    </row>
    <row r="9" spans="1:15" s="203" customFormat="1" ht="20.100000000000001" customHeight="1" x14ac:dyDescent="0.2">
      <c r="A9" s="202" t="s">
        <v>1122</v>
      </c>
      <c r="B9" s="211"/>
      <c r="C9" s="244"/>
      <c r="L9" s="251"/>
      <c r="M9" s="251"/>
      <c r="N9" s="251"/>
      <c r="O9" s="251"/>
    </row>
    <row r="10" spans="1:15" s="203" customFormat="1" ht="20.100000000000001" customHeight="1" x14ac:dyDescent="0.2">
      <c r="A10" s="202" t="s">
        <v>19</v>
      </c>
      <c r="B10" s="212">
        <v>180</v>
      </c>
      <c r="C10" s="244"/>
      <c r="L10" s="251"/>
      <c r="M10" s="251"/>
      <c r="N10" s="251"/>
      <c r="O10" s="251"/>
    </row>
    <row r="11" spans="1:15" s="203" customFormat="1" ht="20.100000000000001" customHeight="1" x14ac:dyDescent="0.2">
      <c r="A11" s="202"/>
      <c r="B11" s="213"/>
      <c r="C11" s="244"/>
      <c r="L11" s="251"/>
      <c r="M11" s="251"/>
      <c r="N11" s="251"/>
      <c r="O11" s="251"/>
    </row>
    <row r="12" spans="1:15" ht="20.100000000000001" customHeight="1" x14ac:dyDescent="0.2">
      <c r="A12" s="340" t="s">
        <v>1144</v>
      </c>
      <c r="B12" s="341"/>
      <c r="C12" s="341"/>
      <c r="D12" s="342"/>
      <c r="E12" s="179"/>
      <c r="F12" s="179"/>
    </row>
    <row r="13" spans="1:15" s="203" customFormat="1" ht="20.100000000000001" customHeight="1" x14ac:dyDescent="0.2">
      <c r="A13" s="202" t="s">
        <v>13</v>
      </c>
      <c r="B13" s="324"/>
      <c r="C13" s="244"/>
      <c r="L13" s="251"/>
      <c r="M13" s="251"/>
      <c r="N13" s="251"/>
      <c r="O13" s="251"/>
    </row>
    <row r="14" spans="1:15" ht="20.100000000000001" customHeight="1" x14ac:dyDescent="0.2">
      <c r="A14" s="202" t="s">
        <v>1138</v>
      </c>
      <c r="B14" s="214">
        <f>IFERROR(GG_Pesos/Costo_Obra,D14)</f>
        <v>0</v>
      </c>
      <c r="C14" s="245"/>
      <c r="D14" s="236"/>
      <c r="E14" s="236"/>
      <c r="F14" s="236"/>
      <c r="J14" s="215"/>
    </row>
    <row r="15" spans="1:15" ht="20.100000000000001" customHeight="1" x14ac:dyDescent="0.2">
      <c r="A15" s="202" t="s">
        <v>1137</v>
      </c>
      <c r="B15" s="325"/>
      <c r="C15" s="245"/>
      <c r="J15" s="215"/>
    </row>
    <row r="16" spans="1:15" ht="20.100000000000001" customHeight="1" x14ac:dyDescent="0.2">
      <c r="A16" s="202" t="s">
        <v>1163</v>
      </c>
      <c r="B16" s="325"/>
      <c r="C16" s="245"/>
      <c r="J16" s="215"/>
    </row>
    <row r="17" spans="1:15" ht="20.100000000000001" customHeight="1" x14ac:dyDescent="0.2">
      <c r="A17" s="202" t="s">
        <v>1136</v>
      </c>
      <c r="B17" s="325"/>
      <c r="C17" s="245"/>
      <c r="J17" s="215"/>
    </row>
    <row r="18" spans="1:15" ht="20.100000000000001" customHeight="1" x14ac:dyDescent="0.2">
      <c r="A18" s="202" t="s">
        <v>1140</v>
      </c>
      <c r="B18" s="145">
        <f>PrecioUnitario(1,GG_Porcentaje,Beneficio,Ingresos_Brutos,IVA)</f>
        <v>1</v>
      </c>
    </row>
    <row r="19" spans="1:15" ht="20.100000000000001" customHeight="1" x14ac:dyDescent="0.2">
      <c r="B19" s="145"/>
    </row>
    <row r="20" spans="1:15" ht="20.100000000000001" customHeight="1" x14ac:dyDescent="0.2">
      <c r="A20" s="340" t="s">
        <v>1162</v>
      </c>
      <c r="B20" s="341"/>
      <c r="C20" s="341"/>
      <c r="D20" s="342"/>
      <c r="E20" s="179"/>
      <c r="F20" s="179"/>
    </row>
    <row r="22" spans="1:15" ht="20.100000000000001" customHeight="1" x14ac:dyDescent="0.2">
      <c r="A22" s="345" t="s">
        <v>1124</v>
      </c>
      <c r="B22" s="338" t="s">
        <v>0</v>
      </c>
      <c r="C22" s="346" t="s">
        <v>1</v>
      </c>
      <c r="D22" s="345" t="s">
        <v>2</v>
      </c>
      <c r="E22" s="248"/>
      <c r="F22" s="343" t="s">
        <v>1164</v>
      </c>
      <c r="H22" s="338" t="s">
        <v>1165</v>
      </c>
      <c r="I22" s="338"/>
      <c r="L22" s="339" t="s">
        <v>1167</v>
      </c>
      <c r="M22" s="339"/>
      <c r="N22" s="339"/>
      <c r="O22" s="339"/>
    </row>
    <row r="23" spans="1:15" ht="20.100000000000001" customHeight="1" x14ac:dyDescent="0.2">
      <c r="A23" s="345"/>
      <c r="B23" s="338"/>
      <c r="C23" s="346"/>
      <c r="D23" s="345"/>
      <c r="E23" s="248"/>
      <c r="F23" s="344"/>
      <c r="H23" s="238" t="s">
        <v>1166</v>
      </c>
      <c r="I23" s="238" t="s">
        <v>1</v>
      </c>
      <c r="L23" s="339"/>
      <c r="M23" s="339"/>
      <c r="N23" s="339"/>
      <c r="O23" s="339"/>
    </row>
    <row r="24" spans="1:15" ht="20.100000000000001" customHeight="1" x14ac:dyDescent="0.2">
      <c r="A24" s="140"/>
      <c r="B24" s="237"/>
      <c r="C24" s="246"/>
      <c r="D24" s="140"/>
      <c r="E24" s="248"/>
      <c r="F24" s="216"/>
      <c r="L24" s="122"/>
      <c r="M24" s="122">
        <v>0</v>
      </c>
      <c r="N24" s="122">
        <v>0</v>
      </c>
      <c r="O24" s="122"/>
    </row>
    <row r="25" spans="1:15" ht="20.100000000000001" customHeight="1" x14ac:dyDescent="0.2">
      <c r="A25" s="252">
        <f>O25</f>
        <v>1</v>
      </c>
      <c r="B25" s="141" t="str">
        <f t="shared" ref="B25:B56" si="0">IFERROR(VLOOKUP(F25,Tabla_Items,2,FALSE),H25)</f>
        <v xml:space="preserve"> TRABAJOS PREPARATORIOS</v>
      </c>
      <c r="C25" s="247">
        <f t="shared" ref="C25:C56" si="1">IFERROR(VLOOKUP(F25,Tabla_Items,3,FALSE),I25)</f>
        <v>0</v>
      </c>
      <c r="D25" s="217"/>
      <c r="E25" s="319"/>
      <c r="F25" s="320"/>
      <c r="H25" s="321" t="s">
        <v>1204</v>
      </c>
      <c r="I25" s="322"/>
      <c r="L25" s="122">
        <f t="shared" ref="L25:L56" si="2">IF(C25=0,L24,L24+1)</f>
        <v>0</v>
      </c>
      <c r="M25" s="122">
        <f t="shared" ref="M25:M56" si="3">IF(C25=0,M24+1,M24)</f>
        <v>1</v>
      </c>
      <c r="N25" s="122">
        <f t="shared" ref="N25:N56" si="4">IF(C25=0,0,N24+1)</f>
        <v>0</v>
      </c>
      <c r="O25" s="122">
        <v>1</v>
      </c>
    </row>
    <row r="26" spans="1:15" ht="20.100000000000001" customHeight="1" x14ac:dyDescent="0.2">
      <c r="A26" s="252" t="str">
        <f t="shared" ref="A26:A89" si="5">O26</f>
        <v>1.1</v>
      </c>
      <c r="B26" s="141" t="str">
        <f t="shared" si="0"/>
        <v>Preparación y limpieza de los terrenos.</v>
      </c>
      <c r="C26" s="247" t="str">
        <f t="shared" si="1"/>
        <v>gl</v>
      </c>
      <c r="D26" s="218"/>
      <c r="E26" s="323"/>
      <c r="F26" s="320"/>
      <c r="G26" s="219"/>
      <c r="H26" s="321" t="s">
        <v>1205</v>
      </c>
      <c r="I26" s="322" t="s">
        <v>5</v>
      </c>
      <c r="K26" s="220"/>
      <c r="L26" s="122">
        <f t="shared" si="2"/>
        <v>1</v>
      </c>
      <c r="M26" s="122">
        <f t="shared" si="3"/>
        <v>1</v>
      </c>
      <c r="N26" s="122">
        <f t="shared" si="4"/>
        <v>1</v>
      </c>
      <c r="O26" s="122" t="s">
        <v>1310</v>
      </c>
    </row>
    <row r="27" spans="1:15" ht="20.100000000000001" customHeight="1" x14ac:dyDescent="0.2">
      <c r="A27" s="252" t="str">
        <f t="shared" si="5"/>
        <v>1.2</v>
      </c>
      <c r="B27" s="141" t="str">
        <f t="shared" si="0"/>
        <v>Replanteo y otros</v>
      </c>
      <c r="C27" s="247" t="str">
        <f t="shared" si="1"/>
        <v>gl</v>
      </c>
      <c r="D27" s="218"/>
      <c r="E27" s="323"/>
      <c r="F27" s="320"/>
      <c r="G27" s="219"/>
      <c r="H27" s="321" t="s">
        <v>1206</v>
      </c>
      <c r="I27" s="322" t="s">
        <v>5</v>
      </c>
      <c r="K27" s="220"/>
      <c r="L27" s="122">
        <f t="shared" si="2"/>
        <v>2</v>
      </c>
      <c r="M27" s="122">
        <f t="shared" si="3"/>
        <v>1</v>
      </c>
      <c r="N27" s="122">
        <f t="shared" si="4"/>
        <v>2</v>
      </c>
      <c r="O27" s="122" t="s">
        <v>1311</v>
      </c>
    </row>
    <row r="28" spans="1:15" ht="20.100000000000001" customHeight="1" x14ac:dyDescent="0.2">
      <c r="A28" s="252" t="str">
        <f t="shared" si="5"/>
        <v>1.3</v>
      </c>
      <c r="B28" s="141" t="str">
        <f t="shared" si="0"/>
        <v>Actividades complementarias</v>
      </c>
      <c r="C28" s="247" t="str">
        <f t="shared" si="1"/>
        <v>gl</v>
      </c>
      <c r="D28" s="218"/>
      <c r="E28" s="323"/>
      <c r="F28" s="320"/>
      <c r="G28" s="219"/>
      <c r="H28" s="321" t="s">
        <v>1207</v>
      </c>
      <c r="I28" s="322" t="s">
        <v>5</v>
      </c>
      <c r="K28" s="220"/>
      <c r="L28" s="122">
        <f t="shared" si="2"/>
        <v>3</v>
      </c>
      <c r="M28" s="122">
        <f t="shared" si="3"/>
        <v>1</v>
      </c>
      <c r="N28" s="122">
        <f t="shared" si="4"/>
        <v>3</v>
      </c>
      <c r="O28" s="122" t="s">
        <v>1312</v>
      </c>
    </row>
    <row r="29" spans="1:15" ht="20.100000000000001" customHeight="1" x14ac:dyDescent="0.2">
      <c r="A29" s="252">
        <f t="shared" si="5"/>
        <v>2</v>
      </c>
      <c r="B29" s="141" t="str">
        <f t="shared" si="0"/>
        <v>MOVIMIENTO DE SUELOS</v>
      </c>
      <c r="C29" s="247">
        <f t="shared" si="1"/>
        <v>0</v>
      </c>
      <c r="D29" s="218"/>
      <c r="E29" s="323"/>
      <c r="F29" s="320"/>
      <c r="G29" s="219"/>
      <c r="H29" s="321" t="s">
        <v>1208</v>
      </c>
      <c r="I29" s="322"/>
      <c r="K29" s="220"/>
      <c r="L29" s="122">
        <f t="shared" si="2"/>
        <v>3</v>
      </c>
      <c r="M29" s="122">
        <f t="shared" si="3"/>
        <v>2</v>
      </c>
      <c r="N29" s="122">
        <f t="shared" si="4"/>
        <v>0</v>
      </c>
      <c r="O29" s="122">
        <v>2</v>
      </c>
    </row>
    <row r="30" spans="1:15" ht="20.100000000000001" customHeight="1" x14ac:dyDescent="0.2">
      <c r="A30" s="252" t="str">
        <f t="shared" si="5"/>
        <v>2.1</v>
      </c>
      <c r="B30" s="141" t="str">
        <f t="shared" si="0"/>
        <v>Terraplenamientos, rellenos y compactación</v>
      </c>
      <c r="C30" s="247" t="str">
        <f t="shared" si="1"/>
        <v>m3</v>
      </c>
      <c r="D30" s="218"/>
      <c r="E30" s="323"/>
      <c r="F30" s="320"/>
      <c r="G30" s="219"/>
      <c r="H30" s="321" t="s">
        <v>1209</v>
      </c>
      <c r="I30" s="322" t="s">
        <v>6</v>
      </c>
      <c r="K30" s="220"/>
      <c r="L30" s="122">
        <f t="shared" si="2"/>
        <v>4</v>
      </c>
      <c r="M30" s="122">
        <f t="shared" si="3"/>
        <v>2</v>
      </c>
      <c r="N30" s="122">
        <f t="shared" si="4"/>
        <v>1</v>
      </c>
      <c r="O30" s="122" t="s">
        <v>1313</v>
      </c>
    </row>
    <row r="31" spans="1:15" ht="20.100000000000001" customHeight="1" x14ac:dyDescent="0.2">
      <c r="A31" s="252" t="str">
        <f t="shared" si="5"/>
        <v>2.2</v>
      </c>
      <c r="B31" s="141" t="str">
        <f t="shared" si="0"/>
        <v>Excavaciones para fundaciones</v>
      </c>
      <c r="C31" s="247" t="str">
        <f t="shared" si="1"/>
        <v>m3</v>
      </c>
      <c r="D31" s="218"/>
      <c r="E31" s="323"/>
      <c r="F31" s="320"/>
      <c r="G31" s="219"/>
      <c r="H31" s="321" t="s">
        <v>1210</v>
      </c>
      <c r="I31" s="322" t="s">
        <v>6</v>
      </c>
      <c r="K31" s="220"/>
      <c r="L31" s="122">
        <f t="shared" si="2"/>
        <v>5</v>
      </c>
      <c r="M31" s="122">
        <f t="shared" si="3"/>
        <v>2</v>
      </c>
      <c r="N31" s="122">
        <f t="shared" si="4"/>
        <v>2</v>
      </c>
      <c r="O31" s="122" t="s">
        <v>1314</v>
      </c>
    </row>
    <row r="32" spans="1:15" ht="20.100000000000001" customHeight="1" x14ac:dyDescent="0.2">
      <c r="A32" s="252">
        <f t="shared" si="5"/>
        <v>3</v>
      </c>
      <c r="B32" s="141" t="str">
        <f t="shared" si="0"/>
        <v>ESTRUCTURA RESISTENTE</v>
      </c>
      <c r="C32" s="247">
        <f t="shared" si="1"/>
        <v>0</v>
      </c>
      <c r="D32" s="218"/>
      <c r="E32" s="323"/>
      <c r="F32" s="320"/>
      <c r="G32" s="219"/>
      <c r="H32" s="321" t="s">
        <v>1211</v>
      </c>
      <c r="I32" s="322"/>
      <c r="K32" s="220"/>
      <c r="L32" s="122">
        <f t="shared" si="2"/>
        <v>5</v>
      </c>
      <c r="M32" s="122">
        <f t="shared" si="3"/>
        <v>3</v>
      </c>
      <c r="N32" s="122">
        <f t="shared" si="4"/>
        <v>0</v>
      </c>
      <c r="O32" s="122">
        <v>3</v>
      </c>
    </row>
    <row r="33" spans="1:15" ht="20.100000000000001" customHeight="1" x14ac:dyDescent="0.2">
      <c r="A33" s="252" t="str">
        <f t="shared" si="5"/>
        <v>3.1</v>
      </c>
      <c r="B33" s="141" t="str">
        <f t="shared" si="0"/>
        <v>Estructura de Hº Aº</v>
      </c>
      <c r="C33" s="247">
        <f t="shared" si="1"/>
        <v>0</v>
      </c>
      <c r="D33" s="218"/>
      <c r="E33" s="323"/>
      <c r="F33" s="320"/>
      <c r="G33" s="219"/>
      <c r="H33" s="321" t="s">
        <v>1212</v>
      </c>
      <c r="I33" s="322"/>
      <c r="K33" s="220"/>
      <c r="L33" s="122">
        <f t="shared" si="2"/>
        <v>5</v>
      </c>
      <c r="M33" s="122">
        <f t="shared" si="3"/>
        <v>4</v>
      </c>
      <c r="N33" s="122">
        <f t="shared" si="4"/>
        <v>0</v>
      </c>
      <c r="O33" s="122" t="s">
        <v>1315</v>
      </c>
    </row>
    <row r="34" spans="1:15" ht="20.100000000000001" customHeight="1" x14ac:dyDescent="0.2">
      <c r="A34" s="252" t="str">
        <f t="shared" si="5"/>
        <v>3.1.1</v>
      </c>
      <c r="B34" s="141" t="str">
        <f t="shared" si="0"/>
        <v>Hormigones de limpieza y no resistentes</v>
      </c>
      <c r="C34" s="247" t="str">
        <f t="shared" si="1"/>
        <v>m2</v>
      </c>
      <c r="D34" s="218"/>
      <c r="E34" s="323"/>
      <c r="F34" s="320"/>
      <c r="G34" s="219"/>
      <c r="H34" s="321" t="s">
        <v>1213</v>
      </c>
      <c r="I34" s="322" t="s">
        <v>7</v>
      </c>
      <c r="K34" s="220"/>
      <c r="L34" s="122">
        <f t="shared" si="2"/>
        <v>6</v>
      </c>
      <c r="M34" s="122">
        <f t="shared" si="3"/>
        <v>4</v>
      </c>
      <c r="N34" s="122">
        <f t="shared" si="4"/>
        <v>1</v>
      </c>
      <c r="O34" s="122" t="s">
        <v>1316</v>
      </c>
    </row>
    <row r="35" spans="1:15" ht="20.100000000000001" customHeight="1" x14ac:dyDescent="0.2">
      <c r="A35" s="252" t="str">
        <f t="shared" si="5"/>
        <v>3.1.2</v>
      </c>
      <c r="B35" s="141" t="str">
        <f t="shared" si="0"/>
        <v>Hormigones para cimientos y sobrecimientos</v>
      </c>
      <c r="C35" s="247" t="str">
        <f t="shared" si="1"/>
        <v>m3</v>
      </c>
      <c r="D35" s="218"/>
      <c r="E35" s="323"/>
      <c r="F35" s="320"/>
      <c r="G35" s="219"/>
      <c r="H35" s="321" t="s">
        <v>1214</v>
      </c>
      <c r="I35" s="322" t="s">
        <v>6</v>
      </c>
      <c r="K35" s="220"/>
      <c r="L35" s="122">
        <f t="shared" si="2"/>
        <v>7</v>
      </c>
      <c r="M35" s="122">
        <f t="shared" si="3"/>
        <v>4</v>
      </c>
      <c r="N35" s="122">
        <f t="shared" si="4"/>
        <v>2</v>
      </c>
      <c r="O35" s="122" t="s">
        <v>1317</v>
      </c>
    </row>
    <row r="36" spans="1:15" ht="20.100000000000001" customHeight="1" x14ac:dyDescent="0.2">
      <c r="A36" s="252" t="str">
        <f t="shared" si="5"/>
        <v>3.1.3</v>
      </c>
      <c r="B36" s="141" t="str">
        <f t="shared" si="0"/>
        <v>Hormigones para plateas, zapatas, bases y vigas de fundación</v>
      </c>
      <c r="C36" s="247" t="str">
        <f t="shared" si="1"/>
        <v>m3</v>
      </c>
      <c r="D36" s="218"/>
      <c r="E36" s="323"/>
      <c r="F36" s="320"/>
      <c r="G36" s="219"/>
      <c r="H36" s="321" t="s">
        <v>1215</v>
      </c>
      <c r="I36" s="322" t="s">
        <v>6</v>
      </c>
      <c r="K36" s="220"/>
      <c r="L36" s="122">
        <f t="shared" si="2"/>
        <v>8</v>
      </c>
      <c r="M36" s="122">
        <f t="shared" si="3"/>
        <v>4</v>
      </c>
      <c r="N36" s="122">
        <f t="shared" si="4"/>
        <v>3</v>
      </c>
      <c r="O36" s="122" t="s">
        <v>1318</v>
      </c>
    </row>
    <row r="37" spans="1:15" ht="20.100000000000001" customHeight="1" x14ac:dyDescent="0.2">
      <c r="A37" s="252" t="str">
        <f t="shared" si="5"/>
        <v>3.1.4</v>
      </c>
      <c r="B37" s="141" t="str">
        <f t="shared" si="0"/>
        <v>Hormigones para vigas de arriostramiento</v>
      </c>
      <c r="C37" s="247" t="str">
        <f t="shared" si="1"/>
        <v>m3</v>
      </c>
      <c r="D37" s="218"/>
      <c r="E37" s="323"/>
      <c r="F37" s="320"/>
      <c r="G37" s="219"/>
      <c r="H37" s="321" t="s">
        <v>1216</v>
      </c>
      <c r="I37" s="322" t="s">
        <v>6</v>
      </c>
      <c r="K37" s="220"/>
      <c r="L37" s="122">
        <f t="shared" si="2"/>
        <v>9</v>
      </c>
      <c r="M37" s="122">
        <f t="shared" si="3"/>
        <v>4</v>
      </c>
      <c r="N37" s="122">
        <f t="shared" si="4"/>
        <v>4</v>
      </c>
      <c r="O37" s="122" t="s">
        <v>1319</v>
      </c>
    </row>
    <row r="38" spans="1:15" ht="20.100000000000001" customHeight="1" x14ac:dyDescent="0.2">
      <c r="A38" s="252" t="str">
        <f t="shared" si="5"/>
        <v>3.1.5</v>
      </c>
      <c r="B38" s="141" t="str">
        <f t="shared" si="0"/>
        <v>Hormigones para columnas de carga</v>
      </c>
      <c r="C38" s="247" t="str">
        <f t="shared" si="1"/>
        <v>m3</v>
      </c>
      <c r="D38" s="218"/>
      <c r="E38" s="323"/>
      <c r="F38" s="320"/>
      <c r="G38" s="219"/>
      <c r="H38" s="321" t="s">
        <v>1217</v>
      </c>
      <c r="I38" s="322" t="s">
        <v>6</v>
      </c>
      <c r="K38" s="220"/>
      <c r="L38" s="122">
        <f t="shared" si="2"/>
        <v>10</v>
      </c>
      <c r="M38" s="122">
        <f t="shared" si="3"/>
        <v>4</v>
      </c>
      <c r="N38" s="122">
        <f t="shared" si="4"/>
        <v>5</v>
      </c>
      <c r="O38" s="122" t="s">
        <v>1320</v>
      </c>
    </row>
    <row r="39" spans="1:15" ht="20.100000000000001" customHeight="1" x14ac:dyDescent="0.2">
      <c r="A39" s="252" t="str">
        <f t="shared" si="5"/>
        <v>3.1.6</v>
      </c>
      <c r="B39" s="141" t="str">
        <f t="shared" si="0"/>
        <v>Hormigones para columnas de encadenado</v>
      </c>
      <c r="C39" s="247" t="str">
        <f t="shared" si="1"/>
        <v>m3</v>
      </c>
      <c r="D39" s="218"/>
      <c r="E39" s="323"/>
      <c r="F39" s="320"/>
      <c r="G39" s="219"/>
      <c r="H39" s="321" t="s">
        <v>1218</v>
      </c>
      <c r="I39" s="322" t="s">
        <v>6</v>
      </c>
      <c r="K39" s="220"/>
      <c r="L39" s="122">
        <f t="shared" si="2"/>
        <v>11</v>
      </c>
      <c r="M39" s="122">
        <f t="shared" si="3"/>
        <v>4</v>
      </c>
      <c r="N39" s="122">
        <f t="shared" si="4"/>
        <v>6</v>
      </c>
      <c r="O39" s="122" t="s">
        <v>1321</v>
      </c>
    </row>
    <row r="40" spans="1:15" ht="20.100000000000001" customHeight="1" x14ac:dyDescent="0.2">
      <c r="A40" s="252" t="str">
        <f t="shared" si="5"/>
        <v>3.1.7</v>
      </c>
      <c r="B40" s="141" t="str">
        <f t="shared" si="0"/>
        <v>Hormigones para vigas  de carga</v>
      </c>
      <c r="C40" s="247" t="str">
        <f t="shared" si="1"/>
        <v>m3</v>
      </c>
      <c r="D40" s="218"/>
      <c r="E40" s="323"/>
      <c r="F40" s="320"/>
      <c r="G40" s="219"/>
      <c r="H40" s="321" t="s">
        <v>1219</v>
      </c>
      <c r="I40" s="322" t="s">
        <v>6</v>
      </c>
      <c r="K40" s="220"/>
      <c r="L40" s="122">
        <f t="shared" si="2"/>
        <v>12</v>
      </c>
      <c r="M40" s="122">
        <f t="shared" si="3"/>
        <v>4</v>
      </c>
      <c r="N40" s="122">
        <f t="shared" si="4"/>
        <v>7</v>
      </c>
      <c r="O40" s="122" t="s">
        <v>1322</v>
      </c>
    </row>
    <row r="41" spans="1:15" ht="20.100000000000001" customHeight="1" x14ac:dyDescent="0.2">
      <c r="A41" s="252" t="str">
        <f t="shared" si="5"/>
        <v>3.1.8</v>
      </c>
      <c r="B41" s="141" t="str">
        <f t="shared" si="0"/>
        <v>Hormigones para vigas de encadenado</v>
      </c>
      <c r="C41" s="247" t="str">
        <f t="shared" si="1"/>
        <v>m3</v>
      </c>
      <c r="D41" s="218"/>
      <c r="E41" s="323"/>
      <c r="F41" s="320"/>
      <c r="G41" s="219"/>
      <c r="H41" s="321" t="s">
        <v>1220</v>
      </c>
      <c r="I41" s="322" t="s">
        <v>6</v>
      </c>
      <c r="K41" s="220"/>
      <c r="L41" s="122">
        <f t="shared" si="2"/>
        <v>13</v>
      </c>
      <c r="M41" s="122">
        <f t="shared" si="3"/>
        <v>4</v>
      </c>
      <c r="N41" s="122">
        <f t="shared" si="4"/>
        <v>8</v>
      </c>
      <c r="O41" s="122" t="s">
        <v>1323</v>
      </c>
    </row>
    <row r="42" spans="1:15" ht="20.100000000000001" customHeight="1" x14ac:dyDescent="0.2">
      <c r="A42" s="252" t="str">
        <f t="shared" si="5"/>
        <v>3.2</v>
      </c>
      <c r="B42" s="141" t="str">
        <f t="shared" si="0"/>
        <v>Estructura  metálica</v>
      </c>
      <c r="C42" s="247">
        <f t="shared" si="1"/>
        <v>0</v>
      </c>
      <c r="D42" s="218"/>
      <c r="E42" s="323"/>
      <c r="F42" s="320"/>
      <c r="G42" s="219"/>
      <c r="H42" s="321" t="s">
        <v>1221</v>
      </c>
      <c r="I42" s="322"/>
      <c r="K42" s="220"/>
      <c r="L42" s="122">
        <f t="shared" si="2"/>
        <v>13</v>
      </c>
      <c r="M42" s="122">
        <f t="shared" si="3"/>
        <v>5</v>
      </c>
      <c r="N42" s="122">
        <f t="shared" si="4"/>
        <v>0</v>
      </c>
      <c r="O42" s="122" t="s">
        <v>1396</v>
      </c>
    </row>
    <row r="43" spans="1:15" ht="20.100000000000001" customHeight="1" x14ac:dyDescent="0.2">
      <c r="A43" s="252" t="str">
        <f t="shared" si="5"/>
        <v>3.2.1</v>
      </c>
      <c r="B43" s="141" t="str">
        <f t="shared" si="0"/>
        <v>Vigas, correas, y cerramiento</v>
      </c>
      <c r="C43" s="247" t="str">
        <f t="shared" si="1"/>
        <v>m2</v>
      </c>
      <c r="D43" s="218"/>
      <c r="E43" s="323"/>
      <c r="F43" s="320"/>
      <c r="G43" s="219"/>
      <c r="H43" s="321" t="s">
        <v>1222</v>
      </c>
      <c r="I43" s="322" t="s">
        <v>7</v>
      </c>
      <c r="K43" s="220"/>
      <c r="L43" s="122">
        <f t="shared" si="2"/>
        <v>14</v>
      </c>
      <c r="M43" s="122">
        <f t="shared" si="3"/>
        <v>5</v>
      </c>
      <c r="N43" s="122">
        <f t="shared" si="4"/>
        <v>1</v>
      </c>
      <c r="O43" s="122" t="s">
        <v>1324</v>
      </c>
    </row>
    <row r="44" spans="1:15" ht="20.100000000000001" customHeight="1" x14ac:dyDescent="0.2">
      <c r="A44" s="252">
        <f t="shared" si="5"/>
        <v>4</v>
      </c>
      <c r="B44" s="141" t="str">
        <f t="shared" si="0"/>
        <v xml:space="preserve"> ALBAÑILERÍA</v>
      </c>
      <c r="C44" s="247">
        <f t="shared" si="1"/>
        <v>0</v>
      </c>
      <c r="D44" s="218"/>
      <c r="E44" s="323"/>
      <c r="F44" s="320"/>
      <c r="G44" s="219"/>
      <c r="H44" s="321" t="s">
        <v>1223</v>
      </c>
      <c r="I44" s="322"/>
      <c r="K44" s="220"/>
      <c r="L44" s="122">
        <f t="shared" si="2"/>
        <v>14</v>
      </c>
      <c r="M44" s="122">
        <f t="shared" si="3"/>
        <v>6</v>
      </c>
      <c r="N44" s="122">
        <f t="shared" si="4"/>
        <v>0</v>
      </c>
      <c r="O44" s="122">
        <v>4</v>
      </c>
    </row>
    <row r="45" spans="1:15" ht="20.100000000000001" customHeight="1" x14ac:dyDescent="0.2">
      <c r="A45" s="252" t="str">
        <f t="shared" si="5"/>
        <v>4.1</v>
      </c>
      <c r="B45" s="141" t="str">
        <f t="shared" si="0"/>
        <v>Muros</v>
      </c>
      <c r="C45" s="247">
        <f t="shared" si="1"/>
        <v>0</v>
      </c>
      <c r="D45" s="218"/>
      <c r="E45" s="323"/>
      <c r="F45" s="320"/>
      <c r="G45" s="219"/>
      <c r="H45" s="321" t="s">
        <v>1224</v>
      </c>
      <c r="I45" s="322"/>
      <c r="K45" s="220"/>
      <c r="L45" s="122">
        <f t="shared" si="2"/>
        <v>14</v>
      </c>
      <c r="M45" s="122">
        <f t="shared" si="3"/>
        <v>7</v>
      </c>
      <c r="N45" s="122">
        <f t="shared" si="4"/>
        <v>0</v>
      </c>
      <c r="O45" s="122" t="s">
        <v>1325</v>
      </c>
    </row>
    <row r="46" spans="1:15" ht="20.100000000000001" customHeight="1" x14ac:dyDescent="0.2">
      <c r="A46" s="252" t="str">
        <f t="shared" si="5"/>
        <v>4.1.2</v>
      </c>
      <c r="B46" s="141" t="str">
        <f t="shared" si="0"/>
        <v>Mamposterías  de ladrillón de 0,20 m</v>
      </c>
      <c r="C46" s="247" t="str">
        <f t="shared" si="1"/>
        <v>m2</v>
      </c>
      <c r="D46" s="218"/>
      <c r="E46" s="323"/>
      <c r="F46" s="320"/>
      <c r="G46" s="219"/>
      <c r="H46" s="321" t="s">
        <v>1225</v>
      </c>
      <c r="I46" s="322" t="s">
        <v>7</v>
      </c>
      <c r="K46" s="220"/>
      <c r="L46" s="122">
        <f t="shared" si="2"/>
        <v>15</v>
      </c>
      <c r="M46" s="122">
        <f t="shared" si="3"/>
        <v>7</v>
      </c>
      <c r="N46" s="122">
        <f t="shared" si="4"/>
        <v>1</v>
      </c>
      <c r="O46" s="122" t="s">
        <v>1326</v>
      </c>
    </row>
    <row r="47" spans="1:15" ht="20.100000000000001" customHeight="1" x14ac:dyDescent="0.2">
      <c r="A47" s="252" t="str">
        <f t="shared" si="5"/>
        <v>4.1.4</v>
      </c>
      <c r="B47" s="141" t="str">
        <f t="shared" si="0"/>
        <v>Mamposterías  de ladrillos de 0,15 m</v>
      </c>
      <c r="C47" s="247" t="str">
        <f t="shared" si="1"/>
        <v>m2</v>
      </c>
      <c r="D47" s="218"/>
      <c r="E47" s="323"/>
      <c r="F47" s="320"/>
      <c r="G47" s="219"/>
      <c r="H47" s="321" t="s">
        <v>1226</v>
      </c>
      <c r="I47" s="322" t="s">
        <v>7</v>
      </c>
      <c r="K47" s="220"/>
      <c r="L47" s="122">
        <f t="shared" si="2"/>
        <v>16</v>
      </c>
      <c r="M47" s="122">
        <f t="shared" si="3"/>
        <v>7</v>
      </c>
      <c r="N47" s="122">
        <f t="shared" si="4"/>
        <v>2</v>
      </c>
      <c r="O47" s="122" t="s">
        <v>1327</v>
      </c>
    </row>
    <row r="48" spans="1:15" ht="20.100000000000001" customHeight="1" x14ac:dyDescent="0.2">
      <c r="A48" s="252" t="str">
        <f t="shared" si="5"/>
        <v>4.2</v>
      </c>
      <c r="B48" s="141" t="str">
        <f t="shared" si="0"/>
        <v>Tabiques</v>
      </c>
      <c r="C48" s="247">
        <f t="shared" si="1"/>
        <v>0</v>
      </c>
      <c r="D48" s="218"/>
      <c r="E48" s="323"/>
      <c r="F48" s="320"/>
      <c r="G48" s="219"/>
      <c r="H48" s="321" t="s">
        <v>1227</v>
      </c>
      <c r="I48" s="322"/>
      <c r="K48" s="220"/>
      <c r="L48" s="122">
        <f t="shared" si="2"/>
        <v>16</v>
      </c>
      <c r="M48" s="122">
        <f t="shared" si="3"/>
        <v>8</v>
      </c>
      <c r="N48" s="122">
        <f t="shared" si="4"/>
        <v>0</v>
      </c>
      <c r="O48" s="122" t="s">
        <v>1397</v>
      </c>
    </row>
    <row r="49" spans="1:15" ht="20.100000000000001" customHeight="1" x14ac:dyDescent="0.2">
      <c r="A49" s="252" t="str">
        <f t="shared" si="5"/>
        <v>4.2.3</v>
      </c>
      <c r="B49" s="141" t="str">
        <f t="shared" si="0"/>
        <v>Tabiques de placas cementicias</v>
      </c>
      <c r="C49" s="247" t="str">
        <f t="shared" si="1"/>
        <v>m2</v>
      </c>
      <c r="D49" s="218"/>
      <c r="E49" s="323"/>
      <c r="F49" s="320"/>
      <c r="G49" s="219"/>
      <c r="H49" s="321" t="s">
        <v>1228</v>
      </c>
      <c r="I49" s="322" t="s">
        <v>7</v>
      </c>
      <c r="K49" s="220"/>
      <c r="L49" s="122">
        <f t="shared" si="2"/>
        <v>17</v>
      </c>
      <c r="M49" s="122">
        <f t="shared" si="3"/>
        <v>8</v>
      </c>
      <c r="N49" s="122">
        <f t="shared" si="4"/>
        <v>1</v>
      </c>
      <c r="O49" s="122" t="s">
        <v>1328</v>
      </c>
    </row>
    <row r="50" spans="1:15" ht="20.100000000000001" customHeight="1" x14ac:dyDescent="0.2">
      <c r="A50" s="252" t="str">
        <f t="shared" si="5"/>
        <v>4.3</v>
      </c>
      <c r="B50" s="141" t="str">
        <f t="shared" si="0"/>
        <v>Conductos</v>
      </c>
      <c r="C50" s="247">
        <f t="shared" si="1"/>
        <v>0</v>
      </c>
      <c r="D50" s="218"/>
      <c r="E50" s="323"/>
      <c r="F50" s="320"/>
      <c r="G50" s="219"/>
      <c r="H50" s="321" t="s">
        <v>1229</v>
      </c>
      <c r="I50" s="322"/>
      <c r="K50" s="220"/>
      <c r="L50" s="122">
        <f t="shared" si="2"/>
        <v>17</v>
      </c>
      <c r="M50" s="122">
        <f t="shared" si="3"/>
        <v>9</v>
      </c>
      <c r="N50" s="122">
        <f t="shared" si="4"/>
        <v>0</v>
      </c>
      <c r="O50" s="122" t="s">
        <v>1329</v>
      </c>
    </row>
    <row r="51" spans="1:15" ht="20.100000000000001" customHeight="1" x14ac:dyDescent="0.2">
      <c r="A51" s="252" t="str">
        <f t="shared" si="5"/>
        <v>4.3.1</v>
      </c>
      <c r="B51" s="141" t="str">
        <f t="shared" si="0"/>
        <v>Plenos</v>
      </c>
      <c r="C51" s="247" t="str">
        <f t="shared" si="1"/>
        <v>m2</v>
      </c>
      <c r="D51" s="218"/>
      <c r="E51" s="323"/>
      <c r="F51" s="320"/>
      <c r="G51" s="219"/>
      <c r="H51" s="321" t="s">
        <v>1230</v>
      </c>
      <c r="I51" s="322" t="s">
        <v>7</v>
      </c>
      <c r="K51" s="220"/>
      <c r="L51" s="122">
        <f t="shared" si="2"/>
        <v>18</v>
      </c>
      <c r="M51" s="122">
        <f t="shared" si="3"/>
        <v>9</v>
      </c>
      <c r="N51" s="122">
        <f t="shared" si="4"/>
        <v>1</v>
      </c>
      <c r="O51" s="122" t="s">
        <v>1330</v>
      </c>
    </row>
    <row r="52" spans="1:15" ht="20.100000000000001" customHeight="1" x14ac:dyDescent="0.2">
      <c r="A52" s="252" t="str">
        <f t="shared" si="5"/>
        <v>4.4</v>
      </c>
      <c r="B52" s="141" t="str">
        <f t="shared" si="0"/>
        <v>Aislaciones</v>
      </c>
      <c r="C52" s="247">
        <f t="shared" si="1"/>
        <v>0</v>
      </c>
      <c r="D52" s="218"/>
      <c r="E52" s="323"/>
      <c r="F52" s="320"/>
      <c r="G52" s="219"/>
      <c r="H52" s="321" t="s">
        <v>1231</v>
      </c>
      <c r="I52" s="322"/>
      <c r="K52" s="220"/>
      <c r="L52" s="122">
        <f t="shared" si="2"/>
        <v>18</v>
      </c>
      <c r="M52" s="122">
        <f t="shared" si="3"/>
        <v>10</v>
      </c>
      <c r="N52" s="122">
        <f t="shared" si="4"/>
        <v>0</v>
      </c>
      <c r="O52" s="122" t="s">
        <v>1331</v>
      </c>
    </row>
    <row r="53" spans="1:15" ht="20.100000000000001" customHeight="1" x14ac:dyDescent="0.2">
      <c r="A53" s="252" t="str">
        <f t="shared" si="5"/>
        <v>4.4.1</v>
      </c>
      <c r="B53" s="141" t="str">
        <f t="shared" si="0"/>
        <v>Capa Aisladora Horizontal y Vertical</v>
      </c>
      <c r="C53" s="247" t="str">
        <f t="shared" si="1"/>
        <v>m2</v>
      </c>
      <c r="D53" s="218"/>
      <c r="E53" s="323"/>
      <c r="F53" s="320"/>
      <c r="G53" s="219"/>
      <c r="H53" s="321" t="s">
        <v>1232</v>
      </c>
      <c r="I53" s="322" t="s">
        <v>7</v>
      </c>
      <c r="K53" s="220"/>
      <c r="L53" s="122">
        <f t="shared" si="2"/>
        <v>19</v>
      </c>
      <c r="M53" s="122">
        <f t="shared" si="3"/>
        <v>10</v>
      </c>
      <c r="N53" s="122">
        <f t="shared" si="4"/>
        <v>1</v>
      </c>
      <c r="O53" s="122" t="s">
        <v>1332</v>
      </c>
    </row>
    <row r="54" spans="1:15" ht="20.100000000000001" customHeight="1" x14ac:dyDescent="0.2">
      <c r="A54" s="252" t="str">
        <f t="shared" si="5"/>
        <v>4.5</v>
      </c>
      <c r="B54" s="141" t="str">
        <f t="shared" si="0"/>
        <v>Revoques</v>
      </c>
      <c r="C54" s="247">
        <f t="shared" si="1"/>
        <v>0</v>
      </c>
      <c r="D54" s="218"/>
      <c r="E54" s="323"/>
      <c r="F54" s="320"/>
      <c r="G54" s="219"/>
      <c r="H54" s="321" t="s">
        <v>1233</v>
      </c>
      <c r="I54" s="322"/>
      <c r="K54" s="220"/>
      <c r="L54" s="122">
        <f t="shared" si="2"/>
        <v>19</v>
      </c>
      <c r="M54" s="122">
        <f t="shared" si="3"/>
        <v>11</v>
      </c>
      <c r="N54" s="122">
        <f t="shared" si="4"/>
        <v>0</v>
      </c>
      <c r="O54" s="122" t="s">
        <v>1333</v>
      </c>
    </row>
    <row r="55" spans="1:15" ht="20.100000000000001" customHeight="1" x14ac:dyDescent="0.2">
      <c r="A55" s="252" t="str">
        <f t="shared" si="5"/>
        <v>4.5.1</v>
      </c>
      <c r="B55" s="141" t="str">
        <f t="shared" si="0"/>
        <v>Jaharro a la cal  interior y exterior</v>
      </c>
      <c r="C55" s="247" t="str">
        <f t="shared" si="1"/>
        <v>m2</v>
      </c>
      <c r="D55" s="218"/>
      <c r="E55" s="323"/>
      <c r="F55" s="320"/>
      <c r="G55" s="219"/>
      <c r="H55" s="321" t="s">
        <v>1234</v>
      </c>
      <c r="I55" s="322" t="s">
        <v>7</v>
      </c>
      <c r="K55" s="220"/>
      <c r="L55" s="122">
        <f t="shared" si="2"/>
        <v>20</v>
      </c>
      <c r="M55" s="122">
        <f t="shared" si="3"/>
        <v>11</v>
      </c>
      <c r="N55" s="122">
        <f t="shared" si="4"/>
        <v>1</v>
      </c>
      <c r="O55" s="122" t="s">
        <v>1334</v>
      </c>
    </row>
    <row r="56" spans="1:15" ht="20.100000000000001" customHeight="1" x14ac:dyDescent="0.2">
      <c r="A56" s="252" t="str">
        <f t="shared" si="5"/>
        <v>4.5.2</v>
      </c>
      <c r="B56" s="141" t="str">
        <f t="shared" si="0"/>
        <v>Revoque  impermeable</v>
      </c>
      <c r="C56" s="247" t="str">
        <f t="shared" si="1"/>
        <v>m2</v>
      </c>
      <c r="D56" s="218"/>
      <c r="E56" s="323"/>
      <c r="F56" s="320"/>
      <c r="G56" s="219"/>
      <c r="H56" s="321" t="s">
        <v>1235</v>
      </c>
      <c r="I56" s="322" t="s">
        <v>7</v>
      </c>
      <c r="K56" s="220"/>
      <c r="L56" s="122">
        <f t="shared" si="2"/>
        <v>21</v>
      </c>
      <c r="M56" s="122">
        <f t="shared" si="3"/>
        <v>11</v>
      </c>
      <c r="N56" s="122">
        <f t="shared" si="4"/>
        <v>2</v>
      </c>
      <c r="O56" s="122" t="s">
        <v>1335</v>
      </c>
    </row>
    <row r="57" spans="1:15" ht="20.100000000000001" customHeight="1" x14ac:dyDescent="0.2">
      <c r="A57" s="252" t="str">
        <f t="shared" si="5"/>
        <v>4.5.3</v>
      </c>
      <c r="B57" s="141" t="str">
        <f t="shared" ref="B57:B88" si="6">IFERROR(VLOOKUP(F57,Tabla_Items,2,FALSE),H57)</f>
        <v>Jaharro bajo revestimiento</v>
      </c>
      <c r="C57" s="247" t="str">
        <f t="shared" ref="C57:C88" si="7">IFERROR(VLOOKUP(F57,Tabla_Items,3,FALSE),I57)</f>
        <v>m2</v>
      </c>
      <c r="D57" s="218"/>
      <c r="E57" s="323"/>
      <c r="F57" s="320"/>
      <c r="G57" s="219"/>
      <c r="H57" s="321" t="s">
        <v>1236</v>
      </c>
      <c r="I57" s="322" t="s">
        <v>7</v>
      </c>
      <c r="K57" s="220"/>
      <c r="L57" s="122">
        <f t="shared" ref="L57:L88" si="8">IF(C57=0,L56,L56+1)</f>
        <v>22</v>
      </c>
      <c r="M57" s="122">
        <f t="shared" ref="M57:M88" si="9">IF(C57=0,M56+1,M56)</f>
        <v>11</v>
      </c>
      <c r="N57" s="122">
        <f t="shared" ref="N57:N88" si="10">IF(C57=0,0,N56+1)</f>
        <v>3</v>
      </c>
      <c r="O57" s="122" t="s">
        <v>1336</v>
      </c>
    </row>
    <row r="58" spans="1:15" ht="20.100000000000001" customHeight="1" x14ac:dyDescent="0.2">
      <c r="A58" s="252" t="str">
        <f t="shared" si="5"/>
        <v>4.5.4</v>
      </c>
      <c r="B58" s="141" t="str">
        <f t="shared" si="6"/>
        <v>Enlucidos</v>
      </c>
      <c r="C58" s="247" t="str">
        <f t="shared" si="7"/>
        <v>m2</v>
      </c>
      <c r="D58" s="218"/>
      <c r="E58" s="323"/>
      <c r="F58" s="320"/>
      <c r="G58" s="219"/>
      <c r="H58" s="321" t="s">
        <v>1237</v>
      </c>
      <c r="I58" s="322" t="s">
        <v>7</v>
      </c>
      <c r="K58" s="220"/>
      <c r="L58" s="122">
        <f t="shared" si="8"/>
        <v>23</v>
      </c>
      <c r="M58" s="122">
        <f t="shared" si="9"/>
        <v>11</v>
      </c>
      <c r="N58" s="122">
        <f t="shared" si="10"/>
        <v>4</v>
      </c>
      <c r="O58" s="122" t="s">
        <v>1337</v>
      </c>
    </row>
    <row r="59" spans="1:15" ht="20.100000000000001" customHeight="1" x14ac:dyDescent="0.2">
      <c r="A59" s="252" t="str">
        <f t="shared" si="5"/>
        <v>4.6</v>
      </c>
      <c r="B59" s="141" t="str">
        <f t="shared" si="6"/>
        <v>Contrapisos</v>
      </c>
      <c r="C59" s="247">
        <f t="shared" si="7"/>
        <v>0</v>
      </c>
      <c r="D59" s="218"/>
      <c r="E59" s="323"/>
      <c r="F59" s="320"/>
      <c r="G59" s="219"/>
      <c r="H59" s="321" t="s">
        <v>1238</v>
      </c>
      <c r="I59" s="322"/>
      <c r="K59" s="220"/>
      <c r="L59" s="122">
        <f t="shared" si="8"/>
        <v>23</v>
      </c>
      <c r="M59" s="122">
        <f t="shared" si="9"/>
        <v>12</v>
      </c>
      <c r="N59" s="122">
        <f t="shared" si="10"/>
        <v>0</v>
      </c>
      <c r="O59" s="122" t="s">
        <v>1338</v>
      </c>
    </row>
    <row r="60" spans="1:15" ht="20.100000000000001" customHeight="1" x14ac:dyDescent="0.2">
      <c r="A60" s="252" t="str">
        <f t="shared" si="5"/>
        <v>4.6.1</v>
      </c>
      <c r="B60" s="141" t="str">
        <f t="shared" si="6"/>
        <v>De hormigón sin armar</v>
      </c>
      <c r="C60" s="247" t="str">
        <f t="shared" si="7"/>
        <v>m2</v>
      </c>
      <c r="D60" s="218"/>
      <c r="E60" s="323"/>
      <c r="F60" s="320"/>
      <c r="G60" s="219"/>
      <c r="H60" s="321" t="s">
        <v>1239</v>
      </c>
      <c r="I60" s="322" t="s">
        <v>7</v>
      </c>
      <c r="K60" s="220"/>
      <c r="L60" s="122">
        <f t="shared" si="8"/>
        <v>24</v>
      </c>
      <c r="M60" s="122">
        <f t="shared" si="9"/>
        <v>12</v>
      </c>
      <c r="N60" s="122">
        <f t="shared" si="10"/>
        <v>1</v>
      </c>
      <c r="O60" s="122" t="s">
        <v>1339</v>
      </c>
    </row>
    <row r="61" spans="1:15" ht="20.100000000000001" customHeight="1" x14ac:dyDescent="0.2">
      <c r="A61" s="252" t="str">
        <f t="shared" si="5"/>
        <v>4.6.2</v>
      </c>
      <c r="B61" s="141" t="str">
        <f t="shared" si="6"/>
        <v>De hormigón armado</v>
      </c>
      <c r="C61" s="247" t="str">
        <f t="shared" si="7"/>
        <v>m2</v>
      </c>
      <c r="D61" s="218"/>
      <c r="E61" s="323"/>
      <c r="F61" s="320"/>
      <c r="G61" s="219"/>
      <c r="H61" s="321" t="s">
        <v>1240</v>
      </c>
      <c r="I61" s="322" t="s">
        <v>7</v>
      </c>
      <c r="K61" s="220"/>
      <c r="L61" s="122">
        <f t="shared" si="8"/>
        <v>25</v>
      </c>
      <c r="M61" s="122">
        <f t="shared" si="9"/>
        <v>12</v>
      </c>
      <c r="N61" s="122">
        <f t="shared" si="10"/>
        <v>2</v>
      </c>
      <c r="O61" s="122" t="s">
        <v>1340</v>
      </c>
    </row>
    <row r="62" spans="1:15" ht="20.100000000000001" customHeight="1" x14ac:dyDescent="0.2">
      <c r="A62" s="252">
        <f t="shared" si="5"/>
        <v>5</v>
      </c>
      <c r="B62" s="141" t="str">
        <f t="shared" si="6"/>
        <v xml:space="preserve"> REVESTIMIENTOS</v>
      </c>
      <c r="C62" s="247">
        <f t="shared" si="7"/>
        <v>0</v>
      </c>
      <c r="D62" s="218"/>
      <c r="E62" s="323"/>
      <c r="F62" s="320"/>
      <c r="G62" s="219"/>
      <c r="H62" s="321" t="s">
        <v>1241</v>
      </c>
      <c r="I62" s="322"/>
      <c r="K62" s="220"/>
      <c r="L62" s="122">
        <f t="shared" si="8"/>
        <v>25</v>
      </c>
      <c r="M62" s="122">
        <f t="shared" si="9"/>
        <v>13</v>
      </c>
      <c r="N62" s="122">
        <f t="shared" si="10"/>
        <v>0</v>
      </c>
      <c r="O62" s="122">
        <v>5</v>
      </c>
    </row>
    <row r="63" spans="1:15" ht="20.100000000000001" customHeight="1" x14ac:dyDescent="0.2">
      <c r="A63" s="252" t="str">
        <f t="shared" si="5"/>
        <v>5.1</v>
      </c>
      <c r="B63" s="141" t="str">
        <f t="shared" si="6"/>
        <v>Cerámico</v>
      </c>
      <c r="C63" s="247" t="str">
        <f t="shared" si="7"/>
        <v>m2</v>
      </c>
      <c r="D63" s="218"/>
      <c r="E63" s="323"/>
      <c r="F63" s="320"/>
      <c r="G63" s="219"/>
      <c r="H63" s="321" t="s">
        <v>1242</v>
      </c>
      <c r="I63" s="322" t="s">
        <v>7</v>
      </c>
      <c r="K63" s="220"/>
      <c r="L63" s="122">
        <f t="shared" si="8"/>
        <v>26</v>
      </c>
      <c r="M63" s="122">
        <f t="shared" si="9"/>
        <v>13</v>
      </c>
      <c r="N63" s="122">
        <f t="shared" si="10"/>
        <v>1</v>
      </c>
      <c r="O63" s="122" t="s">
        <v>1341</v>
      </c>
    </row>
    <row r="64" spans="1:15" ht="20.100000000000001" customHeight="1" x14ac:dyDescent="0.2">
      <c r="A64" s="252" t="str">
        <f t="shared" si="5"/>
        <v>5.2</v>
      </c>
      <c r="B64" s="141" t="str">
        <f t="shared" si="6"/>
        <v>Antepechos</v>
      </c>
      <c r="C64" s="247" t="str">
        <f t="shared" si="7"/>
        <v>m2</v>
      </c>
      <c r="D64" s="218"/>
      <c r="E64" s="323"/>
      <c r="F64" s="320"/>
      <c r="G64" s="219"/>
      <c r="H64" s="321" t="s">
        <v>1243</v>
      </c>
      <c r="I64" s="322" t="s">
        <v>7</v>
      </c>
      <c r="K64" s="220"/>
      <c r="L64" s="122">
        <f t="shared" si="8"/>
        <v>27</v>
      </c>
      <c r="M64" s="122">
        <f t="shared" si="9"/>
        <v>13</v>
      </c>
      <c r="N64" s="122">
        <f t="shared" si="10"/>
        <v>2</v>
      </c>
      <c r="O64" s="122" t="s">
        <v>1342</v>
      </c>
    </row>
    <row r="65" spans="1:15" ht="20.100000000000001" customHeight="1" x14ac:dyDescent="0.2">
      <c r="A65" s="252" t="str">
        <f t="shared" si="5"/>
        <v>5.5</v>
      </c>
      <c r="B65" s="141" t="str">
        <f t="shared" si="6"/>
        <v>De piedra laja tipo San Luis</v>
      </c>
      <c r="C65" s="247" t="str">
        <f t="shared" si="7"/>
        <v>m2</v>
      </c>
      <c r="D65" s="218"/>
      <c r="E65" s="323"/>
      <c r="F65" s="320"/>
      <c r="G65" s="219"/>
      <c r="H65" s="321" t="s">
        <v>1244</v>
      </c>
      <c r="I65" s="322" t="s">
        <v>7</v>
      </c>
      <c r="K65" s="220"/>
      <c r="L65" s="122">
        <f t="shared" si="8"/>
        <v>28</v>
      </c>
      <c r="M65" s="122">
        <f t="shared" si="9"/>
        <v>13</v>
      </c>
      <c r="N65" s="122">
        <f t="shared" si="10"/>
        <v>3</v>
      </c>
      <c r="O65" s="122" t="s">
        <v>1343</v>
      </c>
    </row>
    <row r="66" spans="1:15" ht="20.100000000000001" customHeight="1" x14ac:dyDescent="0.2">
      <c r="A66" s="252">
        <f t="shared" si="5"/>
        <v>6</v>
      </c>
      <c r="B66" s="141" t="str">
        <f t="shared" si="6"/>
        <v xml:space="preserve"> PISOS Y ZÓCALOS</v>
      </c>
      <c r="C66" s="247">
        <f t="shared" si="7"/>
        <v>0</v>
      </c>
      <c r="D66" s="218"/>
      <c r="E66" s="323"/>
      <c r="F66" s="320"/>
      <c r="G66" s="219"/>
      <c r="H66" s="321" t="s">
        <v>1245</v>
      </c>
      <c r="I66" s="322"/>
      <c r="K66" s="220"/>
      <c r="L66" s="122">
        <f t="shared" si="8"/>
        <v>28</v>
      </c>
      <c r="M66" s="122">
        <f t="shared" si="9"/>
        <v>14</v>
      </c>
      <c r="N66" s="122">
        <f t="shared" si="10"/>
        <v>0</v>
      </c>
      <c r="O66" s="122">
        <v>6</v>
      </c>
    </row>
    <row r="67" spans="1:15" ht="20.100000000000001" customHeight="1" x14ac:dyDescent="0.2">
      <c r="A67" s="252" t="str">
        <f t="shared" si="5"/>
        <v>6.1</v>
      </c>
      <c r="B67" s="141" t="str">
        <f t="shared" si="6"/>
        <v>Interiores</v>
      </c>
      <c r="C67" s="247">
        <f t="shared" si="7"/>
        <v>0</v>
      </c>
      <c r="D67" s="218"/>
      <c r="E67" s="323"/>
      <c r="F67" s="320"/>
      <c r="G67" s="219"/>
      <c r="H67" s="321" t="s">
        <v>1246</v>
      </c>
      <c r="I67" s="322"/>
      <c r="K67" s="220"/>
      <c r="L67" s="122">
        <f t="shared" si="8"/>
        <v>28</v>
      </c>
      <c r="M67" s="122">
        <f t="shared" si="9"/>
        <v>15</v>
      </c>
      <c r="N67" s="122">
        <f t="shared" si="10"/>
        <v>0</v>
      </c>
      <c r="O67" s="122" t="s">
        <v>1344</v>
      </c>
    </row>
    <row r="68" spans="1:15" ht="20.100000000000001" customHeight="1" x14ac:dyDescent="0.2">
      <c r="A68" s="252" t="str">
        <f t="shared" si="5"/>
        <v>6.1.1</v>
      </c>
      <c r="B68" s="141" t="str">
        <f t="shared" si="6"/>
        <v>De hormigón</v>
      </c>
      <c r="C68" s="247" t="str">
        <f t="shared" si="7"/>
        <v>m2</v>
      </c>
      <c r="D68" s="218"/>
      <c r="E68" s="323"/>
      <c r="F68" s="320"/>
      <c r="G68" s="219"/>
      <c r="H68" s="321" t="s">
        <v>1247</v>
      </c>
      <c r="I68" s="322" t="s">
        <v>7</v>
      </c>
      <c r="K68" s="220"/>
      <c r="L68" s="122">
        <f t="shared" si="8"/>
        <v>29</v>
      </c>
      <c r="M68" s="122">
        <f t="shared" si="9"/>
        <v>15</v>
      </c>
      <c r="N68" s="122">
        <f t="shared" si="10"/>
        <v>1</v>
      </c>
      <c r="O68" s="122" t="s">
        <v>1345</v>
      </c>
    </row>
    <row r="69" spans="1:15" ht="20.100000000000001" customHeight="1" x14ac:dyDescent="0.2">
      <c r="A69" s="252" t="str">
        <f t="shared" si="5"/>
        <v>6.1.2</v>
      </c>
      <c r="B69" s="141" t="str">
        <f t="shared" si="6"/>
        <v>Pisos de mosaico granítico 30 x 30</v>
      </c>
      <c r="C69" s="247" t="str">
        <f t="shared" si="7"/>
        <v>m2</v>
      </c>
      <c r="D69" s="218"/>
      <c r="E69" s="323"/>
      <c r="F69" s="320"/>
      <c r="G69" s="219"/>
      <c r="H69" s="321" t="s">
        <v>1248</v>
      </c>
      <c r="I69" s="322" t="s">
        <v>7</v>
      </c>
      <c r="K69" s="220"/>
      <c r="L69" s="122">
        <f t="shared" si="8"/>
        <v>30</v>
      </c>
      <c r="M69" s="122">
        <f t="shared" si="9"/>
        <v>15</v>
      </c>
      <c r="N69" s="122">
        <f t="shared" si="10"/>
        <v>2</v>
      </c>
      <c r="O69" s="122" t="s">
        <v>1346</v>
      </c>
    </row>
    <row r="70" spans="1:15" ht="20.100000000000001" customHeight="1" x14ac:dyDescent="0.2">
      <c r="A70" s="252" t="str">
        <f t="shared" si="5"/>
        <v>6.1.3</v>
      </c>
      <c r="B70" s="141" t="str">
        <f t="shared" si="6"/>
        <v>Zócalos graníticos</v>
      </c>
      <c r="C70" s="247" t="str">
        <f t="shared" si="7"/>
        <v>ml</v>
      </c>
      <c r="D70" s="218"/>
      <c r="E70" s="323"/>
      <c r="F70" s="320"/>
      <c r="G70" s="219"/>
      <c r="H70" s="321" t="s">
        <v>1249</v>
      </c>
      <c r="I70" s="322" t="s">
        <v>731</v>
      </c>
      <c r="K70" s="220"/>
      <c r="L70" s="122">
        <f t="shared" si="8"/>
        <v>31</v>
      </c>
      <c r="M70" s="122">
        <f t="shared" si="9"/>
        <v>15</v>
      </c>
      <c r="N70" s="122">
        <f t="shared" si="10"/>
        <v>3</v>
      </c>
      <c r="O70" s="122" t="s">
        <v>1347</v>
      </c>
    </row>
    <row r="71" spans="1:15" ht="20.100000000000001" customHeight="1" x14ac:dyDescent="0.2">
      <c r="A71" s="252" t="str">
        <f t="shared" si="5"/>
        <v>6.1.4</v>
      </c>
      <c r="B71" s="141" t="str">
        <f t="shared" si="6"/>
        <v>Piso de baldosas de caucho</v>
      </c>
      <c r="C71" s="247" t="str">
        <f t="shared" si="7"/>
        <v>m2</v>
      </c>
      <c r="D71" s="218"/>
      <c r="E71" s="323"/>
      <c r="F71" s="320"/>
      <c r="G71" s="219"/>
      <c r="H71" s="321" t="s">
        <v>1250</v>
      </c>
      <c r="I71" s="322" t="s">
        <v>7</v>
      </c>
      <c r="K71" s="220"/>
      <c r="L71" s="122">
        <f t="shared" si="8"/>
        <v>32</v>
      </c>
      <c r="M71" s="122">
        <f t="shared" si="9"/>
        <v>15</v>
      </c>
      <c r="N71" s="122">
        <f t="shared" si="10"/>
        <v>4</v>
      </c>
      <c r="O71" s="122" t="s">
        <v>1348</v>
      </c>
    </row>
    <row r="72" spans="1:15" ht="20.100000000000001" customHeight="1" x14ac:dyDescent="0.2">
      <c r="A72" s="252" t="str">
        <f t="shared" si="5"/>
        <v>6.1.9</v>
      </c>
      <c r="B72" s="141" t="str">
        <f t="shared" si="6"/>
        <v>Umbrales y solías</v>
      </c>
      <c r="C72" s="247" t="str">
        <f t="shared" si="7"/>
        <v>m2</v>
      </c>
      <c r="D72" s="218"/>
      <c r="E72" s="323"/>
      <c r="F72" s="320"/>
      <c r="G72" s="219"/>
      <c r="H72" s="321" t="s">
        <v>1251</v>
      </c>
      <c r="I72" s="322" t="s">
        <v>7</v>
      </c>
      <c r="K72" s="220"/>
      <c r="L72" s="122">
        <f t="shared" si="8"/>
        <v>33</v>
      </c>
      <c r="M72" s="122">
        <f t="shared" si="9"/>
        <v>15</v>
      </c>
      <c r="N72" s="122">
        <f t="shared" si="10"/>
        <v>5</v>
      </c>
      <c r="O72" s="122" t="s">
        <v>1349</v>
      </c>
    </row>
    <row r="73" spans="1:15" ht="20.100000000000001" customHeight="1" x14ac:dyDescent="0.2">
      <c r="A73" s="252" t="str">
        <f t="shared" si="5"/>
        <v>6.2</v>
      </c>
      <c r="B73" s="141" t="str">
        <f t="shared" si="6"/>
        <v>Exteriores</v>
      </c>
      <c r="C73" s="247">
        <f t="shared" si="7"/>
        <v>0</v>
      </c>
      <c r="D73" s="218"/>
      <c r="E73" s="323"/>
      <c r="F73" s="320"/>
      <c r="G73" s="219"/>
      <c r="H73" s="321" t="s">
        <v>1252</v>
      </c>
      <c r="I73" s="322"/>
      <c r="K73" s="220"/>
      <c r="L73" s="122">
        <f t="shared" si="8"/>
        <v>33</v>
      </c>
      <c r="M73" s="122">
        <f t="shared" si="9"/>
        <v>16</v>
      </c>
      <c r="N73" s="122">
        <f t="shared" si="10"/>
        <v>0</v>
      </c>
      <c r="O73" s="122" t="s">
        <v>1350</v>
      </c>
    </row>
    <row r="74" spans="1:15" ht="20.100000000000001" customHeight="1" x14ac:dyDescent="0.2">
      <c r="A74" s="252" t="str">
        <f t="shared" si="5"/>
        <v>6.2.1</v>
      </c>
      <c r="B74" s="141" t="str">
        <f t="shared" si="6"/>
        <v>De hormigón sin armar</v>
      </c>
      <c r="C74" s="247" t="str">
        <f t="shared" si="7"/>
        <v>m2</v>
      </c>
      <c r="D74" s="218"/>
      <c r="E74" s="323"/>
      <c r="F74" s="320"/>
      <c r="G74" s="219"/>
      <c r="H74" s="321" t="s">
        <v>1239</v>
      </c>
      <c r="I74" s="322" t="s">
        <v>7</v>
      </c>
      <c r="K74" s="220"/>
      <c r="L74" s="122">
        <f t="shared" si="8"/>
        <v>34</v>
      </c>
      <c r="M74" s="122">
        <f t="shared" si="9"/>
        <v>16</v>
      </c>
      <c r="N74" s="122">
        <f t="shared" si="10"/>
        <v>1</v>
      </c>
      <c r="O74" s="122" t="s">
        <v>1351</v>
      </c>
    </row>
    <row r="75" spans="1:15" ht="20.100000000000001" customHeight="1" x14ac:dyDescent="0.2">
      <c r="A75" s="252" t="str">
        <f t="shared" si="5"/>
        <v>6.2.2</v>
      </c>
      <c r="B75" s="141" t="str">
        <f t="shared" si="6"/>
        <v xml:space="preserve">De hormigón armado </v>
      </c>
      <c r="C75" s="247" t="str">
        <f t="shared" si="7"/>
        <v>m2</v>
      </c>
      <c r="D75" s="218"/>
      <c r="E75" s="323"/>
      <c r="F75" s="320"/>
      <c r="G75" s="219"/>
      <c r="H75" s="321" t="s">
        <v>1253</v>
      </c>
      <c r="I75" s="322" t="s">
        <v>7</v>
      </c>
      <c r="K75" s="220"/>
      <c r="L75" s="122">
        <f t="shared" si="8"/>
        <v>35</v>
      </c>
      <c r="M75" s="122">
        <f t="shared" si="9"/>
        <v>16</v>
      </c>
      <c r="N75" s="122">
        <f t="shared" si="10"/>
        <v>2</v>
      </c>
      <c r="O75" s="122" t="s">
        <v>1352</v>
      </c>
    </row>
    <row r="76" spans="1:15" ht="20.100000000000001" customHeight="1" x14ac:dyDescent="0.2">
      <c r="A76" s="252">
        <f t="shared" si="5"/>
        <v>7</v>
      </c>
      <c r="B76" s="141" t="str">
        <f t="shared" si="6"/>
        <v xml:space="preserve"> MARMOLERÍA</v>
      </c>
      <c r="C76" s="247">
        <f t="shared" si="7"/>
        <v>0</v>
      </c>
      <c r="D76" s="218"/>
      <c r="E76" s="323"/>
      <c r="F76" s="320"/>
      <c r="G76" s="219"/>
      <c r="H76" s="321" t="s">
        <v>1254</v>
      </c>
      <c r="I76" s="322"/>
      <c r="K76" s="220"/>
      <c r="L76" s="122">
        <f t="shared" si="8"/>
        <v>35</v>
      </c>
      <c r="M76" s="122">
        <f t="shared" si="9"/>
        <v>17</v>
      </c>
      <c r="N76" s="122">
        <f t="shared" si="10"/>
        <v>0</v>
      </c>
      <c r="O76" s="122">
        <v>7</v>
      </c>
    </row>
    <row r="77" spans="1:15" ht="20.100000000000001" customHeight="1" x14ac:dyDescent="0.2">
      <c r="A77" s="252" t="str">
        <f t="shared" si="5"/>
        <v>7.1</v>
      </c>
      <c r="B77" s="141" t="str">
        <f t="shared" si="6"/>
        <v>Mesadas de granito natural</v>
      </c>
      <c r="C77" s="247" t="str">
        <f t="shared" si="7"/>
        <v>m2</v>
      </c>
      <c r="D77" s="218"/>
      <c r="E77" s="323"/>
      <c r="F77" s="320"/>
      <c r="G77" s="219"/>
      <c r="H77" s="321" t="s">
        <v>1255</v>
      </c>
      <c r="I77" s="322" t="s">
        <v>7</v>
      </c>
      <c r="K77" s="220"/>
      <c r="L77" s="122">
        <f t="shared" si="8"/>
        <v>36</v>
      </c>
      <c r="M77" s="122">
        <f t="shared" si="9"/>
        <v>17</v>
      </c>
      <c r="N77" s="122">
        <f t="shared" si="10"/>
        <v>1</v>
      </c>
      <c r="O77" s="122" t="s">
        <v>1353</v>
      </c>
    </row>
    <row r="78" spans="1:15" ht="20.100000000000001" customHeight="1" x14ac:dyDescent="0.2">
      <c r="A78" s="252">
        <f t="shared" si="5"/>
        <v>8</v>
      </c>
      <c r="B78" s="141" t="str">
        <f t="shared" si="6"/>
        <v xml:space="preserve"> CUBIERTAS Y TECHOS</v>
      </c>
      <c r="C78" s="247">
        <f t="shared" si="7"/>
        <v>0</v>
      </c>
      <c r="D78" s="218"/>
      <c r="E78" s="323"/>
      <c r="F78" s="320"/>
      <c r="G78" s="219"/>
      <c r="H78" s="321" t="s">
        <v>1256</v>
      </c>
      <c r="I78" s="322"/>
      <c r="K78" s="220"/>
      <c r="L78" s="122">
        <f t="shared" si="8"/>
        <v>36</v>
      </c>
      <c r="M78" s="122">
        <f t="shared" si="9"/>
        <v>18</v>
      </c>
      <c r="N78" s="122">
        <f t="shared" si="10"/>
        <v>0</v>
      </c>
      <c r="O78" s="122">
        <v>8</v>
      </c>
    </row>
    <row r="79" spans="1:15" ht="20.100000000000001" customHeight="1" x14ac:dyDescent="0.2">
      <c r="A79" s="252" t="str">
        <f t="shared" si="5"/>
        <v>8.2</v>
      </c>
      <c r="B79" s="141" t="str">
        <f t="shared" si="6"/>
        <v>Cubiertas metálicas ( incluidas aislaciones )</v>
      </c>
      <c r="C79" s="247" t="str">
        <f t="shared" si="7"/>
        <v>m2</v>
      </c>
      <c r="D79" s="218"/>
      <c r="E79" s="323"/>
      <c r="F79" s="320"/>
      <c r="G79" s="219"/>
      <c r="H79" s="321" t="s">
        <v>1257</v>
      </c>
      <c r="I79" s="322" t="s">
        <v>7</v>
      </c>
      <c r="K79" s="220"/>
      <c r="L79" s="122">
        <f t="shared" si="8"/>
        <v>37</v>
      </c>
      <c r="M79" s="122">
        <f t="shared" si="9"/>
        <v>18</v>
      </c>
      <c r="N79" s="122">
        <f t="shared" si="10"/>
        <v>1</v>
      </c>
      <c r="O79" s="122" t="s">
        <v>1354</v>
      </c>
    </row>
    <row r="80" spans="1:15" ht="20.100000000000001" customHeight="1" x14ac:dyDescent="0.2">
      <c r="A80" s="252">
        <f t="shared" si="5"/>
        <v>9</v>
      </c>
      <c r="B80" s="141" t="str">
        <f t="shared" si="6"/>
        <v xml:space="preserve"> CIELORRASOS</v>
      </c>
      <c r="C80" s="247">
        <f t="shared" si="7"/>
        <v>0</v>
      </c>
      <c r="D80" s="218"/>
      <c r="E80" s="323"/>
      <c r="F80" s="320"/>
      <c r="G80" s="219"/>
      <c r="H80" s="321" t="s">
        <v>1258</v>
      </c>
      <c r="I80" s="322"/>
      <c r="K80" s="220"/>
      <c r="L80" s="122">
        <f t="shared" si="8"/>
        <v>37</v>
      </c>
      <c r="M80" s="122">
        <f t="shared" si="9"/>
        <v>19</v>
      </c>
      <c r="N80" s="122">
        <f t="shared" si="10"/>
        <v>0</v>
      </c>
      <c r="O80" s="122">
        <v>9</v>
      </c>
    </row>
    <row r="81" spans="1:15" ht="20.100000000000001" customHeight="1" x14ac:dyDescent="0.2">
      <c r="A81" s="252" t="str">
        <f t="shared" si="5"/>
        <v>9.2</v>
      </c>
      <c r="B81" s="141" t="str">
        <f t="shared" si="6"/>
        <v>Suspendidos</v>
      </c>
      <c r="C81" s="247">
        <f t="shared" si="7"/>
        <v>0</v>
      </c>
      <c r="D81" s="218"/>
      <c r="E81" s="323"/>
      <c r="F81" s="320"/>
      <c r="G81" s="219"/>
      <c r="H81" s="321" t="s">
        <v>1259</v>
      </c>
      <c r="I81" s="322"/>
      <c r="K81" s="220"/>
      <c r="L81" s="122">
        <f t="shared" si="8"/>
        <v>37</v>
      </c>
      <c r="M81" s="122">
        <f t="shared" si="9"/>
        <v>20</v>
      </c>
      <c r="N81" s="122">
        <f t="shared" si="10"/>
        <v>0</v>
      </c>
      <c r="O81" s="122" t="s">
        <v>1355</v>
      </c>
    </row>
    <row r="82" spans="1:15" ht="20.100000000000001" customHeight="1" x14ac:dyDescent="0.2">
      <c r="A82" s="252" t="str">
        <f t="shared" si="5"/>
        <v>9.2.1</v>
      </c>
      <c r="B82" s="141" t="str">
        <f t="shared" si="6"/>
        <v>De placas rígidas</v>
      </c>
      <c r="C82" s="247" t="str">
        <f t="shared" si="7"/>
        <v>m2</v>
      </c>
      <c r="D82" s="218"/>
      <c r="E82" s="323"/>
      <c r="F82" s="320"/>
      <c r="G82" s="219"/>
      <c r="H82" s="321" t="s">
        <v>1260</v>
      </c>
      <c r="I82" s="322" t="s">
        <v>7</v>
      </c>
      <c r="K82" s="220"/>
      <c r="L82" s="122">
        <f t="shared" si="8"/>
        <v>38</v>
      </c>
      <c r="M82" s="122">
        <f t="shared" si="9"/>
        <v>20</v>
      </c>
      <c r="N82" s="122">
        <f t="shared" si="10"/>
        <v>1</v>
      </c>
      <c r="O82" s="122" t="s">
        <v>1356</v>
      </c>
    </row>
    <row r="83" spans="1:15" ht="20.100000000000001" customHeight="1" x14ac:dyDescent="0.2">
      <c r="A83" s="252">
        <f t="shared" si="5"/>
        <v>10</v>
      </c>
      <c r="B83" s="141" t="str">
        <f t="shared" si="6"/>
        <v xml:space="preserve"> CARPINTERÍA </v>
      </c>
      <c r="C83" s="247">
        <f t="shared" si="7"/>
        <v>0</v>
      </c>
      <c r="D83" s="218"/>
      <c r="E83" s="323"/>
      <c r="F83" s="320"/>
      <c r="G83" s="219"/>
      <c r="H83" s="321" t="s">
        <v>1261</v>
      </c>
      <c r="I83" s="322"/>
      <c r="K83" s="220"/>
      <c r="L83" s="122">
        <f t="shared" si="8"/>
        <v>38</v>
      </c>
      <c r="M83" s="122">
        <f t="shared" si="9"/>
        <v>21</v>
      </c>
      <c r="N83" s="122">
        <f t="shared" si="10"/>
        <v>0</v>
      </c>
      <c r="O83" s="122">
        <v>10</v>
      </c>
    </row>
    <row r="84" spans="1:15" ht="20.100000000000001" customHeight="1" x14ac:dyDescent="0.2">
      <c r="A84" s="252" t="str">
        <f t="shared" si="5"/>
        <v>10.1</v>
      </c>
      <c r="B84" s="141" t="str">
        <f t="shared" si="6"/>
        <v>Carpinteria metalica</v>
      </c>
      <c r="C84" s="247" t="str">
        <f t="shared" si="7"/>
        <v>m2</v>
      </c>
      <c r="D84" s="218"/>
      <c r="E84" s="323"/>
      <c r="F84" s="320"/>
      <c r="G84" s="219"/>
      <c r="H84" s="321" t="s">
        <v>1262</v>
      </c>
      <c r="I84" s="322" t="s">
        <v>7</v>
      </c>
      <c r="K84" s="220"/>
      <c r="L84" s="122">
        <f t="shared" si="8"/>
        <v>39</v>
      </c>
      <c r="M84" s="122">
        <f t="shared" si="9"/>
        <v>21</v>
      </c>
      <c r="N84" s="122">
        <f t="shared" si="10"/>
        <v>1</v>
      </c>
      <c r="O84" s="122" t="s">
        <v>1357</v>
      </c>
    </row>
    <row r="85" spans="1:15" ht="20.100000000000001" customHeight="1" x14ac:dyDescent="0.2">
      <c r="A85" s="252" t="str">
        <f t="shared" si="5"/>
        <v>10.2</v>
      </c>
      <c r="B85" s="141" t="str">
        <f t="shared" si="6"/>
        <v>Aluminio</v>
      </c>
      <c r="C85" s="247" t="str">
        <f t="shared" si="7"/>
        <v>m2</v>
      </c>
      <c r="D85" s="218"/>
      <c r="E85" s="323"/>
      <c r="F85" s="320"/>
      <c r="G85" s="219"/>
      <c r="H85" s="321" t="s">
        <v>1263</v>
      </c>
      <c r="I85" s="322" t="s">
        <v>7</v>
      </c>
      <c r="K85" s="220"/>
      <c r="L85" s="122">
        <f t="shared" si="8"/>
        <v>40</v>
      </c>
      <c r="M85" s="122">
        <f t="shared" si="9"/>
        <v>21</v>
      </c>
      <c r="N85" s="122">
        <f t="shared" si="10"/>
        <v>2</v>
      </c>
      <c r="O85" s="122" t="s">
        <v>1358</v>
      </c>
    </row>
    <row r="86" spans="1:15" ht="20.100000000000001" customHeight="1" x14ac:dyDescent="0.2">
      <c r="A86" s="252" t="str">
        <f t="shared" si="5"/>
        <v>10.3</v>
      </c>
      <c r="B86" s="141" t="str">
        <f t="shared" si="6"/>
        <v>Madera</v>
      </c>
      <c r="C86" s="247" t="str">
        <f t="shared" si="7"/>
        <v>m2</v>
      </c>
      <c r="D86" s="218"/>
      <c r="E86" s="323"/>
      <c r="F86" s="320"/>
      <c r="G86" s="219"/>
      <c r="H86" s="321" t="s">
        <v>869</v>
      </c>
      <c r="I86" s="322" t="s">
        <v>7</v>
      </c>
      <c r="K86" s="220"/>
      <c r="L86" s="122">
        <f t="shared" si="8"/>
        <v>41</v>
      </c>
      <c r="M86" s="122">
        <f t="shared" si="9"/>
        <v>21</v>
      </c>
      <c r="N86" s="122">
        <f t="shared" si="10"/>
        <v>3</v>
      </c>
      <c r="O86" s="122" t="s">
        <v>1359</v>
      </c>
    </row>
    <row r="87" spans="1:15" ht="20.100000000000001" customHeight="1" x14ac:dyDescent="0.2">
      <c r="A87" s="252" t="str">
        <f t="shared" si="5"/>
        <v>10.4</v>
      </c>
      <c r="B87" s="141" t="str">
        <f t="shared" si="6"/>
        <v>Muebles fijos</v>
      </c>
      <c r="C87" s="247" t="str">
        <f t="shared" si="7"/>
        <v>m2</v>
      </c>
      <c r="D87" s="218"/>
      <c r="E87" s="323"/>
      <c r="F87" s="320"/>
      <c r="G87" s="219"/>
      <c r="H87" s="321" t="s">
        <v>1264</v>
      </c>
      <c r="I87" s="322" t="s">
        <v>7</v>
      </c>
      <c r="K87" s="220"/>
      <c r="L87" s="122">
        <f t="shared" si="8"/>
        <v>42</v>
      </c>
      <c r="M87" s="122">
        <f t="shared" si="9"/>
        <v>21</v>
      </c>
      <c r="N87" s="122">
        <f t="shared" si="10"/>
        <v>4</v>
      </c>
      <c r="O87" s="122" t="s">
        <v>1360</v>
      </c>
    </row>
    <row r="88" spans="1:15" ht="20.100000000000001" customHeight="1" x14ac:dyDescent="0.2">
      <c r="A88" s="252">
        <f t="shared" si="5"/>
        <v>11</v>
      </c>
      <c r="B88" s="141" t="str">
        <f t="shared" si="6"/>
        <v xml:space="preserve"> INSTALACIÓN ELÉCTRICA</v>
      </c>
      <c r="C88" s="247">
        <f t="shared" si="7"/>
        <v>0</v>
      </c>
      <c r="D88" s="218"/>
      <c r="E88" s="323"/>
      <c r="F88" s="320"/>
      <c r="G88" s="219"/>
      <c r="H88" s="321" t="s">
        <v>1265</v>
      </c>
      <c r="I88" s="322"/>
      <c r="K88" s="220"/>
      <c r="L88" s="122">
        <f t="shared" si="8"/>
        <v>42</v>
      </c>
      <c r="M88" s="122">
        <f t="shared" si="9"/>
        <v>22</v>
      </c>
      <c r="N88" s="122">
        <f t="shared" si="10"/>
        <v>0</v>
      </c>
      <c r="O88" s="122">
        <v>11</v>
      </c>
    </row>
    <row r="89" spans="1:15" ht="20.100000000000001" customHeight="1" x14ac:dyDescent="0.2">
      <c r="A89" s="252" t="str">
        <f t="shared" si="5"/>
        <v>11.1</v>
      </c>
      <c r="B89" s="141" t="str">
        <f t="shared" ref="B89:B120" si="11">IFERROR(VLOOKUP(F89,Tabla_Items,2,FALSE),H89)</f>
        <v>Media tensión</v>
      </c>
      <c r="C89" s="247" t="str">
        <f t="shared" ref="C89:C120" si="12">IFERROR(VLOOKUP(F89,Tabla_Items,3,FALSE),I89)</f>
        <v>gl</v>
      </c>
      <c r="D89" s="218"/>
      <c r="E89" s="323"/>
      <c r="F89" s="320"/>
      <c r="G89" s="219"/>
      <c r="H89" s="321" t="s">
        <v>1266</v>
      </c>
      <c r="I89" s="322" t="s">
        <v>5</v>
      </c>
      <c r="K89" s="220"/>
      <c r="L89" s="122">
        <f t="shared" ref="L89:L120" si="13">IF(C89=0,L88,L88+1)</f>
        <v>43</v>
      </c>
      <c r="M89" s="122">
        <f t="shared" ref="M89:M120" si="14">IF(C89=0,M88+1,M88)</f>
        <v>22</v>
      </c>
      <c r="N89" s="122">
        <f t="shared" ref="N89:N120" si="15">IF(C89=0,0,N88+1)</f>
        <v>1</v>
      </c>
      <c r="O89" s="122" t="s">
        <v>1361</v>
      </c>
    </row>
    <row r="90" spans="1:15" ht="20.100000000000001" customHeight="1" x14ac:dyDescent="0.2">
      <c r="A90" s="252" t="str">
        <f t="shared" ref="A90:A121" si="16">O90</f>
        <v>11.2</v>
      </c>
      <c r="B90" s="141" t="str">
        <f t="shared" si="11"/>
        <v>Baja tensión</v>
      </c>
      <c r="C90" s="247" t="str">
        <f t="shared" si="12"/>
        <v>gl</v>
      </c>
      <c r="D90" s="218"/>
      <c r="E90" s="323"/>
      <c r="F90" s="320"/>
      <c r="G90" s="219"/>
      <c r="H90" s="321" t="s">
        <v>1267</v>
      </c>
      <c r="I90" s="322" t="s">
        <v>5</v>
      </c>
      <c r="K90" s="220"/>
      <c r="L90" s="122">
        <f t="shared" si="13"/>
        <v>44</v>
      </c>
      <c r="M90" s="122">
        <f t="shared" si="14"/>
        <v>22</v>
      </c>
      <c r="N90" s="122">
        <f t="shared" si="15"/>
        <v>2</v>
      </c>
      <c r="O90" s="122" t="s">
        <v>1362</v>
      </c>
    </row>
    <row r="91" spans="1:15" ht="20.100000000000001" customHeight="1" x14ac:dyDescent="0.2">
      <c r="A91" s="252" t="str">
        <f t="shared" si="16"/>
        <v>11.3</v>
      </c>
      <c r="B91" s="141" t="str">
        <f t="shared" si="11"/>
        <v>Artefactos</v>
      </c>
      <c r="C91" s="247" t="str">
        <f t="shared" si="12"/>
        <v>gl</v>
      </c>
      <c r="D91" s="218"/>
      <c r="E91" s="323"/>
      <c r="F91" s="320"/>
      <c r="G91" s="219"/>
      <c r="H91" s="321" t="s">
        <v>1268</v>
      </c>
      <c r="I91" s="322" t="s">
        <v>5</v>
      </c>
      <c r="K91" s="220"/>
      <c r="L91" s="122">
        <f t="shared" si="13"/>
        <v>45</v>
      </c>
      <c r="M91" s="122">
        <f t="shared" si="14"/>
        <v>22</v>
      </c>
      <c r="N91" s="122">
        <f t="shared" si="15"/>
        <v>3</v>
      </c>
      <c r="O91" s="122" t="s">
        <v>1363</v>
      </c>
    </row>
    <row r="92" spans="1:15" ht="20.100000000000001" customHeight="1" x14ac:dyDescent="0.2">
      <c r="A92" s="252">
        <f t="shared" si="16"/>
        <v>12</v>
      </c>
      <c r="B92" s="141" t="str">
        <f t="shared" si="11"/>
        <v xml:space="preserve"> INSTALACIÓN SANITARIA</v>
      </c>
      <c r="C92" s="247">
        <f t="shared" si="12"/>
        <v>0</v>
      </c>
      <c r="D92" s="218"/>
      <c r="E92" s="323"/>
      <c r="F92" s="320"/>
      <c r="G92" s="219"/>
      <c r="H92" s="321" t="s">
        <v>1269</v>
      </c>
      <c r="I92" s="322"/>
      <c r="K92" s="220"/>
      <c r="L92" s="122">
        <f t="shared" si="13"/>
        <v>45</v>
      </c>
      <c r="M92" s="122">
        <f t="shared" si="14"/>
        <v>23</v>
      </c>
      <c r="N92" s="122">
        <f t="shared" si="15"/>
        <v>0</v>
      </c>
      <c r="O92" s="122">
        <v>12</v>
      </c>
    </row>
    <row r="93" spans="1:15" ht="20.100000000000001" customHeight="1" x14ac:dyDescent="0.2">
      <c r="A93" s="252" t="str">
        <f t="shared" si="16"/>
        <v>12.1</v>
      </c>
      <c r="B93" s="141" t="str">
        <f t="shared" si="11"/>
        <v>Instalación base de cloacas, caños, cámaras</v>
      </c>
      <c r="C93" s="247" t="str">
        <f t="shared" si="12"/>
        <v>gl</v>
      </c>
      <c r="D93" s="218"/>
      <c r="E93" s="323"/>
      <c r="F93" s="320"/>
      <c r="G93" s="219"/>
      <c r="H93" s="321" t="s">
        <v>1270</v>
      </c>
      <c r="I93" s="322" t="s">
        <v>5</v>
      </c>
      <c r="K93" s="220"/>
      <c r="L93" s="122">
        <f t="shared" si="13"/>
        <v>46</v>
      </c>
      <c r="M93" s="122">
        <f t="shared" si="14"/>
        <v>23</v>
      </c>
      <c r="N93" s="122">
        <f t="shared" si="15"/>
        <v>1</v>
      </c>
      <c r="O93" s="122" t="s">
        <v>1364</v>
      </c>
    </row>
    <row r="94" spans="1:15" ht="20.100000000000001" customHeight="1" x14ac:dyDescent="0.2">
      <c r="A94" s="252" t="str">
        <f t="shared" si="16"/>
        <v>12.2</v>
      </c>
      <c r="B94" s="141" t="str">
        <f t="shared" si="11"/>
        <v>Ventilación</v>
      </c>
      <c r="C94" s="247" t="str">
        <f t="shared" si="12"/>
        <v>gl</v>
      </c>
      <c r="D94" s="218"/>
      <c r="E94" s="323"/>
      <c r="F94" s="320"/>
      <c r="G94" s="219"/>
      <c r="H94" s="321" t="s">
        <v>1271</v>
      </c>
      <c r="I94" s="322" t="s">
        <v>5</v>
      </c>
      <c r="K94" s="220"/>
      <c r="L94" s="122">
        <f t="shared" si="13"/>
        <v>47</v>
      </c>
      <c r="M94" s="122">
        <f t="shared" si="14"/>
        <v>23</v>
      </c>
      <c r="N94" s="122">
        <f t="shared" si="15"/>
        <v>2</v>
      </c>
      <c r="O94" s="122" t="s">
        <v>1365</v>
      </c>
    </row>
    <row r="95" spans="1:15" ht="20.100000000000001" customHeight="1" x14ac:dyDescent="0.2">
      <c r="A95" s="252" t="str">
        <f t="shared" si="16"/>
        <v>12.3</v>
      </c>
      <c r="B95" s="141" t="str">
        <f t="shared" si="11"/>
        <v>Dispositivos de tratamiento, cámara séptica y otros</v>
      </c>
      <c r="C95" s="247" t="str">
        <f t="shared" si="12"/>
        <v>gl</v>
      </c>
      <c r="D95" s="218"/>
      <c r="E95" s="323"/>
      <c r="F95" s="320"/>
      <c r="G95" s="219"/>
      <c r="H95" s="321" t="s">
        <v>1272</v>
      </c>
      <c r="I95" s="322" t="s">
        <v>5</v>
      </c>
      <c r="K95" s="220"/>
      <c r="L95" s="122">
        <f t="shared" si="13"/>
        <v>48</v>
      </c>
      <c r="M95" s="122">
        <f t="shared" si="14"/>
        <v>23</v>
      </c>
      <c r="N95" s="122">
        <f t="shared" si="15"/>
        <v>3</v>
      </c>
      <c r="O95" s="122" t="s">
        <v>1366</v>
      </c>
    </row>
    <row r="96" spans="1:15" ht="20.100000000000001" customHeight="1" x14ac:dyDescent="0.2">
      <c r="A96" s="252" t="str">
        <f t="shared" si="16"/>
        <v>12.4</v>
      </c>
      <c r="B96" s="141" t="str">
        <f t="shared" si="11"/>
        <v>Cañería distribución agua fría-caliente</v>
      </c>
      <c r="C96" s="247" t="str">
        <f t="shared" si="12"/>
        <v>gl</v>
      </c>
      <c r="D96" s="218"/>
      <c r="E96" s="323"/>
      <c r="F96" s="320"/>
      <c r="G96" s="219"/>
      <c r="H96" s="321" t="s">
        <v>1273</v>
      </c>
      <c r="I96" s="322" t="s">
        <v>5</v>
      </c>
      <c r="K96" s="220"/>
      <c r="L96" s="122">
        <f t="shared" si="13"/>
        <v>49</v>
      </c>
      <c r="M96" s="122">
        <f t="shared" si="14"/>
        <v>23</v>
      </c>
      <c r="N96" s="122">
        <f t="shared" si="15"/>
        <v>4</v>
      </c>
      <c r="O96" s="122" t="s">
        <v>1367</v>
      </c>
    </row>
    <row r="97" spans="1:15" ht="20.100000000000001" customHeight="1" x14ac:dyDescent="0.2">
      <c r="A97" s="252" t="str">
        <f t="shared" si="16"/>
        <v>12.6</v>
      </c>
      <c r="B97" s="141" t="str">
        <f t="shared" si="11"/>
        <v>Artefactos sanitarios y griferia</v>
      </c>
      <c r="C97" s="247" t="str">
        <f t="shared" si="12"/>
        <v>gl</v>
      </c>
      <c r="D97" s="218"/>
      <c r="E97" s="323"/>
      <c r="F97" s="320"/>
      <c r="G97" s="219"/>
      <c r="H97" s="321" t="s">
        <v>1274</v>
      </c>
      <c r="I97" s="322" t="s">
        <v>5</v>
      </c>
      <c r="K97" s="220"/>
      <c r="L97" s="122">
        <f t="shared" si="13"/>
        <v>50</v>
      </c>
      <c r="M97" s="122">
        <f t="shared" si="14"/>
        <v>23</v>
      </c>
      <c r="N97" s="122">
        <f t="shared" si="15"/>
        <v>5</v>
      </c>
      <c r="O97" s="122" t="s">
        <v>1368</v>
      </c>
    </row>
    <row r="98" spans="1:15" ht="20.100000000000001" customHeight="1" x14ac:dyDescent="0.2">
      <c r="A98" s="252" t="str">
        <f t="shared" si="16"/>
        <v>12.7</v>
      </c>
      <c r="B98" s="141" t="str">
        <f t="shared" si="11"/>
        <v>Cañería de desague pluvial</v>
      </c>
      <c r="C98" s="247" t="str">
        <f t="shared" si="12"/>
        <v>gl</v>
      </c>
      <c r="D98" s="218"/>
      <c r="E98" s="323"/>
      <c r="F98" s="320"/>
      <c r="G98" s="219"/>
      <c r="H98" s="321" t="s">
        <v>1275</v>
      </c>
      <c r="I98" s="322" t="s">
        <v>5</v>
      </c>
      <c r="K98" s="220"/>
      <c r="L98" s="122">
        <f t="shared" si="13"/>
        <v>51</v>
      </c>
      <c r="M98" s="122">
        <f t="shared" si="14"/>
        <v>23</v>
      </c>
      <c r="N98" s="122">
        <f t="shared" si="15"/>
        <v>6</v>
      </c>
      <c r="O98" s="122" t="s">
        <v>1369</v>
      </c>
    </row>
    <row r="99" spans="1:15" ht="20.100000000000001" customHeight="1" x14ac:dyDescent="0.2">
      <c r="A99" s="252" t="str">
        <f t="shared" si="16"/>
        <v>12.8</v>
      </c>
      <c r="B99" s="141" t="str">
        <f t="shared" si="11"/>
        <v>Conexión a redes externas y otras</v>
      </c>
      <c r="C99" s="247" t="str">
        <f t="shared" si="12"/>
        <v>gl</v>
      </c>
      <c r="D99" s="218"/>
      <c r="E99" s="323"/>
      <c r="F99" s="320"/>
      <c r="G99" s="219"/>
      <c r="H99" s="321" t="s">
        <v>1276</v>
      </c>
      <c r="I99" s="322" t="s">
        <v>5</v>
      </c>
      <c r="K99" s="220"/>
      <c r="L99" s="122">
        <f t="shared" si="13"/>
        <v>52</v>
      </c>
      <c r="M99" s="122">
        <f t="shared" si="14"/>
        <v>23</v>
      </c>
      <c r="N99" s="122">
        <f t="shared" si="15"/>
        <v>7</v>
      </c>
      <c r="O99" s="122" t="s">
        <v>1370</v>
      </c>
    </row>
    <row r="100" spans="1:15" ht="20.100000000000001" customHeight="1" x14ac:dyDescent="0.2">
      <c r="A100" s="252">
        <f t="shared" si="16"/>
        <v>16</v>
      </c>
      <c r="B100" s="141" t="str">
        <f t="shared" si="11"/>
        <v xml:space="preserve"> INSTALACIÓN DE AIRE ACONDICIONADO</v>
      </c>
      <c r="C100" s="247">
        <f t="shared" si="12"/>
        <v>0</v>
      </c>
      <c r="D100" s="218"/>
      <c r="E100" s="323"/>
      <c r="F100" s="320"/>
      <c r="G100" s="219"/>
      <c r="H100" s="321" t="s">
        <v>1277</v>
      </c>
      <c r="I100" s="322"/>
      <c r="K100" s="220"/>
      <c r="L100" s="122">
        <f t="shared" si="13"/>
        <v>52</v>
      </c>
      <c r="M100" s="122">
        <f t="shared" si="14"/>
        <v>24</v>
      </c>
      <c r="N100" s="122">
        <f t="shared" si="15"/>
        <v>0</v>
      </c>
      <c r="O100" s="122">
        <v>16</v>
      </c>
    </row>
    <row r="101" spans="1:15" ht="20.100000000000001" customHeight="1" x14ac:dyDescent="0.2">
      <c r="A101" s="252" t="str">
        <f t="shared" si="16"/>
        <v>16.1</v>
      </c>
      <c r="B101" s="141" t="str">
        <f t="shared" si="11"/>
        <v>Instalación de aires acondicionado frio - calor</v>
      </c>
      <c r="C101" s="247" t="str">
        <f t="shared" si="12"/>
        <v>gl</v>
      </c>
      <c r="D101" s="218"/>
      <c r="E101" s="323"/>
      <c r="F101" s="320"/>
      <c r="G101" s="219"/>
      <c r="H101" s="321" t="s">
        <v>1278</v>
      </c>
      <c r="I101" s="322" t="s">
        <v>5</v>
      </c>
      <c r="K101" s="220"/>
      <c r="L101" s="122">
        <f t="shared" si="13"/>
        <v>53</v>
      </c>
      <c r="M101" s="122">
        <f t="shared" si="14"/>
        <v>24</v>
      </c>
      <c r="N101" s="122">
        <f t="shared" si="15"/>
        <v>1</v>
      </c>
      <c r="O101" s="122" t="s">
        <v>1371</v>
      </c>
    </row>
    <row r="102" spans="1:15" ht="20.100000000000001" customHeight="1" x14ac:dyDescent="0.2">
      <c r="A102" s="252">
        <f t="shared" si="16"/>
        <v>17</v>
      </c>
      <c r="B102" s="141" t="str">
        <f t="shared" si="11"/>
        <v xml:space="preserve"> INSTALACIÓN DE SEGURIDAD</v>
      </c>
      <c r="C102" s="247">
        <f t="shared" si="12"/>
        <v>0</v>
      </c>
      <c r="D102" s="218"/>
      <c r="E102" s="323"/>
      <c r="F102" s="320"/>
      <c r="G102" s="219"/>
      <c r="H102" s="321" t="s">
        <v>1279</v>
      </c>
      <c r="I102" s="322"/>
      <c r="K102" s="220"/>
      <c r="L102" s="122">
        <f t="shared" si="13"/>
        <v>53</v>
      </c>
      <c r="M102" s="122">
        <f t="shared" si="14"/>
        <v>25</v>
      </c>
      <c r="N102" s="122">
        <f t="shared" si="15"/>
        <v>0</v>
      </c>
      <c r="O102" s="122">
        <v>17</v>
      </c>
    </row>
    <row r="103" spans="1:15" ht="20.100000000000001" customHeight="1" x14ac:dyDescent="0.2">
      <c r="A103" s="252" t="str">
        <f t="shared" si="16"/>
        <v>17.1</v>
      </c>
      <c r="B103" s="141" t="str">
        <f t="shared" si="11"/>
        <v>Contra Incendio</v>
      </c>
      <c r="C103" s="247">
        <f t="shared" si="12"/>
        <v>0</v>
      </c>
      <c r="D103" s="218"/>
      <c r="E103" s="323"/>
      <c r="F103" s="320"/>
      <c r="G103" s="219"/>
      <c r="H103" s="321" t="s">
        <v>1280</v>
      </c>
      <c r="I103" s="322"/>
      <c r="K103" s="220"/>
      <c r="L103" s="122">
        <f t="shared" si="13"/>
        <v>53</v>
      </c>
      <c r="M103" s="122">
        <f t="shared" si="14"/>
        <v>26</v>
      </c>
      <c r="N103" s="122">
        <f t="shared" si="15"/>
        <v>0</v>
      </c>
      <c r="O103" s="122" t="s">
        <v>1372</v>
      </c>
    </row>
    <row r="104" spans="1:15" ht="20.100000000000001" customHeight="1" x14ac:dyDescent="0.2">
      <c r="A104" s="252" t="str">
        <f t="shared" si="16"/>
        <v>17.1.2</v>
      </c>
      <c r="B104" s="141" t="str">
        <f t="shared" si="11"/>
        <v>Matafuegos, carteles de señalización</v>
      </c>
      <c r="C104" s="247" t="str">
        <f t="shared" si="12"/>
        <v>gl</v>
      </c>
      <c r="D104" s="218"/>
      <c r="E104" s="323"/>
      <c r="F104" s="320"/>
      <c r="G104" s="219"/>
      <c r="H104" s="321" t="s">
        <v>1281</v>
      </c>
      <c r="I104" s="322" t="s">
        <v>5</v>
      </c>
      <c r="K104" s="220"/>
      <c r="L104" s="122">
        <f t="shared" si="13"/>
        <v>54</v>
      </c>
      <c r="M104" s="122">
        <f t="shared" si="14"/>
        <v>26</v>
      </c>
      <c r="N104" s="122">
        <f t="shared" si="15"/>
        <v>1</v>
      </c>
      <c r="O104" s="122" t="s">
        <v>1373</v>
      </c>
    </row>
    <row r="105" spans="1:15" ht="20.100000000000001" customHeight="1" x14ac:dyDescent="0.2">
      <c r="A105" s="252" t="str">
        <f t="shared" si="16"/>
        <v>17.2</v>
      </c>
      <c r="B105" s="141" t="str">
        <f t="shared" si="11"/>
        <v>Alarmas técnicas</v>
      </c>
      <c r="C105" s="247" t="str">
        <f t="shared" si="12"/>
        <v>gl</v>
      </c>
      <c r="D105" s="218"/>
      <c r="E105" s="323"/>
      <c r="F105" s="320"/>
      <c r="G105" s="219"/>
      <c r="H105" s="321" t="s">
        <v>1282</v>
      </c>
      <c r="I105" s="322" t="s">
        <v>5</v>
      </c>
      <c r="K105" s="220"/>
      <c r="L105" s="122">
        <f t="shared" si="13"/>
        <v>55</v>
      </c>
      <c r="M105" s="122">
        <f t="shared" si="14"/>
        <v>26</v>
      </c>
      <c r="N105" s="122">
        <f t="shared" si="15"/>
        <v>2</v>
      </c>
      <c r="O105" s="122" t="s">
        <v>1374</v>
      </c>
    </row>
    <row r="106" spans="1:15" ht="20.100000000000001" customHeight="1" x14ac:dyDescent="0.2">
      <c r="A106" s="252">
        <f t="shared" si="16"/>
        <v>18</v>
      </c>
      <c r="B106" s="141" t="str">
        <f t="shared" si="11"/>
        <v xml:space="preserve"> CRISTALES, ESPEJOS Y VIDRIOS</v>
      </c>
      <c r="C106" s="247">
        <f t="shared" si="12"/>
        <v>0</v>
      </c>
      <c r="D106" s="218"/>
      <c r="E106" s="323"/>
      <c r="F106" s="320"/>
      <c r="G106" s="219"/>
      <c r="H106" s="321" t="s">
        <v>1283</v>
      </c>
      <c r="I106" s="322"/>
      <c r="K106" s="220"/>
      <c r="L106" s="122">
        <f t="shared" si="13"/>
        <v>55</v>
      </c>
      <c r="M106" s="122">
        <f t="shared" si="14"/>
        <v>27</v>
      </c>
      <c r="N106" s="122">
        <f t="shared" si="15"/>
        <v>0</v>
      </c>
      <c r="O106" s="122">
        <v>18</v>
      </c>
    </row>
    <row r="107" spans="1:15" ht="20.100000000000001" customHeight="1" x14ac:dyDescent="0.2">
      <c r="A107" s="252" t="str">
        <f t="shared" si="16"/>
        <v>18.1</v>
      </c>
      <c r="B107" s="141" t="str">
        <f t="shared" si="11"/>
        <v>Vidrios laminado de seguridad 3+3</v>
      </c>
      <c r="C107" s="247" t="str">
        <f t="shared" si="12"/>
        <v>m2</v>
      </c>
      <c r="D107" s="218"/>
      <c r="E107" s="323"/>
      <c r="F107" s="320"/>
      <c r="G107" s="219"/>
      <c r="H107" s="321" t="s">
        <v>1284</v>
      </c>
      <c r="I107" s="322" t="s">
        <v>7</v>
      </c>
      <c r="K107" s="220"/>
      <c r="L107" s="122">
        <f t="shared" si="13"/>
        <v>56</v>
      </c>
      <c r="M107" s="122">
        <f t="shared" si="14"/>
        <v>27</v>
      </c>
      <c r="N107" s="122">
        <f t="shared" si="15"/>
        <v>1</v>
      </c>
      <c r="O107" s="122" t="s">
        <v>1375</v>
      </c>
    </row>
    <row r="108" spans="1:15" ht="20.100000000000001" customHeight="1" x14ac:dyDescent="0.2">
      <c r="A108" s="252">
        <f t="shared" si="16"/>
        <v>19</v>
      </c>
      <c r="B108" s="141" t="str">
        <f t="shared" si="11"/>
        <v xml:space="preserve"> PINTURAS</v>
      </c>
      <c r="C108" s="247">
        <f t="shared" si="12"/>
        <v>0</v>
      </c>
      <c r="D108" s="218"/>
      <c r="E108" s="323"/>
      <c r="F108" s="320"/>
      <c r="G108" s="219"/>
      <c r="H108" s="321" t="s">
        <v>1285</v>
      </c>
      <c r="I108" s="322"/>
      <c r="K108" s="220"/>
      <c r="L108" s="122">
        <f t="shared" si="13"/>
        <v>56</v>
      </c>
      <c r="M108" s="122">
        <f t="shared" si="14"/>
        <v>28</v>
      </c>
      <c r="N108" s="122">
        <f t="shared" si="15"/>
        <v>0</v>
      </c>
      <c r="O108" s="122">
        <v>19</v>
      </c>
    </row>
    <row r="109" spans="1:15" ht="20.100000000000001" customHeight="1" x14ac:dyDescent="0.2">
      <c r="A109" s="252" t="str">
        <f t="shared" si="16"/>
        <v>19.1</v>
      </c>
      <c r="B109" s="141" t="str">
        <f t="shared" si="11"/>
        <v>Pintura al látex en muros interiores</v>
      </c>
      <c r="C109" s="247" t="str">
        <f t="shared" si="12"/>
        <v>m2</v>
      </c>
      <c r="D109" s="218"/>
      <c r="E109" s="323"/>
      <c r="F109" s="320"/>
      <c r="G109" s="219"/>
      <c r="H109" s="321" t="s">
        <v>1286</v>
      </c>
      <c r="I109" s="322" t="s">
        <v>7</v>
      </c>
      <c r="K109" s="220"/>
      <c r="L109" s="122">
        <f t="shared" si="13"/>
        <v>57</v>
      </c>
      <c r="M109" s="122">
        <f t="shared" si="14"/>
        <v>28</v>
      </c>
      <c r="N109" s="122">
        <f t="shared" si="15"/>
        <v>1</v>
      </c>
      <c r="O109" s="122" t="s">
        <v>1376</v>
      </c>
    </row>
    <row r="110" spans="1:15" ht="20.100000000000001" customHeight="1" x14ac:dyDescent="0.2">
      <c r="A110" s="252" t="str">
        <f t="shared" si="16"/>
        <v>19.2</v>
      </c>
      <c r="B110" s="141" t="str">
        <f t="shared" si="11"/>
        <v xml:space="preserve">Pinturas al látex  exteriores </v>
      </c>
      <c r="C110" s="247" t="str">
        <f t="shared" si="12"/>
        <v>m2</v>
      </c>
      <c r="D110" s="218"/>
      <c r="E110" s="323"/>
      <c r="F110" s="320"/>
      <c r="G110" s="219"/>
      <c r="H110" s="321" t="s">
        <v>1287</v>
      </c>
      <c r="I110" s="322" t="s">
        <v>7</v>
      </c>
      <c r="K110" s="220"/>
      <c r="L110" s="122">
        <f t="shared" si="13"/>
        <v>58</v>
      </c>
      <c r="M110" s="122">
        <f t="shared" si="14"/>
        <v>28</v>
      </c>
      <c r="N110" s="122">
        <f t="shared" si="15"/>
        <v>2</v>
      </c>
      <c r="O110" s="122" t="s">
        <v>1377</v>
      </c>
    </row>
    <row r="111" spans="1:15" ht="20.100000000000001" customHeight="1" x14ac:dyDescent="0.2">
      <c r="A111" s="252" t="str">
        <f t="shared" si="16"/>
        <v>19.3</v>
      </c>
      <c r="B111" s="141" t="str">
        <f t="shared" si="11"/>
        <v>Pintura al látex en cielorrasos</v>
      </c>
      <c r="C111" s="247" t="str">
        <f t="shared" si="12"/>
        <v>m2</v>
      </c>
      <c r="D111" s="218"/>
      <c r="E111" s="323"/>
      <c r="F111" s="320"/>
      <c r="G111" s="219"/>
      <c r="H111" s="321" t="s">
        <v>1288</v>
      </c>
      <c r="I111" s="322" t="s">
        <v>7</v>
      </c>
      <c r="K111" s="220"/>
      <c r="L111" s="122">
        <f t="shared" si="13"/>
        <v>59</v>
      </c>
      <c r="M111" s="122">
        <f t="shared" si="14"/>
        <v>28</v>
      </c>
      <c r="N111" s="122">
        <f t="shared" si="15"/>
        <v>3</v>
      </c>
      <c r="O111" s="122" t="s">
        <v>1378</v>
      </c>
    </row>
    <row r="112" spans="1:15" ht="20.100000000000001" customHeight="1" x14ac:dyDescent="0.2">
      <c r="A112" s="252" t="str">
        <f t="shared" si="16"/>
        <v>19.4</v>
      </c>
      <c r="B112" s="141" t="str">
        <f t="shared" si="11"/>
        <v>Pintura esmalte sintético en carpintería</v>
      </c>
      <c r="C112" s="247" t="str">
        <f t="shared" si="12"/>
        <v>m2</v>
      </c>
      <c r="D112" s="218"/>
      <c r="E112" s="323"/>
      <c r="F112" s="320"/>
      <c r="G112" s="219"/>
      <c r="H112" s="321" t="s">
        <v>1289</v>
      </c>
      <c r="I112" s="322" t="s">
        <v>7</v>
      </c>
      <c r="K112" s="220"/>
      <c r="L112" s="122">
        <f t="shared" si="13"/>
        <v>60</v>
      </c>
      <c r="M112" s="122">
        <f t="shared" si="14"/>
        <v>28</v>
      </c>
      <c r="N112" s="122">
        <f t="shared" si="15"/>
        <v>4</v>
      </c>
      <c r="O112" s="122" t="s">
        <v>1379</v>
      </c>
    </row>
    <row r="113" spans="1:15" ht="20.100000000000001" customHeight="1" x14ac:dyDescent="0.2">
      <c r="A113" s="252" t="str">
        <f t="shared" si="16"/>
        <v>19.5</v>
      </c>
      <c r="B113" s="141" t="str">
        <f t="shared" si="11"/>
        <v>Pinturas varias</v>
      </c>
      <c r="C113" s="247" t="str">
        <f t="shared" si="12"/>
        <v>m2</v>
      </c>
      <c r="D113" s="218"/>
      <c r="E113" s="323"/>
      <c r="F113" s="320"/>
      <c r="G113" s="219"/>
      <c r="H113" s="321" t="s">
        <v>1290</v>
      </c>
      <c r="I113" s="322" t="s">
        <v>7</v>
      </c>
      <c r="K113" s="220"/>
      <c r="L113" s="122">
        <f t="shared" si="13"/>
        <v>61</v>
      </c>
      <c r="M113" s="122">
        <f t="shared" si="14"/>
        <v>28</v>
      </c>
      <c r="N113" s="122">
        <f t="shared" si="15"/>
        <v>5</v>
      </c>
      <c r="O113" s="122" t="s">
        <v>1380</v>
      </c>
    </row>
    <row r="114" spans="1:15" ht="20.100000000000001" customHeight="1" x14ac:dyDescent="0.2">
      <c r="A114" s="252">
        <f t="shared" si="16"/>
        <v>20</v>
      </c>
      <c r="B114" s="141" t="str">
        <f t="shared" si="11"/>
        <v xml:space="preserve"> SEÑALETICA</v>
      </c>
      <c r="C114" s="247">
        <f t="shared" si="12"/>
        <v>0</v>
      </c>
      <c r="D114" s="218"/>
      <c r="E114" s="323"/>
      <c r="F114" s="320"/>
      <c r="H114" s="321" t="s">
        <v>1291</v>
      </c>
      <c r="I114" s="322"/>
      <c r="L114" s="122">
        <f t="shared" si="13"/>
        <v>61</v>
      </c>
      <c r="M114" s="122">
        <f t="shared" si="14"/>
        <v>29</v>
      </c>
      <c r="N114" s="122">
        <f t="shared" si="15"/>
        <v>0</v>
      </c>
      <c r="O114" s="122">
        <v>20</v>
      </c>
    </row>
    <row r="115" spans="1:15" ht="20.100000000000001" customHeight="1" x14ac:dyDescent="0.2">
      <c r="A115" s="252" t="str">
        <f t="shared" si="16"/>
        <v>20.1</v>
      </c>
      <c r="B115" s="141" t="str">
        <f t="shared" si="11"/>
        <v>Señalización</v>
      </c>
      <c r="C115" s="247" t="str">
        <f t="shared" si="12"/>
        <v>gl</v>
      </c>
      <c r="D115" s="218"/>
      <c r="E115" s="323"/>
      <c r="F115" s="320"/>
      <c r="H115" s="321" t="s">
        <v>1292</v>
      </c>
      <c r="I115" s="322" t="s">
        <v>5</v>
      </c>
      <c r="L115" s="122">
        <f t="shared" si="13"/>
        <v>62</v>
      </c>
      <c r="M115" s="122">
        <f t="shared" si="14"/>
        <v>29</v>
      </c>
      <c r="N115" s="122">
        <f t="shared" si="15"/>
        <v>1</v>
      </c>
      <c r="O115" s="122" t="s">
        <v>1381</v>
      </c>
    </row>
    <row r="116" spans="1:15" ht="20.100000000000001" customHeight="1" x14ac:dyDescent="0.2">
      <c r="A116" s="252">
        <f t="shared" si="16"/>
        <v>23</v>
      </c>
      <c r="B116" s="141" t="str">
        <f t="shared" si="11"/>
        <v xml:space="preserve"> LIMPIEZA DE OBRA</v>
      </c>
      <c r="C116" s="247">
        <f t="shared" si="12"/>
        <v>0</v>
      </c>
      <c r="D116" s="218"/>
      <c r="E116" s="323"/>
      <c r="F116" s="320"/>
      <c r="H116" s="321" t="s">
        <v>1293</v>
      </c>
      <c r="I116" s="322"/>
      <c r="L116" s="122">
        <f t="shared" si="13"/>
        <v>62</v>
      </c>
      <c r="M116" s="122">
        <f t="shared" si="14"/>
        <v>30</v>
      </c>
      <c r="N116" s="122">
        <f t="shared" si="15"/>
        <v>0</v>
      </c>
      <c r="O116" s="122">
        <v>23</v>
      </c>
    </row>
    <row r="117" spans="1:15" ht="20.100000000000001" customHeight="1" x14ac:dyDescent="0.2">
      <c r="A117" s="252" t="str">
        <f t="shared" si="16"/>
        <v>23.1</v>
      </c>
      <c r="B117" s="141" t="str">
        <f t="shared" si="11"/>
        <v>Limpieza de obra periódica y final</v>
      </c>
      <c r="C117" s="247" t="str">
        <f t="shared" si="12"/>
        <v>gl</v>
      </c>
      <c r="D117" s="218"/>
      <c r="E117" s="323"/>
      <c r="F117" s="320"/>
      <c r="H117" s="321" t="s">
        <v>1294</v>
      </c>
      <c r="I117" s="322" t="s">
        <v>5</v>
      </c>
      <c r="L117" s="122">
        <f t="shared" si="13"/>
        <v>63</v>
      </c>
      <c r="M117" s="122">
        <f t="shared" si="14"/>
        <v>30</v>
      </c>
      <c r="N117" s="122">
        <f t="shared" si="15"/>
        <v>1</v>
      </c>
      <c r="O117" s="122" t="s">
        <v>1382</v>
      </c>
    </row>
    <row r="118" spans="1:15" ht="20.100000000000001" customHeight="1" x14ac:dyDescent="0.2">
      <c r="A118" s="252">
        <f t="shared" si="16"/>
        <v>24</v>
      </c>
      <c r="B118" s="141" t="str">
        <f t="shared" si="11"/>
        <v xml:space="preserve"> VARIOS</v>
      </c>
      <c r="C118" s="247">
        <f t="shared" si="12"/>
        <v>0</v>
      </c>
      <c r="D118" s="218"/>
      <c r="E118" s="323"/>
      <c r="F118" s="320"/>
      <c r="H118" s="321" t="s">
        <v>1295</v>
      </c>
      <c r="I118" s="322"/>
      <c r="L118" s="122">
        <f t="shared" si="13"/>
        <v>63</v>
      </c>
      <c r="M118" s="122">
        <f t="shared" si="14"/>
        <v>31</v>
      </c>
      <c r="N118" s="122">
        <f t="shared" si="15"/>
        <v>0</v>
      </c>
      <c r="O118" s="122">
        <v>24</v>
      </c>
    </row>
    <row r="119" spans="1:15" ht="20.100000000000001" customHeight="1" x14ac:dyDescent="0.2">
      <c r="A119" s="252" t="str">
        <f t="shared" si="16"/>
        <v>24.1</v>
      </c>
      <c r="B119" s="141" t="str">
        <f t="shared" si="11"/>
        <v>Fichas complementarias y otros</v>
      </c>
      <c r="C119" s="247" t="str">
        <f t="shared" si="12"/>
        <v>gl</v>
      </c>
      <c r="D119" s="218"/>
      <c r="E119" s="323"/>
      <c r="F119" s="320"/>
      <c r="H119" s="321" t="s">
        <v>1296</v>
      </c>
      <c r="I119" s="322" t="s">
        <v>5</v>
      </c>
      <c r="L119" s="122">
        <f t="shared" si="13"/>
        <v>64</v>
      </c>
      <c r="M119" s="122">
        <f t="shared" si="14"/>
        <v>31</v>
      </c>
      <c r="N119" s="122">
        <f t="shared" si="15"/>
        <v>1</v>
      </c>
      <c r="O119" s="122" t="s">
        <v>1383</v>
      </c>
    </row>
    <row r="120" spans="1:15" ht="20.100000000000001" customHeight="1" x14ac:dyDescent="0.2">
      <c r="A120" s="252" t="str">
        <f t="shared" si="16"/>
        <v>24.3</v>
      </c>
      <c r="B120" s="141" t="str">
        <f t="shared" si="11"/>
        <v>Pergolas Metalicas</v>
      </c>
      <c r="C120" s="247" t="str">
        <f t="shared" si="12"/>
        <v>m2</v>
      </c>
      <c r="D120" s="218"/>
      <c r="E120" s="323"/>
      <c r="F120" s="320"/>
      <c r="H120" s="321" t="s">
        <v>1297</v>
      </c>
      <c r="I120" s="322" t="s">
        <v>7</v>
      </c>
      <c r="L120" s="122">
        <f t="shared" si="13"/>
        <v>65</v>
      </c>
      <c r="M120" s="122">
        <f t="shared" si="14"/>
        <v>31</v>
      </c>
      <c r="N120" s="122">
        <f t="shared" si="15"/>
        <v>2</v>
      </c>
      <c r="O120" s="122" t="s">
        <v>1384</v>
      </c>
    </row>
    <row r="121" spans="1:15" ht="20.100000000000001" customHeight="1" x14ac:dyDescent="0.2">
      <c r="A121" s="252" t="str">
        <f t="shared" si="16"/>
        <v>24.4</v>
      </c>
      <c r="B121" s="141" t="str">
        <f t="shared" ref="B121:B132" si="17">IFERROR(VLOOKUP(F121,Tabla_Items,2,FALSE),H121)</f>
        <v>Otros</v>
      </c>
      <c r="C121" s="247" t="str">
        <f t="shared" ref="C121:C132" si="18">IFERROR(VLOOKUP(F121,Tabla_Items,3,FALSE),I121)</f>
        <v>gl</v>
      </c>
      <c r="D121" s="218"/>
      <c r="E121" s="323"/>
      <c r="F121" s="320"/>
      <c r="H121" s="321" t="s">
        <v>1298</v>
      </c>
      <c r="I121" s="322" t="s">
        <v>5</v>
      </c>
      <c r="L121" s="122">
        <f t="shared" ref="L121:L132" si="19">IF(C121=0,L120,L120+1)</f>
        <v>66</v>
      </c>
      <c r="M121" s="122">
        <f t="shared" ref="M121:M132" si="20">IF(C121=0,M120+1,M120)</f>
        <v>31</v>
      </c>
      <c r="N121" s="122">
        <f t="shared" ref="N121:N132" si="21">IF(C121=0,0,N120+1)</f>
        <v>3</v>
      </c>
      <c r="O121" s="122" t="s">
        <v>1385</v>
      </c>
    </row>
    <row r="122" spans="1:15" ht="20.100000000000001" customHeight="1" x14ac:dyDescent="0.2">
      <c r="A122" s="252" t="str">
        <f t="shared" ref="A122:A132" si="22">O122</f>
        <v>24.5</v>
      </c>
      <c r="B122" s="141" t="str">
        <f t="shared" si="17"/>
        <v>Planos aprobados</v>
      </c>
      <c r="C122" s="247" t="str">
        <f t="shared" si="18"/>
        <v>gl</v>
      </c>
      <c r="D122" s="218"/>
      <c r="E122" s="323"/>
      <c r="F122" s="320"/>
      <c r="H122" s="321" t="s">
        <v>1299</v>
      </c>
      <c r="I122" s="322" t="s">
        <v>5</v>
      </c>
      <c r="L122" s="122">
        <f t="shared" si="19"/>
        <v>67</v>
      </c>
      <c r="M122" s="122">
        <f t="shared" si="20"/>
        <v>31</v>
      </c>
      <c r="N122" s="122">
        <f t="shared" si="21"/>
        <v>4</v>
      </c>
      <c r="O122" s="122" t="s">
        <v>1386</v>
      </c>
    </row>
    <row r="123" spans="1:15" ht="20.100000000000001" customHeight="1" x14ac:dyDescent="0.2">
      <c r="A123" s="252">
        <f t="shared" si="22"/>
        <v>25</v>
      </c>
      <c r="B123" s="141" t="str">
        <f t="shared" si="17"/>
        <v>REPARACIONES Y REFACCIONES</v>
      </c>
      <c r="C123" s="247">
        <f t="shared" si="18"/>
        <v>0</v>
      </c>
      <c r="D123" s="218"/>
      <c r="E123" s="323"/>
      <c r="F123" s="320"/>
      <c r="H123" s="321" t="s">
        <v>1300</v>
      </c>
      <c r="I123" s="322"/>
      <c r="L123" s="122">
        <f t="shared" si="19"/>
        <v>67</v>
      </c>
      <c r="M123" s="122">
        <f t="shared" si="20"/>
        <v>32</v>
      </c>
      <c r="N123" s="122">
        <f t="shared" si="21"/>
        <v>0</v>
      </c>
      <c r="O123" s="122">
        <v>25</v>
      </c>
    </row>
    <row r="124" spans="1:15" ht="20.100000000000001" customHeight="1" x14ac:dyDescent="0.2">
      <c r="A124" s="252" t="str">
        <f t="shared" si="22"/>
        <v>25.1</v>
      </c>
      <c r="B124" s="141" t="str">
        <f t="shared" si="17"/>
        <v>Demolición de contrapiso existente</v>
      </c>
      <c r="C124" s="247" t="str">
        <f t="shared" si="18"/>
        <v>m2</v>
      </c>
      <c r="D124" s="218"/>
      <c r="E124" s="323"/>
      <c r="F124" s="320"/>
      <c r="H124" s="321" t="s">
        <v>1301</v>
      </c>
      <c r="I124" s="322" t="s">
        <v>7</v>
      </c>
      <c r="L124" s="122">
        <f t="shared" si="19"/>
        <v>68</v>
      </c>
      <c r="M124" s="122">
        <f t="shared" si="20"/>
        <v>32</v>
      </c>
      <c r="N124" s="122">
        <f t="shared" si="21"/>
        <v>1</v>
      </c>
      <c r="O124" s="122" t="s">
        <v>1387</v>
      </c>
    </row>
    <row r="125" spans="1:15" ht="20.100000000000001" customHeight="1" x14ac:dyDescent="0.2">
      <c r="A125" s="252" t="str">
        <f t="shared" si="22"/>
        <v>25.2</v>
      </c>
      <c r="B125" s="141" t="str">
        <f t="shared" si="17"/>
        <v>Retiro de Cenefa Lateral</v>
      </c>
      <c r="C125" s="247" t="str">
        <f t="shared" si="18"/>
        <v>gl</v>
      </c>
      <c r="D125" s="218"/>
      <c r="E125" s="323"/>
      <c r="F125" s="320"/>
      <c r="H125" s="321" t="s">
        <v>1302</v>
      </c>
      <c r="I125" s="322" t="s">
        <v>5</v>
      </c>
      <c r="L125" s="122">
        <f t="shared" si="19"/>
        <v>69</v>
      </c>
      <c r="M125" s="122">
        <f t="shared" si="20"/>
        <v>32</v>
      </c>
      <c r="N125" s="122">
        <f t="shared" si="21"/>
        <v>2</v>
      </c>
      <c r="O125" s="122" t="s">
        <v>1388</v>
      </c>
    </row>
    <row r="126" spans="1:15" ht="20.100000000000001" customHeight="1" x14ac:dyDescent="0.2">
      <c r="A126" s="252" t="str">
        <f t="shared" si="22"/>
        <v>25.3</v>
      </c>
      <c r="B126" s="141" t="str">
        <f t="shared" si="17"/>
        <v>Demolición de revestimiento de piedra</v>
      </c>
      <c r="C126" s="247" t="str">
        <f t="shared" si="18"/>
        <v>gl</v>
      </c>
      <c r="D126" s="218"/>
      <c r="E126" s="323"/>
      <c r="F126" s="320"/>
      <c r="H126" s="321" t="s">
        <v>1303</v>
      </c>
      <c r="I126" s="322" t="s">
        <v>5</v>
      </c>
      <c r="L126" s="122">
        <f t="shared" si="19"/>
        <v>70</v>
      </c>
      <c r="M126" s="122">
        <f t="shared" si="20"/>
        <v>32</v>
      </c>
      <c r="N126" s="122">
        <f t="shared" si="21"/>
        <v>3</v>
      </c>
      <c r="O126" s="122" t="s">
        <v>1389</v>
      </c>
    </row>
    <row r="127" spans="1:15" ht="20.100000000000001" customHeight="1" x14ac:dyDescent="0.2">
      <c r="A127" s="252" t="str">
        <f t="shared" si="22"/>
        <v>25.4</v>
      </c>
      <c r="B127" s="141" t="str">
        <f t="shared" si="17"/>
        <v>Retiro y traslado de puertas y rejas exteriores</v>
      </c>
      <c r="C127" s="247" t="str">
        <f t="shared" si="18"/>
        <v>gl</v>
      </c>
      <c r="D127" s="218"/>
      <c r="E127" s="323"/>
      <c r="F127" s="320"/>
      <c r="H127" s="321" t="s">
        <v>1304</v>
      </c>
      <c r="I127" s="322" t="s">
        <v>5</v>
      </c>
      <c r="L127" s="122">
        <f t="shared" si="19"/>
        <v>71</v>
      </c>
      <c r="M127" s="122">
        <f t="shared" si="20"/>
        <v>32</v>
      </c>
      <c r="N127" s="122">
        <f t="shared" si="21"/>
        <v>4</v>
      </c>
      <c r="O127" s="122" t="s">
        <v>1390</v>
      </c>
    </row>
    <row r="128" spans="1:15" ht="20.100000000000001" customHeight="1" x14ac:dyDescent="0.2">
      <c r="A128" s="252" t="str">
        <f t="shared" si="22"/>
        <v>25.5</v>
      </c>
      <c r="B128" s="141" t="str">
        <f t="shared" si="17"/>
        <v>Retiro y traslado de Antena Satelital</v>
      </c>
      <c r="C128" s="247" t="str">
        <f t="shared" si="18"/>
        <v>gl</v>
      </c>
      <c r="D128" s="218"/>
      <c r="E128" s="323"/>
      <c r="F128" s="320"/>
      <c r="H128" s="321" t="s">
        <v>1305</v>
      </c>
      <c r="I128" s="322" t="s">
        <v>5</v>
      </c>
      <c r="L128" s="122">
        <f t="shared" si="19"/>
        <v>72</v>
      </c>
      <c r="M128" s="122">
        <f t="shared" si="20"/>
        <v>32</v>
      </c>
      <c r="N128" s="122">
        <f t="shared" si="21"/>
        <v>5</v>
      </c>
      <c r="O128" s="122" t="s">
        <v>1391</v>
      </c>
    </row>
    <row r="129" spans="1:15" ht="20.100000000000001" customHeight="1" x14ac:dyDescent="0.2">
      <c r="A129" s="252" t="str">
        <f t="shared" si="22"/>
        <v>25.6</v>
      </c>
      <c r="B129" s="141" t="str">
        <f t="shared" si="17"/>
        <v xml:space="preserve">Instalación eléctrica </v>
      </c>
      <c r="C129" s="247" t="str">
        <f t="shared" si="18"/>
        <v>gl</v>
      </c>
      <c r="D129" s="218"/>
      <c r="E129" s="323"/>
      <c r="F129" s="320"/>
      <c r="H129" s="321" t="s">
        <v>1306</v>
      </c>
      <c r="I129" s="322" t="s">
        <v>5</v>
      </c>
      <c r="L129" s="122">
        <f t="shared" si="19"/>
        <v>73</v>
      </c>
      <c r="M129" s="122">
        <f t="shared" si="20"/>
        <v>32</v>
      </c>
      <c r="N129" s="122">
        <f t="shared" si="21"/>
        <v>6</v>
      </c>
      <c r="O129" s="122" t="s">
        <v>1392</v>
      </c>
    </row>
    <row r="130" spans="1:15" ht="20.100000000000001" customHeight="1" x14ac:dyDescent="0.2">
      <c r="A130" s="252" t="str">
        <f t="shared" si="22"/>
        <v>25.7</v>
      </c>
      <c r="B130" s="141" t="str">
        <f t="shared" si="17"/>
        <v>Instalación de Agua Fría</v>
      </c>
      <c r="C130" s="247" t="str">
        <f t="shared" si="18"/>
        <v>gl</v>
      </c>
      <c r="D130" s="218"/>
      <c r="E130" s="323"/>
      <c r="F130" s="320"/>
      <c r="H130" s="321" t="s">
        <v>1307</v>
      </c>
      <c r="I130" s="322" t="s">
        <v>5</v>
      </c>
      <c r="L130" s="122">
        <f t="shared" si="19"/>
        <v>74</v>
      </c>
      <c r="M130" s="122">
        <f t="shared" si="20"/>
        <v>32</v>
      </c>
      <c r="N130" s="122">
        <f t="shared" si="21"/>
        <v>7</v>
      </c>
      <c r="O130" s="122" t="s">
        <v>1393</v>
      </c>
    </row>
    <row r="131" spans="1:15" ht="20.100000000000001" customHeight="1" x14ac:dyDescent="0.2">
      <c r="A131" s="252" t="str">
        <f t="shared" si="22"/>
        <v>25.8</v>
      </c>
      <c r="B131" s="141" t="str">
        <f t="shared" si="17"/>
        <v>Retiro y traslado de arbol</v>
      </c>
      <c r="C131" s="247" t="str">
        <f t="shared" si="18"/>
        <v>gl</v>
      </c>
      <c r="D131" s="218"/>
      <c r="E131" s="323"/>
      <c r="F131" s="320"/>
      <c r="H131" s="321" t="s">
        <v>1308</v>
      </c>
      <c r="I131" s="322" t="s">
        <v>5</v>
      </c>
      <c r="L131" s="122">
        <f t="shared" si="19"/>
        <v>75</v>
      </c>
      <c r="M131" s="122">
        <f t="shared" si="20"/>
        <v>32</v>
      </c>
      <c r="N131" s="122">
        <f t="shared" si="21"/>
        <v>8</v>
      </c>
      <c r="O131" s="122" t="s">
        <v>1394</v>
      </c>
    </row>
    <row r="132" spans="1:15" ht="20.100000000000001" customHeight="1" x14ac:dyDescent="0.2">
      <c r="A132" s="252" t="str">
        <f t="shared" si="22"/>
        <v>25.9</v>
      </c>
      <c r="B132" s="141" t="str">
        <f t="shared" si="17"/>
        <v>Retiro y traslado de juegos</v>
      </c>
      <c r="C132" s="247" t="str">
        <f t="shared" si="18"/>
        <v>gl</v>
      </c>
      <c r="D132" s="218"/>
      <c r="E132" s="323"/>
      <c r="F132" s="320"/>
      <c r="H132" s="321" t="s">
        <v>1309</v>
      </c>
      <c r="I132" s="322" t="s">
        <v>5</v>
      </c>
      <c r="L132" s="122">
        <f t="shared" si="19"/>
        <v>76</v>
      </c>
      <c r="M132" s="122">
        <f t="shared" si="20"/>
        <v>32</v>
      </c>
      <c r="N132" s="122">
        <f t="shared" si="21"/>
        <v>9</v>
      </c>
      <c r="O132" s="122" t="s">
        <v>1395</v>
      </c>
    </row>
    <row r="133" spans="1:15" ht="20.100000000000001" customHeight="1" x14ac:dyDescent="0.2">
      <c r="I133" s="241"/>
    </row>
    <row r="134" spans="1:15" ht="20.100000000000001" customHeight="1" x14ac:dyDescent="0.2">
      <c r="I134" s="241"/>
    </row>
    <row r="135" spans="1:15" ht="20.100000000000001" customHeight="1" x14ac:dyDescent="0.2">
      <c r="I135" s="241"/>
    </row>
    <row r="136" spans="1:15" ht="20.100000000000001" customHeight="1" x14ac:dyDescent="0.2">
      <c r="I136" s="241"/>
    </row>
    <row r="137" spans="1:15" ht="20.100000000000001" customHeight="1" x14ac:dyDescent="0.2">
      <c r="I137" s="241"/>
    </row>
    <row r="138" spans="1:15" ht="20.100000000000001" customHeight="1" x14ac:dyDescent="0.2">
      <c r="I138" s="241"/>
    </row>
    <row r="139" spans="1:15" ht="20.100000000000001" customHeight="1" x14ac:dyDescent="0.2">
      <c r="I139" s="241"/>
    </row>
    <row r="140" spans="1:15" ht="20.100000000000001" customHeight="1" x14ac:dyDescent="0.2">
      <c r="I140" s="241"/>
    </row>
    <row r="141" spans="1:15" ht="20.100000000000001" customHeight="1" x14ac:dyDescent="0.2">
      <c r="I141" s="241"/>
    </row>
    <row r="142" spans="1:15" ht="20.100000000000001" customHeight="1" x14ac:dyDescent="0.2">
      <c r="I142" s="241"/>
    </row>
    <row r="143" spans="1:15" ht="20.100000000000001" customHeight="1" x14ac:dyDescent="0.2">
      <c r="I143" s="241"/>
    </row>
    <row r="144" spans="1:15" ht="20.100000000000001" customHeight="1" x14ac:dyDescent="0.2">
      <c r="I144" s="241"/>
    </row>
    <row r="145" spans="9:9" ht="20.100000000000001" customHeight="1" x14ac:dyDescent="0.2">
      <c r="I145" s="241"/>
    </row>
    <row r="146" spans="9:9" ht="20.100000000000001" customHeight="1" x14ac:dyDescent="0.2">
      <c r="I146" s="241"/>
    </row>
    <row r="147" spans="9:9" ht="20.100000000000001" customHeight="1" x14ac:dyDescent="0.2">
      <c r="I147" s="241"/>
    </row>
    <row r="148" spans="9:9" ht="20.100000000000001" customHeight="1" x14ac:dyDescent="0.2">
      <c r="I148" s="241"/>
    </row>
    <row r="149" spans="9:9" ht="20.100000000000001" customHeight="1" x14ac:dyDescent="0.2">
      <c r="I149" s="241"/>
    </row>
    <row r="150" spans="9:9" ht="20.100000000000001" customHeight="1" x14ac:dyDescent="0.2">
      <c r="I150" s="241"/>
    </row>
    <row r="151" spans="9:9" ht="20.100000000000001" customHeight="1" x14ac:dyDescent="0.2">
      <c r="I151" s="241"/>
    </row>
    <row r="152" spans="9:9" ht="20.100000000000001" customHeight="1" x14ac:dyDescent="0.2">
      <c r="I152" s="241"/>
    </row>
    <row r="153" spans="9:9" ht="20.100000000000001" customHeight="1" x14ac:dyDescent="0.2">
      <c r="I153" s="241"/>
    </row>
    <row r="154" spans="9:9" ht="20.100000000000001" customHeight="1" x14ac:dyDescent="0.2">
      <c r="I154" s="241"/>
    </row>
    <row r="155" spans="9:9" ht="20.100000000000001" customHeight="1" x14ac:dyDescent="0.2">
      <c r="I155" s="241"/>
    </row>
    <row r="156" spans="9:9" ht="20.100000000000001" customHeight="1" x14ac:dyDescent="0.2">
      <c r="I156" s="241"/>
    </row>
    <row r="157" spans="9:9" ht="20.100000000000001" customHeight="1" x14ac:dyDescent="0.2">
      <c r="I157" s="241"/>
    </row>
    <row r="158" spans="9:9" ht="20.100000000000001" customHeight="1" x14ac:dyDescent="0.2">
      <c r="I158" s="241"/>
    </row>
    <row r="159" spans="9:9" ht="20.100000000000001" customHeight="1" x14ac:dyDescent="0.2">
      <c r="I159" s="241"/>
    </row>
    <row r="160" spans="9:9" ht="20.100000000000001" customHeight="1" x14ac:dyDescent="0.2">
      <c r="I160" s="241"/>
    </row>
    <row r="161" spans="9:9" ht="20.100000000000001" customHeight="1" x14ac:dyDescent="0.2">
      <c r="I161" s="241"/>
    </row>
    <row r="162" spans="9:9" ht="20.100000000000001" customHeight="1" x14ac:dyDescent="0.2">
      <c r="I162" s="241"/>
    </row>
    <row r="163" spans="9:9" ht="20.100000000000001" customHeight="1" x14ac:dyDescent="0.2">
      <c r="I163" s="241"/>
    </row>
    <row r="164" spans="9:9" ht="20.100000000000001" customHeight="1" x14ac:dyDescent="0.2">
      <c r="I164" s="241"/>
    </row>
    <row r="165" spans="9:9" ht="20.100000000000001" customHeight="1" x14ac:dyDescent="0.2">
      <c r="I165" s="241"/>
    </row>
    <row r="166" spans="9:9" ht="20.100000000000001" customHeight="1" x14ac:dyDescent="0.2">
      <c r="I166" s="241"/>
    </row>
    <row r="167" spans="9:9" ht="20.100000000000001" customHeight="1" x14ac:dyDescent="0.2">
      <c r="I167" s="241"/>
    </row>
    <row r="168" spans="9:9" ht="20.100000000000001" customHeight="1" x14ac:dyDescent="0.2">
      <c r="I168" s="241"/>
    </row>
    <row r="169" spans="9:9" ht="20.100000000000001" customHeight="1" x14ac:dyDescent="0.2">
      <c r="I169" s="241"/>
    </row>
    <row r="170" spans="9:9" ht="20.100000000000001" customHeight="1" x14ac:dyDescent="0.2">
      <c r="I170" s="241"/>
    </row>
    <row r="171" spans="9:9" ht="20.100000000000001" customHeight="1" x14ac:dyDescent="0.2">
      <c r="I171" s="241"/>
    </row>
    <row r="172" spans="9:9" ht="20.100000000000001" customHeight="1" x14ac:dyDescent="0.2">
      <c r="I172" s="241"/>
    </row>
    <row r="173" spans="9:9" ht="20.100000000000001" customHeight="1" x14ac:dyDescent="0.2">
      <c r="I173" s="241"/>
    </row>
    <row r="174" spans="9:9" ht="20.100000000000001" customHeight="1" x14ac:dyDescent="0.2">
      <c r="I174" s="241"/>
    </row>
    <row r="175" spans="9:9" ht="20.100000000000001" customHeight="1" x14ac:dyDescent="0.2">
      <c r="I175" s="241"/>
    </row>
    <row r="176" spans="9:9" ht="20.100000000000001" customHeight="1" x14ac:dyDescent="0.2">
      <c r="I176" s="241"/>
    </row>
    <row r="177" spans="9:9" ht="20.100000000000001" customHeight="1" x14ac:dyDescent="0.2">
      <c r="I177" s="241"/>
    </row>
    <row r="178" spans="9:9" ht="20.100000000000001" customHeight="1" x14ac:dyDescent="0.2">
      <c r="I178" s="241"/>
    </row>
    <row r="179" spans="9:9" ht="20.100000000000001" customHeight="1" x14ac:dyDescent="0.2">
      <c r="I179" s="241"/>
    </row>
    <row r="180" spans="9:9" ht="20.100000000000001" customHeight="1" x14ac:dyDescent="0.2">
      <c r="I180" s="241"/>
    </row>
    <row r="181" spans="9:9" ht="20.100000000000001" customHeight="1" x14ac:dyDescent="0.2">
      <c r="I181" s="241"/>
    </row>
    <row r="182" spans="9:9" ht="20.100000000000001" customHeight="1" x14ac:dyDescent="0.2">
      <c r="I182" s="241"/>
    </row>
    <row r="183" spans="9:9" ht="20.100000000000001" customHeight="1" x14ac:dyDescent="0.2">
      <c r="I183" s="241"/>
    </row>
    <row r="184" spans="9:9" ht="20.100000000000001" customHeight="1" x14ac:dyDescent="0.2">
      <c r="I184" s="241"/>
    </row>
    <row r="185" spans="9:9" ht="20.100000000000001" customHeight="1" x14ac:dyDescent="0.2">
      <c r="I185" s="241"/>
    </row>
    <row r="186" spans="9:9" ht="20.100000000000001" customHeight="1" x14ac:dyDescent="0.2">
      <c r="I186" s="241"/>
    </row>
    <row r="187" spans="9:9" ht="20.100000000000001" customHeight="1" x14ac:dyDescent="0.2">
      <c r="I187" s="241"/>
    </row>
    <row r="188" spans="9:9" ht="20.100000000000001" customHeight="1" x14ac:dyDescent="0.2">
      <c r="I188" s="241"/>
    </row>
    <row r="189" spans="9:9" ht="20.100000000000001" customHeight="1" x14ac:dyDescent="0.2">
      <c r="I189" s="241"/>
    </row>
    <row r="190" spans="9:9" ht="20.100000000000001" customHeight="1" x14ac:dyDescent="0.2">
      <c r="I190" s="241"/>
    </row>
    <row r="191" spans="9:9" ht="20.100000000000001" customHeight="1" x14ac:dyDescent="0.2">
      <c r="I191" s="241"/>
    </row>
    <row r="192" spans="9:9" ht="20.100000000000001" customHeight="1" x14ac:dyDescent="0.2">
      <c r="I192" s="241"/>
    </row>
    <row r="193" spans="9:9" ht="20.100000000000001" customHeight="1" x14ac:dyDescent="0.2">
      <c r="I193" s="241"/>
    </row>
    <row r="194" spans="9:9" ht="20.100000000000001" customHeight="1" x14ac:dyDescent="0.2">
      <c r="I194" s="241"/>
    </row>
    <row r="195" spans="9:9" ht="20.100000000000001" customHeight="1" x14ac:dyDescent="0.2">
      <c r="I195" s="241"/>
    </row>
    <row r="196" spans="9:9" ht="20.100000000000001" customHeight="1" x14ac:dyDescent="0.2">
      <c r="I196" s="241"/>
    </row>
    <row r="197" spans="9:9" ht="20.100000000000001" customHeight="1" x14ac:dyDescent="0.2">
      <c r="I197" s="241"/>
    </row>
    <row r="198" spans="9:9" ht="20.100000000000001" customHeight="1" x14ac:dyDescent="0.2">
      <c r="I198" s="241"/>
    </row>
    <row r="199" spans="9:9" ht="20.100000000000001" customHeight="1" x14ac:dyDescent="0.2">
      <c r="I199" s="241"/>
    </row>
    <row r="200" spans="9:9" ht="20.100000000000001" customHeight="1" x14ac:dyDescent="0.2">
      <c r="I200" s="241"/>
    </row>
    <row r="201" spans="9:9" ht="20.100000000000001" customHeight="1" x14ac:dyDescent="0.2">
      <c r="I201" s="241"/>
    </row>
    <row r="202" spans="9:9" ht="20.100000000000001" customHeight="1" x14ac:dyDescent="0.2">
      <c r="I202" s="241"/>
    </row>
    <row r="203" spans="9:9" ht="20.100000000000001" customHeight="1" x14ac:dyDescent="0.2">
      <c r="I203" s="241"/>
    </row>
    <row r="204" spans="9:9" ht="20.100000000000001" customHeight="1" x14ac:dyDescent="0.2">
      <c r="I204" s="241"/>
    </row>
    <row r="205" spans="9:9" ht="20.100000000000001" customHeight="1" x14ac:dyDescent="0.2">
      <c r="I205" s="241"/>
    </row>
    <row r="206" spans="9:9" ht="20.100000000000001" customHeight="1" x14ac:dyDescent="0.2">
      <c r="I206" s="241"/>
    </row>
    <row r="207" spans="9:9" ht="20.100000000000001" customHeight="1" x14ac:dyDescent="0.2">
      <c r="I207" s="241"/>
    </row>
    <row r="208" spans="9:9" ht="20.100000000000001" customHeight="1" x14ac:dyDescent="0.2">
      <c r="I208" s="241"/>
    </row>
    <row r="209" spans="9:9" ht="20.100000000000001" customHeight="1" x14ac:dyDescent="0.2">
      <c r="I209" s="241"/>
    </row>
    <row r="210" spans="9:9" ht="20.100000000000001" customHeight="1" x14ac:dyDescent="0.2">
      <c r="I210" s="241"/>
    </row>
    <row r="211" spans="9:9" ht="20.100000000000001" customHeight="1" x14ac:dyDescent="0.2">
      <c r="I211" s="241"/>
    </row>
    <row r="212" spans="9:9" ht="20.100000000000001" customHeight="1" x14ac:dyDescent="0.2">
      <c r="I212" s="241"/>
    </row>
    <row r="213" spans="9:9" ht="20.100000000000001" customHeight="1" x14ac:dyDescent="0.2">
      <c r="I213" s="241"/>
    </row>
    <row r="214" spans="9:9" ht="20.100000000000001" customHeight="1" x14ac:dyDescent="0.2">
      <c r="I214" s="241"/>
    </row>
    <row r="215" spans="9:9" ht="20.100000000000001" customHeight="1" x14ac:dyDescent="0.2">
      <c r="I215" s="241"/>
    </row>
    <row r="216" spans="9:9" ht="20.100000000000001" customHeight="1" x14ac:dyDescent="0.2">
      <c r="I216" s="241"/>
    </row>
    <row r="217" spans="9:9" ht="20.100000000000001" customHeight="1" x14ac:dyDescent="0.2">
      <c r="I217" s="241"/>
    </row>
    <row r="218" spans="9:9" ht="20.100000000000001" customHeight="1" x14ac:dyDescent="0.2">
      <c r="I218" s="241"/>
    </row>
    <row r="219" spans="9:9" ht="20.100000000000001" customHeight="1" x14ac:dyDescent="0.2">
      <c r="I219" s="241"/>
    </row>
    <row r="220" spans="9:9" ht="20.100000000000001" customHeight="1" x14ac:dyDescent="0.2">
      <c r="I220" s="241"/>
    </row>
    <row r="221" spans="9:9" ht="20.100000000000001" customHeight="1" x14ac:dyDescent="0.2">
      <c r="I221" s="241"/>
    </row>
    <row r="222" spans="9:9" ht="20.100000000000001" customHeight="1" x14ac:dyDescent="0.2">
      <c r="I222" s="241"/>
    </row>
    <row r="223" spans="9:9" ht="20.100000000000001" customHeight="1" x14ac:dyDescent="0.2">
      <c r="I223" s="241"/>
    </row>
    <row r="224" spans="9:9" ht="20.100000000000001" customHeight="1" x14ac:dyDescent="0.2">
      <c r="I224" s="241"/>
    </row>
    <row r="225" spans="2:9" ht="20.100000000000001" customHeight="1" x14ac:dyDescent="0.2">
      <c r="I225" s="241"/>
    </row>
    <row r="226" spans="2:9" ht="20.100000000000001" customHeight="1" x14ac:dyDescent="0.2">
      <c r="I226" s="241"/>
    </row>
    <row r="227" spans="2:9" ht="20.100000000000001" customHeight="1" x14ac:dyDescent="0.2">
      <c r="B227" s="143">
        <v>4</v>
      </c>
      <c r="I227" s="241"/>
    </row>
    <row r="228" spans="2:9" ht="20.100000000000001" customHeight="1" x14ac:dyDescent="0.2">
      <c r="I228" s="241"/>
    </row>
    <row r="229" spans="2:9" ht="20.100000000000001" customHeight="1" x14ac:dyDescent="0.2">
      <c r="I229" s="241"/>
    </row>
    <row r="230" spans="2:9" ht="20.100000000000001" customHeight="1" x14ac:dyDescent="0.2">
      <c r="I230" s="241"/>
    </row>
    <row r="231" spans="2:9" ht="20.100000000000001" customHeight="1" x14ac:dyDescent="0.2">
      <c r="I231" s="241"/>
    </row>
    <row r="232" spans="2:9" ht="20.100000000000001" customHeight="1" x14ac:dyDescent="0.2">
      <c r="I232" s="241"/>
    </row>
    <row r="233" spans="2:9" ht="20.100000000000001" customHeight="1" x14ac:dyDescent="0.2">
      <c r="I233" s="241"/>
    </row>
    <row r="234" spans="2:9" ht="20.100000000000001" customHeight="1" x14ac:dyDescent="0.2">
      <c r="I234" s="241"/>
    </row>
    <row r="235" spans="2:9" ht="20.100000000000001" customHeight="1" x14ac:dyDescent="0.2">
      <c r="I235" s="241"/>
    </row>
    <row r="236" spans="2:9" ht="20.100000000000001" customHeight="1" x14ac:dyDescent="0.2">
      <c r="I236" s="241"/>
    </row>
    <row r="237" spans="2:9" ht="20.100000000000001" customHeight="1" x14ac:dyDescent="0.2">
      <c r="I237" s="241"/>
    </row>
    <row r="238" spans="2:9" ht="20.100000000000001" customHeight="1" x14ac:dyDescent="0.2">
      <c r="I238" s="241"/>
    </row>
    <row r="239" spans="2:9" ht="20.100000000000001" customHeight="1" x14ac:dyDescent="0.2">
      <c r="I239" s="241"/>
    </row>
    <row r="240" spans="2:9" ht="20.100000000000001" customHeight="1" x14ac:dyDescent="0.2">
      <c r="I240" s="241"/>
    </row>
    <row r="241" spans="9:9" ht="20.100000000000001" customHeight="1" x14ac:dyDescent="0.2">
      <c r="I241" s="241"/>
    </row>
    <row r="242" spans="9:9" ht="20.100000000000001" customHeight="1" x14ac:dyDescent="0.2">
      <c r="I242" s="241"/>
    </row>
    <row r="243" spans="9:9" ht="20.100000000000001" customHeight="1" x14ac:dyDescent="0.2">
      <c r="I243" s="241"/>
    </row>
    <row r="244" spans="9:9" ht="20.100000000000001" customHeight="1" x14ac:dyDescent="0.2">
      <c r="I244" s="241"/>
    </row>
    <row r="245" spans="9:9" ht="20.100000000000001" customHeight="1" x14ac:dyDescent="0.2">
      <c r="I245" s="241"/>
    </row>
    <row r="246" spans="9:9" ht="20.100000000000001" customHeight="1" x14ac:dyDescent="0.2">
      <c r="I246" s="241"/>
    </row>
    <row r="247" spans="9:9" ht="20.100000000000001" customHeight="1" x14ac:dyDescent="0.2">
      <c r="I247" s="241"/>
    </row>
    <row r="248" spans="9:9" ht="20.100000000000001" customHeight="1" x14ac:dyDescent="0.2">
      <c r="I248" s="241"/>
    </row>
    <row r="249" spans="9:9" ht="20.100000000000001" customHeight="1" x14ac:dyDescent="0.2">
      <c r="I249" s="241"/>
    </row>
    <row r="250" spans="9:9" ht="20.100000000000001" customHeight="1" x14ac:dyDescent="0.2">
      <c r="I250" s="241"/>
    </row>
    <row r="251" spans="9:9" ht="20.100000000000001" customHeight="1" x14ac:dyDescent="0.2">
      <c r="I251" s="241"/>
    </row>
    <row r="252" spans="9:9" ht="20.100000000000001" customHeight="1" x14ac:dyDescent="0.2">
      <c r="I252" s="241"/>
    </row>
    <row r="253" spans="9:9" ht="20.100000000000001" customHeight="1" x14ac:dyDescent="0.2">
      <c r="I253" s="241"/>
    </row>
    <row r="254" spans="9:9" ht="20.100000000000001" customHeight="1" x14ac:dyDescent="0.2">
      <c r="I254" s="241"/>
    </row>
    <row r="255" spans="9:9" ht="20.100000000000001" customHeight="1" x14ac:dyDescent="0.2">
      <c r="I255" s="241"/>
    </row>
    <row r="256" spans="9:9" ht="20.100000000000001" customHeight="1" x14ac:dyDescent="0.2">
      <c r="I256" s="241"/>
    </row>
    <row r="257" spans="9:9" ht="20.100000000000001" customHeight="1" x14ac:dyDescent="0.2">
      <c r="I257" s="241"/>
    </row>
    <row r="258" spans="9:9" ht="20.100000000000001" customHeight="1" x14ac:dyDescent="0.2">
      <c r="I258" s="241"/>
    </row>
    <row r="259" spans="9:9" ht="20.100000000000001" customHeight="1" x14ac:dyDescent="0.2">
      <c r="I259" s="241"/>
    </row>
    <row r="260" spans="9:9" ht="20.100000000000001" customHeight="1" x14ac:dyDescent="0.2">
      <c r="I260" s="241"/>
    </row>
    <row r="261" spans="9:9" ht="20.100000000000001" customHeight="1" x14ac:dyDescent="0.2">
      <c r="I261" s="241"/>
    </row>
    <row r="262" spans="9:9" ht="20.100000000000001" customHeight="1" x14ac:dyDescent="0.2">
      <c r="I262" s="241"/>
    </row>
    <row r="263" spans="9:9" ht="20.100000000000001" customHeight="1" x14ac:dyDescent="0.2">
      <c r="I263" s="241"/>
    </row>
    <row r="264" spans="9:9" ht="20.100000000000001" customHeight="1" x14ac:dyDescent="0.2">
      <c r="I264" s="241"/>
    </row>
    <row r="265" spans="9:9" ht="20.100000000000001" customHeight="1" x14ac:dyDescent="0.2">
      <c r="I265" s="241"/>
    </row>
    <row r="266" spans="9:9" ht="20.100000000000001" customHeight="1" x14ac:dyDescent="0.2">
      <c r="I266" s="241"/>
    </row>
    <row r="267" spans="9:9" ht="20.100000000000001" customHeight="1" x14ac:dyDescent="0.2">
      <c r="I267" s="241"/>
    </row>
    <row r="268" spans="9:9" ht="20.100000000000001" customHeight="1" x14ac:dyDescent="0.2">
      <c r="I268" s="241"/>
    </row>
    <row r="269" spans="9:9" ht="20.100000000000001" customHeight="1" x14ac:dyDescent="0.2">
      <c r="I269" s="241"/>
    </row>
    <row r="270" spans="9:9" ht="20.100000000000001" customHeight="1" x14ac:dyDescent="0.2">
      <c r="I270" s="241"/>
    </row>
    <row r="271" spans="9:9" ht="20.100000000000001" customHeight="1" x14ac:dyDescent="0.2">
      <c r="I271" s="241"/>
    </row>
    <row r="272" spans="9:9" ht="20.100000000000001" customHeight="1" x14ac:dyDescent="0.2">
      <c r="I272" s="241"/>
    </row>
    <row r="273" spans="2:9" ht="20.100000000000001" customHeight="1" x14ac:dyDescent="0.2">
      <c r="I273" s="241"/>
    </row>
    <row r="274" spans="2:9" ht="20.100000000000001" customHeight="1" x14ac:dyDescent="0.2">
      <c r="I274" s="241"/>
    </row>
    <row r="275" spans="2:9" ht="20.100000000000001" customHeight="1" x14ac:dyDescent="0.2">
      <c r="I275" s="241"/>
    </row>
    <row r="276" spans="2:9" ht="20.100000000000001" customHeight="1" x14ac:dyDescent="0.2">
      <c r="I276" s="241"/>
    </row>
    <row r="277" spans="2:9" ht="20.100000000000001" customHeight="1" x14ac:dyDescent="0.2">
      <c r="B277" s="143">
        <v>4</v>
      </c>
      <c r="I277" s="241"/>
    </row>
    <row r="278" spans="2:9" ht="20.100000000000001" customHeight="1" x14ac:dyDescent="0.2">
      <c r="I278" s="241"/>
    </row>
    <row r="279" spans="2:9" ht="20.100000000000001" customHeight="1" x14ac:dyDescent="0.2">
      <c r="I279" s="241"/>
    </row>
    <row r="280" spans="2:9" ht="20.100000000000001" customHeight="1" x14ac:dyDescent="0.2">
      <c r="I280" s="241"/>
    </row>
    <row r="281" spans="2:9" ht="20.100000000000001" customHeight="1" x14ac:dyDescent="0.2">
      <c r="I281" s="241"/>
    </row>
    <row r="282" spans="2:9" ht="20.100000000000001" customHeight="1" x14ac:dyDescent="0.2">
      <c r="I282" s="241"/>
    </row>
    <row r="283" spans="2:9" ht="20.100000000000001" customHeight="1" x14ac:dyDescent="0.2">
      <c r="I283" s="241"/>
    </row>
    <row r="284" spans="2:9" ht="20.100000000000001" customHeight="1" x14ac:dyDescent="0.2">
      <c r="I284" s="241"/>
    </row>
    <row r="285" spans="2:9" ht="20.100000000000001" customHeight="1" x14ac:dyDescent="0.2">
      <c r="I285" s="241"/>
    </row>
    <row r="286" spans="2:9" ht="20.100000000000001" customHeight="1" x14ac:dyDescent="0.2">
      <c r="I286" s="241"/>
    </row>
    <row r="287" spans="2:9" ht="20.100000000000001" customHeight="1" x14ac:dyDescent="0.2">
      <c r="I287" s="241"/>
    </row>
    <row r="288" spans="2:9" ht="20.100000000000001" customHeight="1" x14ac:dyDescent="0.2">
      <c r="I288" s="241"/>
    </row>
    <row r="289" spans="9:9" ht="20.100000000000001" customHeight="1" x14ac:dyDescent="0.2">
      <c r="I289" s="241"/>
    </row>
    <row r="290" spans="9:9" ht="20.100000000000001" customHeight="1" x14ac:dyDescent="0.2">
      <c r="I290" s="241"/>
    </row>
    <row r="291" spans="9:9" ht="20.100000000000001" customHeight="1" x14ac:dyDescent="0.2">
      <c r="I291" s="241"/>
    </row>
    <row r="292" spans="9:9" ht="20.100000000000001" customHeight="1" x14ac:dyDescent="0.2">
      <c r="I292" s="241"/>
    </row>
    <row r="293" spans="9:9" ht="20.100000000000001" customHeight="1" x14ac:dyDescent="0.2">
      <c r="I293" s="241"/>
    </row>
    <row r="294" spans="9:9" ht="20.100000000000001" customHeight="1" x14ac:dyDescent="0.2">
      <c r="I294" s="241"/>
    </row>
    <row r="295" spans="9:9" ht="20.100000000000001" customHeight="1" x14ac:dyDescent="0.2">
      <c r="I295" s="241"/>
    </row>
    <row r="296" spans="9:9" ht="20.100000000000001" customHeight="1" x14ac:dyDescent="0.2">
      <c r="I296" s="241"/>
    </row>
    <row r="297" spans="9:9" ht="20.100000000000001" customHeight="1" x14ac:dyDescent="0.2">
      <c r="I297" s="241"/>
    </row>
    <row r="298" spans="9:9" ht="20.100000000000001" customHeight="1" x14ac:dyDescent="0.2">
      <c r="I298" s="241"/>
    </row>
    <row r="299" spans="9:9" ht="20.100000000000001" customHeight="1" x14ac:dyDescent="0.2">
      <c r="I299" s="241"/>
    </row>
    <row r="300" spans="9:9" ht="20.100000000000001" customHeight="1" x14ac:dyDescent="0.2">
      <c r="I300" s="241"/>
    </row>
    <row r="301" spans="9:9" ht="20.100000000000001" customHeight="1" x14ac:dyDescent="0.2">
      <c r="I301" s="241"/>
    </row>
    <row r="302" spans="9:9" ht="20.100000000000001" customHeight="1" x14ac:dyDescent="0.2">
      <c r="I302" s="241"/>
    </row>
    <row r="303" spans="9:9" ht="20.100000000000001" customHeight="1" x14ac:dyDescent="0.2">
      <c r="I303" s="241"/>
    </row>
    <row r="304" spans="9:9" ht="20.100000000000001" customHeight="1" x14ac:dyDescent="0.2">
      <c r="I304" s="241"/>
    </row>
    <row r="305" spans="9:9" ht="20.100000000000001" customHeight="1" x14ac:dyDescent="0.2">
      <c r="I305" s="241"/>
    </row>
    <row r="306" spans="9:9" ht="20.100000000000001" customHeight="1" x14ac:dyDescent="0.2">
      <c r="I306" s="241"/>
    </row>
    <row r="307" spans="9:9" ht="20.100000000000001" customHeight="1" x14ac:dyDescent="0.2">
      <c r="I307" s="241"/>
    </row>
    <row r="308" spans="9:9" ht="20.100000000000001" customHeight="1" x14ac:dyDescent="0.2">
      <c r="I308" s="241"/>
    </row>
    <row r="309" spans="9:9" ht="20.100000000000001" customHeight="1" x14ac:dyDescent="0.2">
      <c r="I309" s="241"/>
    </row>
    <row r="310" spans="9:9" ht="20.100000000000001" customHeight="1" x14ac:dyDescent="0.2">
      <c r="I310" s="241"/>
    </row>
    <row r="311" spans="9:9" ht="20.100000000000001" customHeight="1" x14ac:dyDescent="0.2">
      <c r="I311" s="241"/>
    </row>
    <row r="312" spans="9:9" ht="20.100000000000001" customHeight="1" x14ac:dyDescent="0.2">
      <c r="I312" s="241"/>
    </row>
    <row r="313" spans="9:9" ht="20.100000000000001" customHeight="1" x14ac:dyDescent="0.2">
      <c r="I313" s="241"/>
    </row>
    <row r="314" spans="9:9" ht="20.100000000000001" customHeight="1" x14ac:dyDescent="0.2">
      <c r="I314" s="241"/>
    </row>
    <row r="315" spans="9:9" ht="20.100000000000001" customHeight="1" x14ac:dyDescent="0.2">
      <c r="I315" s="241"/>
    </row>
    <row r="316" spans="9:9" ht="20.100000000000001" customHeight="1" x14ac:dyDescent="0.2">
      <c r="I316" s="241"/>
    </row>
    <row r="317" spans="9:9" ht="20.100000000000001" customHeight="1" x14ac:dyDescent="0.2">
      <c r="I317" s="241"/>
    </row>
    <row r="318" spans="9:9" ht="20.100000000000001" customHeight="1" x14ac:dyDescent="0.2">
      <c r="I318" s="241"/>
    </row>
    <row r="319" spans="9:9" ht="20.100000000000001" customHeight="1" x14ac:dyDescent="0.2">
      <c r="I319" s="241"/>
    </row>
    <row r="320" spans="9:9" ht="20.100000000000001" customHeight="1" x14ac:dyDescent="0.2">
      <c r="I320" s="241"/>
    </row>
    <row r="321" spans="2:9" ht="20.100000000000001" customHeight="1" x14ac:dyDescent="0.2">
      <c r="I321" s="241"/>
    </row>
    <row r="322" spans="2:9" ht="20.100000000000001" customHeight="1" x14ac:dyDescent="0.2">
      <c r="I322" s="241"/>
    </row>
    <row r="323" spans="2:9" ht="20.100000000000001" customHeight="1" x14ac:dyDescent="0.2">
      <c r="I323" s="241"/>
    </row>
    <row r="324" spans="2:9" ht="20.100000000000001" customHeight="1" x14ac:dyDescent="0.2">
      <c r="I324" s="241"/>
    </row>
    <row r="325" spans="2:9" ht="20.100000000000001" customHeight="1" x14ac:dyDescent="0.2">
      <c r="I325" s="241"/>
    </row>
    <row r="326" spans="2:9" ht="20.100000000000001" customHeight="1" x14ac:dyDescent="0.2">
      <c r="I326" s="241"/>
    </row>
    <row r="327" spans="2:9" ht="20.100000000000001" customHeight="1" x14ac:dyDescent="0.2">
      <c r="B327" s="143">
        <v>4</v>
      </c>
      <c r="I327" s="241"/>
    </row>
    <row r="328" spans="2:9" ht="20.100000000000001" customHeight="1" x14ac:dyDescent="0.2">
      <c r="I328" s="241"/>
    </row>
    <row r="329" spans="2:9" ht="20.100000000000001" customHeight="1" x14ac:dyDescent="0.2">
      <c r="I329" s="241"/>
    </row>
    <row r="330" spans="2:9" ht="20.100000000000001" customHeight="1" x14ac:dyDescent="0.2">
      <c r="I330" s="241"/>
    </row>
    <row r="331" spans="2:9" ht="20.100000000000001" customHeight="1" x14ac:dyDescent="0.2">
      <c r="I331" s="241"/>
    </row>
    <row r="332" spans="2:9" ht="20.100000000000001" customHeight="1" x14ac:dyDescent="0.2">
      <c r="I332" s="241"/>
    </row>
    <row r="333" spans="2:9" ht="20.100000000000001" customHeight="1" x14ac:dyDescent="0.2">
      <c r="I333" s="241"/>
    </row>
    <row r="334" spans="2:9" ht="20.100000000000001" customHeight="1" x14ac:dyDescent="0.2">
      <c r="I334" s="241"/>
    </row>
    <row r="335" spans="2:9" ht="20.100000000000001" customHeight="1" x14ac:dyDescent="0.2">
      <c r="I335" s="241"/>
    </row>
    <row r="336" spans="2:9" ht="20.100000000000001" customHeight="1" x14ac:dyDescent="0.2">
      <c r="I336" s="241"/>
    </row>
    <row r="337" spans="9:9" ht="20.100000000000001" customHeight="1" x14ac:dyDescent="0.2">
      <c r="I337" s="241"/>
    </row>
    <row r="338" spans="9:9" ht="20.100000000000001" customHeight="1" x14ac:dyDescent="0.2">
      <c r="I338" s="241"/>
    </row>
    <row r="339" spans="9:9" ht="20.100000000000001" customHeight="1" x14ac:dyDescent="0.2">
      <c r="I339" s="241"/>
    </row>
    <row r="340" spans="9:9" ht="20.100000000000001" customHeight="1" x14ac:dyDescent="0.2">
      <c r="I340" s="241"/>
    </row>
    <row r="341" spans="9:9" ht="20.100000000000001" customHeight="1" x14ac:dyDescent="0.2">
      <c r="I341" s="241"/>
    </row>
    <row r="342" spans="9:9" ht="20.100000000000001" customHeight="1" x14ac:dyDescent="0.2">
      <c r="I342" s="241"/>
    </row>
    <row r="343" spans="9:9" ht="20.100000000000001" customHeight="1" x14ac:dyDescent="0.2">
      <c r="I343" s="241"/>
    </row>
    <row r="344" spans="9:9" ht="20.100000000000001" customHeight="1" x14ac:dyDescent="0.2">
      <c r="I344" s="241"/>
    </row>
    <row r="345" spans="9:9" ht="20.100000000000001" customHeight="1" x14ac:dyDescent="0.2">
      <c r="I345" s="241"/>
    </row>
    <row r="346" spans="9:9" ht="20.100000000000001" customHeight="1" x14ac:dyDescent="0.2">
      <c r="I346" s="241"/>
    </row>
    <row r="347" spans="9:9" ht="20.100000000000001" customHeight="1" x14ac:dyDescent="0.2">
      <c r="I347" s="241"/>
    </row>
    <row r="348" spans="9:9" ht="20.100000000000001" customHeight="1" x14ac:dyDescent="0.2">
      <c r="I348" s="241"/>
    </row>
    <row r="349" spans="9:9" ht="20.100000000000001" customHeight="1" x14ac:dyDescent="0.2">
      <c r="I349" s="241"/>
    </row>
    <row r="350" spans="9:9" ht="20.100000000000001" customHeight="1" x14ac:dyDescent="0.2">
      <c r="I350" s="241"/>
    </row>
    <row r="351" spans="9:9" ht="20.100000000000001" customHeight="1" x14ac:dyDescent="0.2">
      <c r="I351" s="241"/>
    </row>
    <row r="352" spans="9:9" ht="20.100000000000001" customHeight="1" x14ac:dyDescent="0.2">
      <c r="I352" s="241"/>
    </row>
    <row r="353" spans="9:9" ht="20.100000000000001" customHeight="1" x14ac:dyDescent="0.2">
      <c r="I353" s="241"/>
    </row>
    <row r="354" spans="9:9" ht="20.100000000000001" customHeight="1" x14ac:dyDescent="0.2">
      <c r="I354" s="241"/>
    </row>
    <row r="355" spans="9:9" ht="20.100000000000001" customHeight="1" x14ac:dyDescent="0.2">
      <c r="I355" s="241"/>
    </row>
    <row r="356" spans="9:9" ht="20.100000000000001" customHeight="1" x14ac:dyDescent="0.2">
      <c r="I356" s="241"/>
    </row>
    <row r="357" spans="9:9" ht="20.100000000000001" customHeight="1" x14ac:dyDescent="0.2">
      <c r="I357" s="241"/>
    </row>
    <row r="358" spans="9:9" ht="20.100000000000001" customHeight="1" x14ac:dyDescent="0.2">
      <c r="I358" s="241"/>
    </row>
    <row r="359" spans="9:9" ht="20.100000000000001" customHeight="1" x14ac:dyDescent="0.2">
      <c r="I359" s="241"/>
    </row>
    <row r="360" spans="9:9" ht="20.100000000000001" customHeight="1" x14ac:dyDescent="0.2">
      <c r="I360" s="241"/>
    </row>
    <row r="361" spans="9:9" ht="20.100000000000001" customHeight="1" x14ac:dyDescent="0.2">
      <c r="I361" s="241"/>
    </row>
    <row r="362" spans="9:9" ht="20.100000000000001" customHeight="1" x14ac:dyDescent="0.2">
      <c r="I362" s="241"/>
    </row>
    <row r="363" spans="9:9" ht="20.100000000000001" customHeight="1" x14ac:dyDescent="0.2">
      <c r="I363" s="241"/>
    </row>
    <row r="364" spans="9:9" ht="20.100000000000001" customHeight="1" x14ac:dyDescent="0.2">
      <c r="I364" s="241"/>
    </row>
    <row r="365" spans="9:9" ht="20.100000000000001" customHeight="1" x14ac:dyDescent="0.2">
      <c r="I365" s="241"/>
    </row>
    <row r="366" spans="9:9" ht="20.100000000000001" customHeight="1" x14ac:dyDescent="0.2">
      <c r="I366" s="241"/>
    </row>
    <row r="367" spans="9:9" ht="20.100000000000001" customHeight="1" x14ac:dyDescent="0.2">
      <c r="I367" s="241"/>
    </row>
    <row r="368" spans="9:9" ht="20.100000000000001" customHeight="1" x14ac:dyDescent="0.2">
      <c r="I368" s="241"/>
    </row>
    <row r="369" spans="2:9" ht="20.100000000000001" customHeight="1" x14ac:dyDescent="0.2">
      <c r="I369" s="241"/>
    </row>
    <row r="370" spans="2:9" ht="20.100000000000001" customHeight="1" x14ac:dyDescent="0.2">
      <c r="I370" s="241"/>
    </row>
    <row r="371" spans="2:9" ht="20.100000000000001" customHeight="1" x14ac:dyDescent="0.2">
      <c r="I371" s="241"/>
    </row>
    <row r="372" spans="2:9" ht="20.100000000000001" customHeight="1" x14ac:dyDescent="0.2">
      <c r="I372" s="241"/>
    </row>
    <row r="373" spans="2:9" ht="20.100000000000001" customHeight="1" x14ac:dyDescent="0.2">
      <c r="I373" s="241"/>
    </row>
    <row r="374" spans="2:9" ht="20.100000000000001" customHeight="1" x14ac:dyDescent="0.2">
      <c r="I374" s="241"/>
    </row>
    <row r="375" spans="2:9" ht="20.100000000000001" customHeight="1" x14ac:dyDescent="0.2">
      <c r="I375" s="241"/>
    </row>
    <row r="376" spans="2:9" ht="20.100000000000001" customHeight="1" x14ac:dyDescent="0.2">
      <c r="I376" s="241"/>
    </row>
    <row r="377" spans="2:9" ht="20.100000000000001" customHeight="1" x14ac:dyDescent="0.2">
      <c r="B377" s="143">
        <v>4</v>
      </c>
      <c r="I377" s="241"/>
    </row>
    <row r="378" spans="2:9" ht="20.100000000000001" customHeight="1" x14ac:dyDescent="0.2">
      <c r="I378" s="241"/>
    </row>
    <row r="379" spans="2:9" ht="20.100000000000001" customHeight="1" x14ac:dyDescent="0.2">
      <c r="I379" s="241"/>
    </row>
    <row r="380" spans="2:9" ht="20.100000000000001" customHeight="1" x14ac:dyDescent="0.2">
      <c r="I380" s="241"/>
    </row>
    <row r="381" spans="2:9" ht="20.100000000000001" customHeight="1" x14ac:dyDescent="0.2">
      <c r="I381" s="241"/>
    </row>
    <row r="382" spans="2:9" ht="20.100000000000001" customHeight="1" x14ac:dyDescent="0.2">
      <c r="I382" s="241"/>
    </row>
    <row r="383" spans="2:9" ht="20.100000000000001" customHeight="1" x14ac:dyDescent="0.2">
      <c r="I383" s="241"/>
    </row>
    <row r="384" spans="2:9" ht="20.100000000000001" customHeight="1" x14ac:dyDescent="0.2">
      <c r="I384" s="241"/>
    </row>
    <row r="385" spans="9:9" ht="20.100000000000001" customHeight="1" x14ac:dyDescent="0.2">
      <c r="I385" s="241"/>
    </row>
    <row r="386" spans="9:9" ht="20.100000000000001" customHeight="1" x14ac:dyDescent="0.2">
      <c r="I386" s="241"/>
    </row>
    <row r="387" spans="9:9" ht="20.100000000000001" customHeight="1" x14ac:dyDescent="0.2">
      <c r="I387" s="241"/>
    </row>
    <row r="388" spans="9:9" ht="20.100000000000001" customHeight="1" x14ac:dyDescent="0.2">
      <c r="I388" s="241"/>
    </row>
    <row r="389" spans="9:9" ht="20.100000000000001" customHeight="1" x14ac:dyDescent="0.2">
      <c r="I389" s="241"/>
    </row>
    <row r="390" spans="9:9" ht="20.100000000000001" customHeight="1" x14ac:dyDescent="0.2">
      <c r="I390" s="241"/>
    </row>
    <row r="391" spans="9:9" ht="20.100000000000001" customHeight="1" x14ac:dyDescent="0.2">
      <c r="I391" s="241"/>
    </row>
    <row r="392" spans="9:9" ht="20.100000000000001" customHeight="1" x14ac:dyDescent="0.2">
      <c r="I392" s="241"/>
    </row>
    <row r="393" spans="9:9" ht="20.100000000000001" customHeight="1" x14ac:dyDescent="0.2">
      <c r="I393" s="241"/>
    </row>
    <row r="394" spans="9:9" ht="20.100000000000001" customHeight="1" x14ac:dyDescent="0.2">
      <c r="I394" s="241"/>
    </row>
    <row r="395" spans="9:9" ht="20.100000000000001" customHeight="1" x14ac:dyDescent="0.2">
      <c r="I395" s="241"/>
    </row>
    <row r="396" spans="9:9" ht="20.100000000000001" customHeight="1" x14ac:dyDescent="0.2">
      <c r="I396" s="241"/>
    </row>
    <row r="397" spans="9:9" ht="20.100000000000001" customHeight="1" x14ac:dyDescent="0.2">
      <c r="I397" s="241"/>
    </row>
    <row r="398" spans="9:9" ht="20.100000000000001" customHeight="1" x14ac:dyDescent="0.2">
      <c r="I398" s="241"/>
    </row>
    <row r="399" spans="9:9" ht="20.100000000000001" customHeight="1" x14ac:dyDescent="0.2">
      <c r="I399" s="241"/>
    </row>
    <row r="400" spans="9:9" ht="20.100000000000001" customHeight="1" x14ac:dyDescent="0.2">
      <c r="I400" s="241"/>
    </row>
    <row r="401" spans="9:9" ht="20.100000000000001" customHeight="1" x14ac:dyDescent="0.2">
      <c r="I401" s="241"/>
    </row>
    <row r="402" spans="9:9" ht="20.100000000000001" customHeight="1" x14ac:dyDescent="0.2">
      <c r="I402" s="241"/>
    </row>
    <row r="403" spans="9:9" ht="20.100000000000001" customHeight="1" x14ac:dyDescent="0.2">
      <c r="I403" s="241"/>
    </row>
    <row r="404" spans="9:9" ht="20.100000000000001" customHeight="1" x14ac:dyDescent="0.2">
      <c r="I404" s="241"/>
    </row>
    <row r="405" spans="9:9" ht="20.100000000000001" customHeight="1" x14ac:dyDescent="0.2">
      <c r="I405" s="241"/>
    </row>
    <row r="406" spans="9:9" ht="20.100000000000001" customHeight="1" x14ac:dyDescent="0.2">
      <c r="I406" s="241"/>
    </row>
    <row r="407" spans="9:9" ht="20.100000000000001" customHeight="1" x14ac:dyDescent="0.2">
      <c r="I407" s="241"/>
    </row>
    <row r="408" spans="9:9" ht="20.100000000000001" customHeight="1" x14ac:dyDescent="0.2">
      <c r="I408" s="241"/>
    </row>
    <row r="409" spans="9:9" ht="20.100000000000001" customHeight="1" x14ac:dyDescent="0.2">
      <c r="I409" s="241"/>
    </row>
    <row r="410" spans="9:9" ht="20.100000000000001" customHeight="1" x14ac:dyDescent="0.2">
      <c r="I410" s="241"/>
    </row>
    <row r="411" spans="9:9" ht="20.100000000000001" customHeight="1" x14ac:dyDescent="0.2">
      <c r="I411" s="241"/>
    </row>
    <row r="412" spans="9:9" ht="20.100000000000001" customHeight="1" x14ac:dyDescent="0.2">
      <c r="I412" s="241"/>
    </row>
    <row r="413" spans="9:9" ht="20.100000000000001" customHeight="1" x14ac:dyDescent="0.2">
      <c r="I413" s="241"/>
    </row>
    <row r="414" spans="9:9" ht="20.100000000000001" customHeight="1" x14ac:dyDescent="0.2">
      <c r="I414" s="241"/>
    </row>
    <row r="415" spans="9:9" ht="20.100000000000001" customHeight="1" x14ac:dyDescent="0.2">
      <c r="I415" s="241"/>
    </row>
    <row r="416" spans="9:9" ht="20.100000000000001" customHeight="1" x14ac:dyDescent="0.2">
      <c r="I416" s="241"/>
    </row>
    <row r="417" spans="2:9" ht="20.100000000000001" customHeight="1" x14ac:dyDescent="0.2">
      <c r="I417" s="241"/>
    </row>
    <row r="418" spans="2:9" ht="20.100000000000001" customHeight="1" x14ac:dyDescent="0.2">
      <c r="I418" s="241"/>
    </row>
    <row r="419" spans="2:9" ht="20.100000000000001" customHeight="1" x14ac:dyDescent="0.2">
      <c r="I419" s="241"/>
    </row>
    <row r="420" spans="2:9" ht="20.100000000000001" customHeight="1" x14ac:dyDescent="0.2">
      <c r="I420" s="241"/>
    </row>
    <row r="421" spans="2:9" ht="20.100000000000001" customHeight="1" x14ac:dyDescent="0.2">
      <c r="I421" s="241"/>
    </row>
    <row r="422" spans="2:9" ht="20.100000000000001" customHeight="1" x14ac:dyDescent="0.2">
      <c r="I422" s="241"/>
    </row>
    <row r="423" spans="2:9" ht="20.100000000000001" customHeight="1" x14ac:dyDescent="0.2">
      <c r="I423" s="241"/>
    </row>
    <row r="424" spans="2:9" ht="20.100000000000001" customHeight="1" x14ac:dyDescent="0.2">
      <c r="I424" s="241"/>
    </row>
    <row r="425" spans="2:9" ht="20.100000000000001" customHeight="1" x14ac:dyDescent="0.2">
      <c r="I425" s="241"/>
    </row>
    <row r="426" spans="2:9" ht="20.100000000000001" customHeight="1" x14ac:dyDescent="0.2">
      <c r="I426" s="241"/>
    </row>
    <row r="427" spans="2:9" ht="20.100000000000001" customHeight="1" x14ac:dyDescent="0.2">
      <c r="B427" s="143">
        <v>5</v>
      </c>
      <c r="I427" s="241"/>
    </row>
    <row r="428" spans="2:9" ht="20.100000000000001" customHeight="1" x14ac:dyDescent="0.2">
      <c r="I428" s="241"/>
    </row>
    <row r="429" spans="2:9" ht="20.100000000000001" customHeight="1" x14ac:dyDescent="0.2">
      <c r="I429" s="241"/>
    </row>
    <row r="430" spans="2:9" ht="20.100000000000001" customHeight="1" x14ac:dyDescent="0.2">
      <c r="I430" s="241"/>
    </row>
    <row r="431" spans="2:9" ht="20.100000000000001" customHeight="1" x14ac:dyDescent="0.2">
      <c r="I431" s="241"/>
    </row>
    <row r="432" spans="2:9" ht="20.100000000000001" customHeight="1" x14ac:dyDescent="0.2">
      <c r="I432" s="241"/>
    </row>
    <row r="433" spans="9:9" ht="20.100000000000001" customHeight="1" x14ac:dyDescent="0.2">
      <c r="I433" s="241"/>
    </row>
    <row r="434" spans="9:9" ht="20.100000000000001" customHeight="1" x14ac:dyDescent="0.2">
      <c r="I434" s="241"/>
    </row>
    <row r="435" spans="9:9" ht="20.100000000000001" customHeight="1" x14ac:dyDescent="0.2">
      <c r="I435" s="241"/>
    </row>
    <row r="436" spans="9:9" ht="20.100000000000001" customHeight="1" x14ac:dyDescent="0.2">
      <c r="I436" s="241"/>
    </row>
    <row r="437" spans="9:9" ht="20.100000000000001" customHeight="1" x14ac:dyDescent="0.2">
      <c r="I437" s="241"/>
    </row>
    <row r="438" spans="9:9" ht="20.100000000000001" customHeight="1" x14ac:dyDescent="0.2">
      <c r="I438" s="241"/>
    </row>
    <row r="439" spans="9:9" ht="20.100000000000001" customHeight="1" x14ac:dyDescent="0.2">
      <c r="I439" s="241"/>
    </row>
    <row r="440" spans="9:9" ht="20.100000000000001" customHeight="1" x14ac:dyDescent="0.2">
      <c r="I440" s="241"/>
    </row>
    <row r="441" spans="9:9" ht="20.100000000000001" customHeight="1" x14ac:dyDescent="0.2">
      <c r="I441" s="241"/>
    </row>
    <row r="442" spans="9:9" ht="20.100000000000001" customHeight="1" x14ac:dyDescent="0.2">
      <c r="I442" s="241"/>
    </row>
    <row r="443" spans="9:9" ht="20.100000000000001" customHeight="1" x14ac:dyDescent="0.2">
      <c r="I443" s="241"/>
    </row>
    <row r="444" spans="9:9" ht="20.100000000000001" customHeight="1" x14ac:dyDescent="0.2">
      <c r="I444" s="241"/>
    </row>
    <row r="445" spans="9:9" ht="20.100000000000001" customHeight="1" x14ac:dyDescent="0.2">
      <c r="I445" s="241"/>
    </row>
    <row r="446" spans="9:9" ht="20.100000000000001" customHeight="1" x14ac:dyDescent="0.2">
      <c r="I446" s="241"/>
    </row>
    <row r="447" spans="9:9" ht="20.100000000000001" customHeight="1" x14ac:dyDescent="0.2">
      <c r="I447" s="241"/>
    </row>
    <row r="448" spans="9:9" ht="20.100000000000001" customHeight="1" x14ac:dyDescent="0.2">
      <c r="I448" s="241"/>
    </row>
    <row r="449" spans="9:9" ht="20.100000000000001" customHeight="1" x14ac:dyDescent="0.2">
      <c r="I449" s="241"/>
    </row>
    <row r="450" spans="9:9" ht="20.100000000000001" customHeight="1" x14ac:dyDescent="0.2">
      <c r="I450" s="241"/>
    </row>
    <row r="451" spans="9:9" ht="20.100000000000001" customHeight="1" x14ac:dyDescent="0.2">
      <c r="I451" s="241"/>
    </row>
    <row r="452" spans="9:9" ht="20.100000000000001" customHeight="1" x14ac:dyDescent="0.2">
      <c r="I452" s="241"/>
    </row>
    <row r="453" spans="9:9" ht="20.100000000000001" customHeight="1" x14ac:dyDescent="0.2">
      <c r="I453" s="241"/>
    </row>
    <row r="454" spans="9:9" ht="20.100000000000001" customHeight="1" x14ac:dyDescent="0.2">
      <c r="I454" s="241"/>
    </row>
    <row r="455" spans="9:9" ht="20.100000000000001" customHeight="1" x14ac:dyDescent="0.2">
      <c r="I455" s="241"/>
    </row>
    <row r="456" spans="9:9" ht="20.100000000000001" customHeight="1" x14ac:dyDescent="0.2">
      <c r="I456" s="241"/>
    </row>
    <row r="457" spans="9:9" ht="20.100000000000001" customHeight="1" x14ac:dyDescent="0.2">
      <c r="I457" s="241"/>
    </row>
    <row r="458" spans="9:9" ht="20.100000000000001" customHeight="1" x14ac:dyDescent="0.2">
      <c r="I458" s="241"/>
    </row>
    <row r="459" spans="9:9" ht="20.100000000000001" customHeight="1" x14ac:dyDescent="0.2">
      <c r="I459" s="241"/>
    </row>
    <row r="460" spans="9:9" ht="20.100000000000001" customHeight="1" x14ac:dyDescent="0.2">
      <c r="I460" s="241"/>
    </row>
    <row r="461" spans="9:9" ht="20.100000000000001" customHeight="1" x14ac:dyDescent="0.2">
      <c r="I461" s="241"/>
    </row>
    <row r="462" spans="9:9" ht="20.100000000000001" customHeight="1" x14ac:dyDescent="0.2">
      <c r="I462" s="241"/>
    </row>
    <row r="463" spans="9:9" ht="20.100000000000001" customHeight="1" x14ac:dyDescent="0.2">
      <c r="I463" s="241"/>
    </row>
    <row r="464" spans="9:9" ht="20.100000000000001" customHeight="1" x14ac:dyDescent="0.2">
      <c r="I464" s="241"/>
    </row>
    <row r="465" spans="2:9" ht="20.100000000000001" customHeight="1" x14ac:dyDescent="0.2">
      <c r="I465" s="241"/>
    </row>
    <row r="466" spans="2:9" ht="20.100000000000001" customHeight="1" x14ac:dyDescent="0.2">
      <c r="I466" s="241"/>
    </row>
    <row r="467" spans="2:9" ht="20.100000000000001" customHeight="1" x14ac:dyDescent="0.2">
      <c r="I467" s="241"/>
    </row>
    <row r="468" spans="2:9" ht="20.100000000000001" customHeight="1" x14ac:dyDescent="0.2">
      <c r="I468" s="241"/>
    </row>
    <row r="469" spans="2:9" ht="20.100000000000001" customHeight="1" x14ac:dyDescent="0.2">
      <c r="I469" s="241"/>
    </row>
    <row r="470" spans="2:9" ht="20.100000000000001" customHeight="1" x14ac:dyDescent="0.2">
      <c r="I470" s="241"/>
    </row>
    <row r="471" spans="2:9" ht="20.100000000000001" customHeight="1" x14ac:dyDescent="0.2">
      <c r="I471" s="241"/>
    </row>
    <row r="472" spans="2:9" ht="20.100000000000001" customHeight="1" x14ac:dyDescent="0.2">
      <c r="I472" s="241"/>
    </row>
    <row r="473" spans="2:9" ht="20.100000000000001" customHeight="1" x14ac:dyDescent="0.2">
      <c r="I473" s="241"/>
    </row>
    <row r="474" spans="2:9" ht="20.100000000000001" customHeight="1" x14ac:dyDescent="0.2">
      <c r="I474" s="241"/>
    </row>
    <row r="475" spans="2:9" ht="20.100000000000001" customHeight="1" x14ac:dyDescent="0.2">
      <c r="I475" s="241"/>
    </row>
    <row r="476" spans="2:9" ht="20.100000000000001" customHeight="1" x14ac:dyDescent="0.2">
      <c r="I476" s="241"/>
    </row>
    <row r="477" spans="2:9" ht="20.100000000000001" customHeight="1" x14ac:dyDescent="0.2">
      <c r="B477" s="143">
        <v>5</v>
      </c>
    </row>
    <row r="527" spans="2:2" ht="20.100000000000001" customHeight="1" x14ac:dyDescent="0.2">
      <c r="B527" s="143">
        <v>5</v>
      </c>
    </row>
    <row r="577" spans="2:2" ht="20.100000000000001" customHeight="1" x14ac:dyDescent="0.2">
      <c r="B577" s="143">
        <v>5</v>
      </c>
    </row>
    <row r="627" spans="2:2" ht="20.100000000000001" customHeight="1" x14ac:dyDescent="0.2">
      <c r="B627" s="143">
        <v>5</v>
      </c>
    </row>
    <row r="677" spans="2:2" ht="20.100000000000001" customHeight="1" x14ac:dyDescent="0.2">
      <c r="B677" s="143">
        <v>5</v>
      </c>
    </row>
    <row r="727" spans="2:2" ht="20.100000000000001" customHeight="1" x14ac:dyDescent="0.2">
      <c r="B727" s="143">
        <v>5</v>
      </c>
    </row>
    <row r="777" spans="2:2" ht="20.100000000000001" customHeight="1" x14ac:dyDescent="0.2">
      <c r="B777" s="143">
        <v>5</v>
      </c>
    </row>
    <row r="827" spans="2:2" ht="20.100000000000001" customHeight="1" x14ac:dyDescent="0.2">
      <c r="B827" s="143">
        <v>5</v>
      </c>
    </row>
    <row r="877" spans="2:2" ht="20.100000000000001" customHeight="1" x14ac:dyDescent="0.2">
      <c r="B877" s="143">
        <v>5</v>
      </c>
    </row>
    <row r="927" spans="2:2" ht="20.100000000000001" customHeight="1" x14ac:dyDescent="0.2">
      <c r="B927" s="143">
        <v>5</v>
      </c>
    </row>
    <row r="977" spans="2:2" ht="20.100000000000001" customHeight="1" x14ac:dyDescent="0.2">
      <c r="B977" s="143">
        <v>5</v>
      </c>
    </row>
    <row r="978" spans="2:2" ht="20.100000000000001" customHeight="1" x14ac:dyDescent="0.2">
      <c r="B978" s="143" t="str">
        <f>Datos!A49</f>
        <v>4.2.3</v>
      </c>
    </row>
    <row r="1027" spans="2:2" ht="20.100000000000001" customHeight="1" x14ac:dyDescent="0.2">
      <c r="B1027" s="143">
        <v>5</v>
      </c>
    </row>
    <row r="1028" spans="2:2" ht="20.100000000000001" customHeight="1" x14ac:dyDescent="0.2">
      <c r="B1028" s="143" t="str">
        <f>Datos!A50</f>
        <v>4.3</v>
      </c>
    </row>
    <row r="1077" spans="2:2" ht="20.100000000000001" customHeight="1" x14ac:dyDescent="0.2">
      <c r="B1077" s="143">
        <v>5</v>
      </c>
    </row>
    <row r="1078" spans="2:2" ht="20.100000000000001" customHeight="1" x14ac:dyDescent="0.2">
      <c r="B1078" s="143" t="str">
        <f>Datos!A51</f>
        <v>4.3.1</v>
      </c>
    </row>
    <row r="1127" spans="2:2" ht="20.100000000000001" customHeight="1" x14ac:dyDescent="0.2">
      <c r="B1127" s="143">
        <v>5</v>
      </c>
    </row>
    <row r="1128" spans="2:2" ht="20.100000000000001" customHeight="1" x14ac:dyDescent="0.2">
      <c r="B1128" s="143" t="str">
        <f>Datos!A52</f>
        <v>4.4</v>
      </c>
    </row>
    <row r="1178" spans="2:2" ht="20.100000000000001" customHeight="1" x14ac:dyDescent="0.2">
      <c r="B1178" s="143" t="str">
        <f>Datos!A53</f>
        <v>4.4.1</v>
      </c>
    </row>
    <row r="1227" spans="2:2" ht="20.100000000000001" customHeight="1" x14ac:dyDescent="0.2">
      <c r="B1227" s="143">
        <v>7</v>
      </c>
    </row>
    <row r="1228" spans="2:2" ht="20.100000000000001" customHeight="1" x14ac:dyDescent="0.2">
      <c r="B1228" s="143" t="str">
        <f>Datos!A55</f>
        <v>4.5.1</v>
      </c>
    </row>
    <row r="1278" spans="2:2" ht="20.100000000000001" customHeight="1" x14ac:dyDescent="0.2">
      <c r="B1278" s="143" t="str">
        <f>Datos!A56</f>
        <v>4.5.2</v>
      </c>
    </row>
    <row r="1327" spans="2:2" ht="20.100000000000001" customHeight="1" x14ac:dyDescent="0.2">
      <c r="B1327" s="143">
        <v>8</v>
      </c>
    </row>
    <row r="1328" spans="2:2" ht="20.100000000000001" customHeight="1" x14ac:dyDescent="0.2">
      <c r="B1328" s="143" t="str">
        <f>Datos!A58</f>
        <v>4.5.4</v>
      </c>
    </row>
    <row r="1377" spans="2:2" ht="20.100000000000001" customHeight="1" x14ac:dyDescent="0.2">
      <c r="B1377" s="143">
        <v>8</v>
      </c>
    </row>
    <row r="1378" spans="2:2" ht="20.100000000000001" customHeight="1" x14ac:dyDescent="0.2">
      <c r="B1378" s="143" t="str">
        <f>Datos!A59</f>
        <v>4.6</v>
      </c>
    </row>
    <row r="1427" spans="2:2" ht="20.100000000000001" customHeight="1" x14ac:dyDescent="0.2">
      <c r="B1427" s="143">
        <v>8</v>
      </c>
    </row>
    <row r="1428" spans="2:2" ht="20.100000000000001" customHeight="1" x14ac:dyDescent="0.2">
      <c r="B1428" s="143" t="str">
        <f>Datos!A60</f>
        <v>4.6.1</v>
      </c>
    </row>
    <row r="1477" spans="2:2" ht="20.100000000000001" customHeight="1" x14ac:dyDescent="0.2">
      <c r="B1477" s="143">
        <v>8</v>
      </c>
    </row>
    <row r="1478" spans="2:2" ht="20.100000000000001" customHeight="1" x14ac:dyDescent="0.2">
      <c r="B1478" s="143" t="str">
        <f>Datos!A61</f>
        <v>4.6.2</v>
      </c>
    </row>
    <row r="1527" spans="2:2" ht="20.100000000000001" customHeight="1" x14ac:dyDescent="0.2">
      <c r="B1527" s="143">
        <v>8</v>
      </c>
    </row>
    <row r="1528" spans="2:2" ht="20.100000000000001" customHeight="1" x14ac:dyDescent="0.2">
      <c r="B1528" s="143">
        <f>Datos!A62</f>
        <v>5</v>
      </c>
    </row>
    <row r="1578" spans="2:2" ht="20.100000000000001" customHeight="1" x14ac:dyDescent="0.2">
      <c r="B1578" s="143" t="str">
        <f>Datos!A63</f>
        <v>5.1</v>
      </c>
    </row>
    <row r="1628" spans="2:2" ht="20.100000000000001" customHeight="1" x14ac:dyDescent="0.2">
      <c r="B1628" s="143" t="str">
        <f>Datos!A64</f>
        <v>5.2</v>
      </c>
    </row>
    <row r="1678" spans="2:2" ht="20.100000000000001" customHeight="1" x14ac:dyDescent="0.2">
      <c r="B1678" s="143" t="str">
        <f>Datos!A65</f>
        <v>5.5</v>
      </c>
    </row>
    <row r="1727" spans="2:2" ht="20.100000000000001" customHeight="1" x14ac:dyDescent="0.2">
      <c r="B1727" s="143">
        <v>12</v>
      </c>
    </row>
    <row r="1728" spans="2:2" ht="20.100000000000001" customHeight="1" x14ac:dyDescent="0.2">
      <c r="B1728" s="143" t="str">
        <f>Datos!A67</f>
        <v>6.1</v>
      </c>
    </row>
    <row r="1777" spans="2:2" ht="20.100000000000001" customHeight="1" x14ac:dyDescent="0.2">
      <c r="B1777" s="143">
        <v>12</v>
      </c>
    </row>
    <row r="1778" spans="2:2" ht="20.100000000000001" customHeight="1" x14ac:dyDescent="0.2">
      <c r="B1778" s="143" t="str">
        <f>Datos!A68</f>
        <v>6.1.1</v>
      </c>
    </row>
    <row r="1827" spans="2:2" ht="20.100000000000001" customHeight="1" x14ac:dyDescent="0.2">
      <c r="B1827" s="143">
        <v>12</v>
      </c>
    </row>
    <row r="1828" spans="2:2" ht="20.100000000000001" customHeight="1" x14ac:dyDescent="0.2">
      <c r="B1828" s="143" t="str">
        <f>Datos!A69</f>
        <v>6.1.2</v>
      </c>
    </row>
    <row r="1877" spans="2:2" ht="20.100000000000001" customHeight="1" x14ac:dyDescent="0.2">
      <c r="B1877" s="143">
        <v>12</v>
      </c>
    </row>
    <row r="1878" spans="2:2" ht="20.100000000000001" customHeight="1" x14ac:dyDescent="0.2">
      <c r="B1878" s="143" t="str">
        <f>Datos!A70</f>
        <v>6.1.3</v>
      </c>
    </row>
    <row r="1927" spans="2:2" ht="20.100000000000001" customHeight="1" x14ac:dyDescent="0.2">
      <c r="B1927" s="143">
        <v>12</v>
      </c>
    </row>
    <row r="1928" spans="2:2" ht="20.100000000000001" customHeight="1" x14ac:dyDescent="0.2">
      <c r="B1928" s="143" t="str">
        <f>Datos!A71</f>
        <v>6.1.4</v>
      </c>
    </row>
    <row r="1977" spans="2:2" ht="20.100000000000001" customHeight="1" x14ac:dyDescent="0.2">
      <c r="B1977" s="143">
        <v>13</v>
      </c>
    </row>
    <row r="1978" spans="2:2" ht="20.100000000000001" customHeight="1" x14ac:dyDescent="0.2">
      <c r="B1978" s="143" t="str">
        <f>Datos!A73</f>
        <v>6.2</v>
      </c>
    </row>
    <row r="2027" spans="2:2" ht="20.100000000000001" customHeight="1" x14ac:dyDescent="0.2">
      <c r="B2027" s="143">
        <v>13</v>
      </c>
    </row>
    <row r="2028" spans="2:2" ht="20.100000000000001" customHeight="1" x14ac:dyDescent="0.2">
      <c r="B2028" s="143" t="str">
        <f>Datos!A74</f>
        <v>6.2.1</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30" priority="23" stopIfTrue="1">
      <formula>#REF!=1</formula>
    </cfRule>
  </conditionalFormatting>
  <conditionalFormatting sqref="A25:A132">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C14:C17">
    <cfRule type="expression" dxfId="126" priority="31" stopIfTrue="1">
      <formula>#REF!=1</formula>
    </cfRule>
  </conditionalFormatting>
  <conditionalFormatting sqref="B25:B132">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F25:F132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03"/>
  <sheetViews>
    <sheetView showGridLines="0" showZeros="0" tabSelected="1" view="pageBreakPreview" topLeftCell="A100" zoomScaleNormal="90" zoomScaleSheetLayoutView="100" workbookViewId="0">
      <selection sqref="A1:I138"/>
    </sheetView>
  </sheetViews>
  <sheetFormatPr baseColWidth="10" defaultColWidth="11.42578125" defaultRowHeight="12.75" x14ac:dyDescent="0.2"/>
  <cols>
    <col min="1" max="1" width="8.7109375" style="269" customWidth="1"/>
    <col min="2" max="3" width="30.7109375" style="269" customWidth="1"/>
    <col min="4" max="4" width="6.7109375" style="269" customWidth="1"/>
    <col min="5" max="5" width="10.7109375" style="269" customWidth="1"/>
    <col min="6" max="7" width="17.7109375" style="269" customWidth="1"/>
    <col min="8" max="8" width="22.7109375" style="269" customWidth="1"/>
    <col min="9" max="9" width="14.7109375" style="269" customWidth="1"/>
    <col min="10" max="16384" width="11.42578125" style="269"/>
  </cols>
  <sheetData>
    <row r="1" spans="1:9" s="255" customFormat="1" ht="20.100000000000001" customHeight="1" x14ac:dyDescent="0.2">
      <c r="A1" s="254" t="s">
        <v>11</v>
      </c>
      <c r="B1" s="254"/>
      <c r="C1" s="254" t="str">
        <f>Comitente</f>
        <v>DIRECCIÓN DE INFRAESTRUCTURA ESCOLAR</v>
      </c>
      <c r="D1" s="254"/>
      <c r="E1" s="254"/>
      <c r="F1" s="254"/>
      <c r="G1" s="254"/>
      <c r="I1" s="256"/>
    </row>
    <row r="2" spans="1:9" s="259" customFormat="1" ht="20.100000000000001" customHeight="1" x14ac:dyDescent="0.2">
      <c r="A2" s="257" t="s">
        <v>12</v>
      </c>
      <c r="B2" s="257"/>
      <c r="C2" s="254" t="str">
        <f>Obra</f>
        <v>E.N.I. N° 23 - MARGARITA FERRA DE BARTOL</v>
      </c>
      <c r="D2" s="258"/>
      <c r="E2" s="258"/>
      <c r="F2" s="258"/>
      <c r="G2" s="258"/>
      <c r="I2" s="258"/>
    </row>
    <row r="3" spans="1:9" s="259" customFormat="1" ht="20.100000000000001" customHeight="1" x14ac:dyDescent="0.2">
      <c r="A3" s="257" t="s">
        <v>18</v>
      </c>
      <c r="B3" s="257"/>
      <c r="C3" s="337" t="str">
        <f>Ubicación</f>
        <v>Alfredo Fortabat 3060 (o) - Bº Franklin Rawson</v>
      </c>
      <c r="D3" s="260"/>
      <c r="E3" s="260"/>
      <c r="F3" s="260"/>
      <c r="G3" s="260"/>
      <c r="I3" s="260"/>
    </row>
    <row r="4" spans="1:9" s="259" customFormat="1" ht="20.100000000000001" customHeight="1" x14ac:dyDescent="0.2">
      <c r="A4" s="257" t="s">
        <v>17</v>
      </c>
      <c r="B4" s="261"/>
      <c r="C4" s="262">
        <f>Licitación_N°</f>
        <v>0</v>
      </c>
    </row>
    <row r="5" spans="1:9" s="259" customFormat="1" ht="20.100000000000001" customHeight="1" x14ac:dyDescent="0.2">
      <c r="A5" s="257" t="s">
        <v>38</v>
      </c>
      <c r="B5" s="261"/>
      <c r="C5" s="263">
        <f>Expediente_N°</f>
        <v>0</v>
      </c>
    </row>
    <row r="6" spans="1:9" s="259" customFormat="1" ht="20.100000000000001" customHeight="1" x14ac:dyDescent="0.2">
      <c r="A6" s="257" t="s">
        <v>20</v>
      </c>
      <c r="B6" s="261"/>
      <c r="C6" s="264">
        <f>P_Oficial</f>
        <v>9793946.6596692167</v>
      </c>
    </row>
    <row r="7" spans="1:9" s="259" customFormat="1" ht="20.100000000000001" customHeight="1" x14ac:dyDescent="0.2">
      <c r="A7" s="257" t="s">
        <v>1123</v>
      </c>
      <c r="B7" s="261"/>
      <c r="C7" s="265">
        <f>Anticipo_Financiero</f>
        <v>0</v>
      </c>
    </row>
    <row r="8" spans="1:9" s="259" customFormat="1" ht="20.100000000000001" customHeight="1" x14ac:dyDescent="0.2">
      <c r="A8" s="257" t="s">
        <v>1122</v>
      </c>
      <c r="B8" s="261"/>
      <c r="C8" s="266">
        <f>Fecha_Base</f>
        <v>0</v>
      </c>
    </row>
    <row r="9" spans="1:9" s="259" customFormat="1" ht="20.100000000000001" customHeight="1" x14ac:dyDescent="0.2">
      <c r="A9" s="257" t="s">
        <v>19</v>
      </c>
      <c r="B9" s="261"/>
      <c r="C9" s="267">
        <f>Plazo_Obra</f>
        <v>180</v>
      </c>
    </row>
    <row r="10" spans="1:9" s="259" customFormat="1" ht="20.100000000000001" customHeight="1" x14ac:dyDescent="0.2">
      <c r="A10" s="257" t="s">
        <v>13</v>
      </c>
      <c r="B10" s="261"/>
      <c r="C10" s="257">
        <f>Contratista</f>
        <v>0</v>
      </c>
    </row>
    <row r="11" spans="1:9" s="259" customFormat="1" ht="20.100000000000001" customHeight="1" x14ac:dyDescent="0.2">
      <c r="A11" s="257" t="s">
        <v>49</v>
      </c>
      <c r="B11" s="261"/>
      <c r="C11" s="268">
        <f>Monto_Oferta</f>
        <v>0</v>
      </c>
    </row>
    <row r="12" spans="1:9" ht="20.100000000000001" customHeight="1" x14ac:dyDescent="0.2"/>
    <row r="13" spans="1:9" ht="20.100000000000001" customHeight="1" x14ac:dyDescent="0.2">
      <c r="A13" s="270" t="s">
        <v>48</v>
      </c>
      <c r="B13" s="271"/>
      <c r="C13" s="271"/>
      <c r="D13" s="271"/>
      <c r="E13" s="271"/>
      <c r="F13" s="271"/>
      <c r="G13" s="271"/>
      <c r="H13" s="272"/>
      <c r="I13" s="273"/>
    </row>
    <row r="14" spans="1:9" ht="20.100000000000001" customHeight="1" x14ac:dyDescent="0.2"/>
    <row r="15" spans="1:9" ht="20.100000000000001" customHeight="1" x14ac:dyDescent="0.2">
      <c r="A15" s="351" t="s">
        <v>1124</v>
      </c>
      <c r="B15" s="353" t="s">
        <v>0</v>
      </c>
      <c r="C15" s="354"/>
      <c r="D15" s="351" t="s">
        <v>1</v>
      </c>
      <c r="E15" s="351" t="s">
        <v>2</v>
      </c>
      <c r="F15" s="350" t="s">
        <v>1160</v>
      </c>
      <c r="G15" s="350" t="s">
        <v>1161</v>
      </c>
      <c r="H15" s="350" t="s">
        <v>1139</v>
      </c>
      <c r="I15" s="351" t="s">
        <v>16</v>
      </c>
    </row>
    <row r="16" spans="1:9" ht="20.100000000000001" customHeight="1" x14ac:dyDescent="0.2">
      <c r="A16" s="352"/>
      <c r="B16" s="355"/>
      <c r="C16" s="356"/>
      <c r="D16" s="352"/>
      <c r="E16" s="352"/>
      <c r="F16" s="350"/>
      <c r="G16" s="350"/>
      <c r="H16" s="350"/>
      <c r="I16" s="352"/>
    </row>
    <row r="17" spans="1:9" ht="20.100000000000001" customHeight="1" x14ac:dyDescent="0.2">
      <c r="A17" s="140"/>
      <c r="B17" s="237"/>
      <c r="C17" s="237"/>
      <c r="D17" s="140"/>
      <c r="E17" s="140"/>
      <c r="F17" s="237"/>
      <c r="G17" s="237"/>
      <c r="I17" s="274"/>
    </row>
    <row r="18" spans="1:9" ht="24.95" customHeight="1" x14ac:dyDescent="0.2">
      <c r="A18" s="252">
        <f>Datos!A25</f>
        <v>1</v>
      </c>
      <c r="B18" s="347" t="str">
        <f t="shared" ref="B18:B49" si="0">IFERROR(VLOOKUP(A18,Tabla_Datos,2,FALSE),"")</f>
        <v xml:space="preserve"> TRABAJOS PREPARATORIOS</v>
      </c>
      <c r="C18" s="348"/>
      <c r="D18" s="275">
        <f t="shared" ref="D18:D49" si="1">IFERROR(VLOOKUP(A18,Tabla_Datos,3,FALSE),"")</f>
        <v>0</v>
      </c>
      <c r="E18" s="276">
        <f t="shared" ref="E18:E49" si="2">IFERROR(VLOOKUP(A18,Tabla_Datos,4,FALSE),0)</f>
        <v>0</v>
      </c>
      <c r="F18" s="277">
        <f t="shared" ref="F18:F49" si="3">IFERROR(VLOOKUP(A18,Tabla_Analisis_Precio,7,FALSE),0)</f>
        <v>0</v>
      </c>
      <c r="G18" s="228">
        <f t="shared" ref="G18:G49" si="4">ROUND(PrecioUnitario(F18,GG_Porcentaje,Beneficio,Ingresos_Brutos,IVA),2)</f>
        <v>0</v>
      </c>
      <c r="H18" s="228">
        <f>ROUND(E18*G18,2)</f>
        <v>0</v>
      </c>
      <c r="I18" s="278">
        <f t="shared" ref="I18:I49" si="5">IFERROR(H18/Monto_Oferta,0)</f>
        <v>0</v>
      </c>
    </row>
    <row r="19" spans="1:9" ht="24.95" customHeight="1" x14ac:dyDescent="0.2">
      <c r="A19" s="252" t="str">
        <f>Datos!A26</f>
        <v>1.1</v>
      </c>
      <c r="B19" s="347" t="str">
        <f t="shared" si="0"/>
        <v>Preparación y limpieza de los terrenos.</v>
      </c>
      <c r="C19" s="348"/>
      <c r="D19" s="275" t="str">
        <f t="shared" si="1"/>
        <v>gl</v>
      </c>
      <c r="E19" s="276">
        <f t="shared" si="2"/>
        <v>0</v>
      </c>
      <c r="F19" s="277">
        <f t="shared" si="3"/>
        <v>0</v>
      </c>
      <c r="G19" s="228">
        <f t="shared" si="4"/>
        <v>0</v>
      </c>
      <c r="H19" s="228">
        <f t="shared" ref="H19:H82" si="6">ROUND(E19*G19,2)</f>
        <v>0</v>
      </c>
      <c r="I19" s="278">
        <f t="shared" si="5"/>
        <v>0</v>
      </c>
    </row>
    <row r="20" spans="1:9" ht="24.95" customHeight="1" x14ac:dyDescent="0.2">
      <c r="A20" s="252" t="str">
        <f>Datos!A27</f>
        <v>1.2</v>
      </c>
      <c r="B20" s="347" t="str">
        <f t="shared" si="0"/>
        <v>Replanteo y otros</v>
      </c>
      <c r="C20" s="348"/>
      <c r="D20" s="275" t="str">
        <f t="shared" si="1"/>
        <v>gl</v>
      </c>
      <c r="E20" s="276">
        <f t="shared" si="2"/>
        <v>0</v>
      </c>
      <c r="F20" s="277">
        <f t="shared" si="3"/>
        <v>0</v>
      </c>
      <c r="G20" s="228">
        <f t="shared" si="4"/>
        <v>0</v>
      </c>
      <c r="H20" s="228">
        <f t="shared" si="6"/>
        <v>0</v>
      </c>
      <c r="I20" s="278">
        <f t="shared" si="5"/>
        <v>0</v>
      </c>
    </row>
    <row r="21" spans="1:9" ht="24.95" customHeight="1" x14ac:dyDescent="0.2">
      <c r="A21" s="252" t="str">
        <f>Datos!A28</f>
        <v>1.3</v>
      </c>
      <c r="B21" s="347" t="str">
        <f t="shared" si="0"/>
        <v>Actividades complementarias</v>
      </c>
      <c r="C21" s="348"/>
      <c r="D21" s="275" t="str">
        <f t="shared" si="1"/>
        <v>gl</v>
      </c>
      <c r="E21" s="276">
        <f t="shared" si="2"/>
        <v>0</v>
      </c>
      <c r="F21" s="277">
        <f t="shared" si="3"/>
        <v>0</v>
      </c>
      <c r="G21" s="228">
        <f t="shared" si="4"/>
        <v>0</v>
      </c>
      <c r="H21" s="228">
        <f t="shared" si="6"/>
        <v>0</v>
      </c>
      <c r="I21" s="278">
        <f t="shared" si="5"/>
        <v>0</v>
      </c>
    </row>
    <row r="22" spans="1:9" ht="24.95" customHeight="1" x14ac:dyDescent="0.2">
      <c r="A22" s="252">
        <f>Datos!A29</f>
        <v>2</v>
      </c>
      <c r="B22" s="347" t="str">
        <f t="shared" si="0"/>
        <v>MOVIMIENTO DE SUELOS</v>
      </c>
      <c r="C22" s="348"/>
      <c r="D22" s="275">
        <f t="shared" si="1"/>
        <v>0</v>
      </c>
      <c r="E22" s="276">
        <f t="shared" si="2"/>
        <v>0</v>
      </c>
      <c r="F22" s="277">
        <f t="shared" si="3"/>
        <v>0</v>
      </c>
      <c r="G22" s="228">
        <f t="shared" si="4"/>
        <v>0</v>
      </c>
      <c r="H22" s="228">
        <f t="shared" si="6"/>
        <v>0</v>
      </c>
      <c r="I22" s="278">
        <f t="shared" si="5"/>
        <v>0</v>
      </c>
    </row>
    <row r="23" spans="1:9" ht="24.95" customHeight="1" x14ac:dyDescent="0.2">
      <c r="A23" s="252" t="str">
        <f>Datos!A30</f>
        <v>2.1</v>
      </c>
      <c r="B23" s="347" t="str">
        <f t="shared" si="0"/>
        <v>Terraplenamientos, rellenos y compactación</v>
      </c>
      <c r="C23" s="348"/>
      <c r="D23" s="275" t="str">
        <f t="shared" si="1"/>
        <v>m3</v>
      </c>
      <c r="E23" s="276">
        <f t="shared" si="2"/>
        <v>0</v>
      </c>
      <c r="F23" s="277">
        <f t="shared" si="3"/>
        <v>0</v>
      </c>
      <c r="G23" s="228">
        <f t="shared" si="4"/>
        <v>0</v>
      </c>
      <c r="H23" s="228">
        <f t="shared" si="6"/>
        <v>0</v>
      </c>
      <c r="I23" s="278">
        <f t="shared" si="5"/>
        <v>0</v>
      </c>
    </row>
    <row r="24" spans="1:9" ht="24.95" customHeight="1" x14ac:dyDescent="0.2">
      <c r="A24" s="252" t="str">
        <f>Datos!A31</f>
        <v>2.2</v>
      </c>
      <c r="B24" s="347" t="str">
        <f t="shared" si="0"/>
        <v>Excavaciones para fundaciones</v>
      </c>
      <c r="C24" s="348"/>
      <c r="D24" s="275" t="str">
        <f t="shared" si="1"/>
        <v>m3</v>
      </c>
      <c r="E24" s="276">
        <f t="shared" si="2"/>
        <v>0</v>
      </c>
      <c r="F24" s="277">
        <f t="shared" si="3"/>
        <v>0</v>
      </c>
      <c r="G24" s="228">
        <f t="shared" si="4"/>
        <v>0</v>
      </c>
      <c r="H24" s="228">
        <f t="shared" si="6"/>
        <v>0</v>
      </c>
      <c r="I24" s="278">
        <f t="shared" si="5"/>
        <v>0</v>
      </c>
    </row>
    <row r="25" spans="1:9" ht="24.95" customHeight="1" x14ac:dyDescent="0.2">
      <c r="A25" s="252">
        <f>Datos!A32</f>
        <v>3</v>
      </c>
      <c r="B25" s="347" t="str">
        <f t="shared" si="0"/>
        <v>ESTRUCTURA RESISTENTE</v>
      </c>
      <c r="C25" s="348"/>
      <c r="D25" s="275">
        <f t="shared" si="1"/>
        <v>0</v>
      </c>
      <c r="E25" s="276">
        <f t="shared" si="2"/>
        <v>0</v>
      </c>
      <c r="F25" s="277">
        <f t="shared" si="3"/>
        <v>0</v>
      </c>
      <c r="G25" s="228">
        <f t="shared" si="4"/>
        <v>0</v>
      </c>
      <c r="H25" s="228">
        <f t="shared" si="6"/>
        <v>0</v>
      </c>
      <c r="I25" s="278">
        <f t="shared" si="5"/>
        <v>0</v>
      </c>
    </row>
    <row r="26" spans="1:9" ht="24.95" customHeight="1" x14ac:dyDescent="0.2">
      <c r="A26" s="252" t="str">
        <f>Datos!A33</f>
        <v>3.1</v>
      </c>
      <c r="B26" s="347" t="str">
        <f t="shared" si="0"/>
        <v>Estructura de Hº Aº</v>
      </c>
      <c r="C26" s="348"/>
      <c r="D26" s="275">
        <f t="shared" si="1"/>
        <v>0</v>
      </c>
      <c r="E26" s="276">
        <f t="shared" si="2"/>
        <v>0</v>
      </c>
      <c r="F26" s="277">
        <f t="shared" si="3"/>
        <v>0</v>
      </c>
      <c r="G26" s="228">
        <f t="shared" si="4"/>
        <v>0</v>
      </c>
      <c r="H26" s="228">
        <f t="shared" si="6"/>
        <v>0</v>
      </c>
      <c r="I26" s="278">
        <f t="shared" si="5"/>
        <v>0</v>
      </c>
    </row>
    <row r="27" spans="1:9" ht="24.95" customHeight="1" x14ac:dyDescent="0.2">
      <c r="A27" s="252" t="str">
        <f>Datos!A34</f>
        <v>3.1.1</v>
      </c>
      <c r="B27" s="347" t="str">
        <f t="shared" si="0"/>
        <v>Hormigones de limpieza y no resistentes</v>
      </c>
      <c r="C27" s="348"/>
      <c r="D27" s="275" t="str">
        <f t="shared" si="1"/>
        <v>m2</v>
      </c>
      <c r="E27" s="276">
        <f t="shared" si="2"/>
        <v>0</v>
      </c>
      <c r="F27" s="277">
        <f t="shared" si="3"/>
        <v>0</v>
      </c>
      <c r="G27" s="228">
        <f t="shared" si="4"/>
        <v>0</v>
      </c>
      <c r="H27" s="228">
        <f t="shared" si="6"/>
        <v>0</v>
      </c>
      <c r="I27" s="278">
        <f t="shared" si="5"/>
        <v>0</v>
      </c>
    </row>
    <row r="28" spans="1:9" ht="24.95" customHeight="1" x14ac:dyDescent="0.2">
      <c r="A28" s="252" t="str">
        <f>Datos!A35</f>
        <v>3.1.2</v>
      </c>
      <c r="B28" s="347" t="str">
        <f t="shared" si="0"/>
        <v>Hormigones para cimientos y sobrecimientos</v>
      </c>
      <c r="C28" s="348"/>
      <c r="D28" s="275" t="str">
        <f t="shared" si="1"/>
        <v>m3</v>
      </c>
      <c r="E28" s="276">
        <f t="shared" si="2"/>
        <v>0</v>
      </c>
      <c r="F28" s="277">
        <f t="shared" si="3"/>
        <v>0</v>
      </c>
      <c r="G28" s="228">
        <f t="shared" si="4"/>
        <v>0</v>
      </c>
      <c r="H28" s="228">
        <f t="shared" si="6"/>
        <v>0</v>
      </c>
      <c r="I28" s="278">
        <f t="shared" si="5"/>
        <v>0</v>
      </c>
    </row>
    <row r="29" spans="1:9" ht="24.95" customHeight="1" x14ac:dyDescent="0.2">
      <c r="A29" s="252" t="str">
        <f>Datos!A36</f>
        <v>3.1.3</v>
      </c>
      <c r="B29" s="347" t="str">
        <f t="shared" si="0"/>
        <v>Hormigones para plateas, zapatas, bases y vigas de fundación</v>
      </c>
      <c r="C29" s="348"/>
      <c r="D29" s="275" t="str">
        <f t="shared" si="1"/>
        <v>m3</v>
      </c>
      <c r="E29" s="276">
        <f t="shared" si="2"/>
        <v>0</v>
      </c>
      <c r="F29" s="277">
        <f t="shared" si="3"/>
        <v>0</v>
      </c>
      <c r="G29" s="228">
        <f t="shared" si="4"/>
        <v>0</v>
      </c>
      <c r="H29" s="228">
        <f t="shared" si="6"/>
        <v>0</v>
      </c>
      <c r="I29" s="278">
        <f t="shared" si="5"/>
        <v>0</v>
      </c>
    </row>
    <row r="30" spans="1:9" ht="24.95" customHeight="1" x14ac:dyDescent="0.2">
      <c r="A30" s="252" t="str">
        <f>Datos!A37</f>
        <v>3.1.4</v>
      </c>
      <c r="B30" s="347" t="str">
        <f t="shared" si="0"/>
        <v>Hormigones para vigas de arriostramiento</v>
      </c>
      <c r="C30" s="348"/>
      <c r="D30" s="275" t="str">
        <f t="shared" si="1"/>
        <v>m3</v>
      </c>
      <c r="E30" s="276">
        <f t="shared" si="2"/>
        <v>0</v>
      </c>
      <c r="F30" s="277">
        <f t="shared" si="3"/>
        <v>0</v>
      </c>
      <c r="G30" s="228">
        <f t="shared" si="4"/>
        <v>0</v>
      </c>
      <c r="H30" s="228">
        <f t="shared" si="6"/>
        <v>0</v>
      </c>
      <c r="I30" s="278">
        <f t="shared" si="5"/>
        <v>0</v>
      </c>
    </row>
    <row r="31" spans="1:9" ht="24.95" customHeight="1" x14ac:dyDescent="0.2">
      <c r="A31" s="252" t="str">
        <f>Datos!A38</f>
        <v>3.1.5</v>
      </c>
      <c r="B31" s="347" t="str">
        <f t="shared" si="0"/>
        <v>Hormigones para columnas de carga</v>
      </c>
      <c r="C31" s="348"/>
      <c r="D31" s="275" t="str">
        <f t="shared" si="1"/>
        <v>m3</v>
      </c>
      <c r="E31" s="276">
        <f t="shared" si="2"/>
        <v>0</v>
      </c>
      <c r="F31" s="277">
        <f t="shared" si="3"/>
        <v>0</v>
      </c>
      <c r="G31" s="228">
        <f t="shared" si="4"/>
        <v>0</v>
      </c>
      <c r="H31" s="228">
        <f t="shared" si="6"/>
        <v>0</v>
      </c>
      <c r="I31" s="278">
        <f t="shared" si="5"/>
        <v>0</v>
      </c>
    </row>
    <row r="32" spans="1:9" ht="24.95" customHeight="1" x14ac:dyDescent="0.2">
      <c r="A32" s="252" t="str">
        <f>Datos!A39</f>
        <v>3.1.6</v>
      </c>
      <c r="B32" s="347" t="str">
        <f t="shared" si="0"/>
        <v>Hormigones para columnas de encadenado</v>
      </c>
      <c r="C32" s="348"/>
      <c r="D32" s="275" t="str">
        <f t="shared" si="1"/>
        <v>m3</v>
      </c>
      <c r="E32" s="276">
        <f t="shared" si="2"/>
        <v>0</v>
      </c>
      <c r="F32" s="277">
        <f t="shared" si="3"/>
        <v>0</v>
      </c>
      <c r="G32" s="228">
        <f t="shared" si="4"/>
        <v>0</v>
      </c>
      <c r="H32" s="228">
        <f t="shared" si="6"/>
        <v>0</v>
      </c>
      <c r="I32" s="278">
        <f t="shared" si="5"/>
        <v>0</v>
      </c>
    </row>
    <row r="33" spans="1:9" ht="24.95" customHeight="1" x14ac:dyDescent="0.2">
      <c r="A33" s="252" t="str">
        <f>Datos!A40</f>
        <v>3.1.7</v>
      </c>
      <c r="B33" s="347" t="str">
        <f t="shared" si="0"/>
        <v>Hormigones para vigas  de carga</v>
      </c>
      <c r="C33" s="348"/>
      <c r="D33" s="275" t="str">
        <f t="shared" si="1"/>
        <v>m3</v>
      </c>
      <c r="E33" s="276">
        <f t="shared" si="2"/>
        <v>0</v>
      </c>
      <c r="F33" s="277">
        <f t="shared" si="3"/>
        <v>0</v>
      </c>
      <c r="G33" s="228">
        <f t="shared" si="4"/>
        <v>0</v>
      </c>
      <c r="H33" s="228">
        <f t="shared" si="6"/>
        <v>0</v>
      </c>
      <c r="I33" s="278">
        <f t="shared" si="5"/>
        <v>0</v>
      </c>
    </row>
    <row r="34" spans="1:9" ht="24.95" customHeight="1" x14ac:dyDescent="0.2">
      <c r="A34" s="252" t="str">
        <f>Datos!A41</f>
        <v>3.1.8</v>
      </c>
      <c r="B34" s="347" t="str">
        <f t="shared" si="0"/>
        <v>Hormigones para vigas de encadenado</v>
      </c>
      <c r="C34" s="348"/>
      <c r="D34" s="275" t="str">
        <f t="shared" si="1"/>
        <v>m3</v>
      </c>
      <c r="E34" s="276">
        <f t="shared" si="2"/>
        <v>0</v>
      </c>
      <c r="F34" s="277">
        <f t="shared" si="3"/>
        <v>0</v>
      </c>
      <c r="G34" s="228">
        <f t="shared" si="4"/>
        <v>0</v>
      </c>
      <c r="H34" s="228">
        <f t="shared" si="6"/>
        <v>0</v>
      </c>
      <c r="I34" s="278">
        <f t="shared" si="5"/>
        <v>0</v>
      </c>
    </row>
    <row r="35" spans="1:9" ht="24.95" customHeight="1" x14ac:dyDescent="0.2">
      <c r="A35" s="252" t="str">
        <f>Datos!A42</f>
        <v>3.2</v>
      </c>
      <c r="B35" s="347" t="str">
        <f t="shared" si="0"/>
        <v>Estructura  metálica</v>
      </c>
      <c r="C35" s="348"/>
      <c r="D35" s="275">
        <f t="shared" si="1"/>
        <v>0</v>
      </c>
      <c r="E35" s="276">
        <f t="shared" si="2"/>
        <v>0</v>
      </c>
      <c r="F35" s="277">
        <f t="shared" si="3"/>
        <v>0</v>
      </c>
      <c r="G35" s="228">
        <f t="shared" si="4"/>
        <v>0</v>
      </c>
      <c r="H35" s="228">
        <f t="shared" si="6"/>
        <v>0</v>
      </c>
      <c r="I35" s="278">
        <f t="shared" si="5"/>
        <v>0</v>
      </c>
    </row>
    <row r="36" spans="1:9" ht="24.95" customHeight="1" x14ac:dyDescent="0.2">
      <c r="A36" s="252" t="str">
        <f>Datos!A43</f>
        <v>3.2.1</v>
      </c>
      <c r="B36" s="347" t="str">
        <f t="shared" si="0"/>
        <v>Vigas, correas, y cerramiento</v>
      </c>
      <c r="C36" s="348"/>
      <c r="D36" s="275" t="str">
        <f t="shared" si="1"/>
        <v>m2</v>
      </c>
      <c r="E36" s="276">
        <f t="shared" si="2"/>
        <v>0</v>
      </c>
      <c r="F36" s="277">
        <f t="shared" si="3"/>
        <v>0</v>
      </c>
      <c r="G36" s="228">
        <f t="shared" si="4"/>
        <v>0</v>
      </c>
      <c r="H36" s="228">
        <f t="shared" si="6"/>
        <v>0</v>
      </c>
      <c r="I36" s="278">
        <f t="shared" si="5"/>
        <v>0</v>
      </c>
    </row>
    <row r="37" spans="1:9" ht="24.95" customHeight="1" x14ac:dyDescent="0.2">
      <c r="A37" s="252">
        <f>Datos!A44</f>
        <v>4</v>
      </c>
      <c r="B37" s="347" t="str">
        <f t="shared" si="0"/>
        <v xml:space="preserve"> ALBAÑILERÍA</v>
      </c>
      <c r="C37" s="348"/>
      <c r="D37" s="275">
        <f t="shared" si="1"/>
        <v>0</v>
      </c>
      <c r="E37" s="276">
        <f t="shared" si="2"/>
        <v>0</v>
      </c>
      <c r="F37" s="277">
        <f t="shared" si="3"/>
        <v>0</v>
      </c>
      <c r="G37" s="228">
        <f t="shared" si="4"/>
        <v>0</v>
      </c>
      <c r="H37" s="228">
        <f t="shared" si="6"/>
        <v>0</v>
      </c>
      <c r="I37" s="278">
        <f t="shared" si="5"/>
        <v>0</v>
      </c>
    </row>
    <row r="38" spans="1:9" ht="24.95" customHeight="1" x14ac:dyDescent="0.2">
      <c r="A38" s="252" t="str">
        <f>Datos!A45</f>
        <v>4.1</v>
      </c>
      <c r="B38" s="347" t="str">
        <f t="shared" si="0"/>
        <v>Muros</v>
      </c>
      <c r="C38" s="348"/>
      <c r="D38" s="275">
        <f t="shared" si="1"/>
        <v>0</v>
      </c>
      <c r="E38" s="276">
        <f t="shared" si="2"/>
        <v>0</v>
      </c>
      <c r="F38" s="277">
        <f t="shared" si="3"/>
        <v>0</v>
      </c>
      <c r="G38" s="228">
        <f t="shared" si="4"/>
        <v>0</v>
      </c>
      <c r="H38" s="228">
        <f t="shared" si="6"/>
        <v>0</v>
      </c>
      <c r="I38" s="278">
        <f t="shared" si="5"/>
        <v>0</v>
      </c>
    </row>
    <row r="39" spans="1:9" ht="24.95" customHeight="1" x14ac:dyDescent="0.2">
      <c r="A39" s="252" t="str">
        <f>Datos!A46</f>
        <v>4.1.2</v>
      </c>
      <c r="B39" s="347" t="str">
        <f t="shared" si="0"/>
        <v>Mamposterías  de ladrillón de 0,20 m</v>
      </c>
      <c r="C39" s="348"/>
      <c r="D39" s="275" t="str">
        <f t="shared" si="1"/>
        <v>m2</v>
      </c>
      <c r="E39" s="276">
        <f t="shared" si="2"/>
        <v>0</v>
      </c>
      <c r="F39" s="277">
        <f t="shared" si="3"/>
        <v>0</v>
      </c>
      <c r="G39" s="228">
        <f t="shared" si="4"/>
        <v>0</v>
      </c>
      <c r="H39" s="228">
        <f t="shared" si="6"/>
        <v>0</v>
      </c>
      <c r="I39" s="278">
        <f t="shared" si="5"/>
        <v>0</v>
      </c>
    </row>
    <row r="40" spans="1:9" ht="24.95" customHeight="1" x14ac:dyDescent="0.2">
      <c r="A40" s="252" t="str">
        <f>Datos!A47</f>
        <v>4.1.4</v>
      </c>
      <c r="B40" s="347" t="str">
        <f t="shared" si="0"/>
        <v>Mamposterías  de ladrillos de 0,15 m</v>
      </c>
      <c r="C40" s="348"/>
      <c r="D40" s="275" t="str">
        <f t="shared" si="1"/>
        <v>m2</v>
      </c>
      <c r="E40" s="276">
        <f t="shared" si="2"/>
        <v>0</v>
      </c>
      <c r="F40" s="277">
        <f t="shared" si="3"/>
        <v>0</v>
      </c>
      <c r="G40" s="228">
        <f t="shared" si="4"/>
        <v>0</v>
      </c>
      <c r="H40" s="228">
        <f t="shared" si="6"/>
        <v>0</v>
      </c>
      <c r="I40" s="278">
        <f t="shared" si="5"/>
        <v>0</v>
      </c>
    </row>
    <row r="41" spans="1:9" ht="24.95" customHeight="1" x14ac:dyDescent="0.2">
      <c r="A41" s="252" t="str">
        <f>Datos!A48</f>
        <v>4.2</v>
      </c>
      <c r="B41" s="347" t="str">
        <f t="shared" si="0"/>
        <v>Tabiques</v>
      </c>
      <c r="C41" s="348"/>
      <c r="D41" s="275">
        <f t="shared" si="1"/>
        <v>0</v>
      </c>
      <c r="E41" s="276">
        <f t="shared" si="2"/>
        <v>0</v>
      </c>
      <c r="F41" s="277">
        <f t="shared" si="3"/>
        <v>0</v>
      </c>
      <c r="G41" s="228">
        <f t="shared" si="4"/>
        <v>0</v>
      </c>
      <c r="H41" s="228">
        <f t="shared" si="6"/>
        <v>0</v>
      </c>
      <c r="I41" s="278">
        <f t="shared" si="5"/>
        <v>0</v>
      </c>
    </row>
    <row r="42" spans="1:9" ht="24.95" customHeight="1" x14ac:dyDescent="0.2">
      <c r="A42" s="252" t="str">
        <f>Datos!A49</f>
        <v>4.2.3</v>
      </c>
      <c r="B42" s="347" t="str">
        <f t="shared" si="0"/>
        <v>Tabiques de placas cementicias</v>
      </c>
      <c r="C42" s="348"/>
      <c r="D42" s="275" t="str">
        <f t="shared" si="1"/>
        <v>m2</v>
      </c>
      <c r="E42" s="276">
        <f t="shared" si="2"/>
        <v>0</v>
      </c>
      <c r="F42" s="277">
        <f t="shared" si="3"/>
        <v>0</v>
      </c>
      <c r="G42" s="228">
        <f t="shared" si="4"/>
        <v>0</v>
      </c>
      <c r="H42" s="228">
        <f t="shared" si="6"/>
        <v>0</v>
      </c>
      <c r="I42" s="278">
        <f t="shared" si="5"/>
        <v>0</v>
      </c>
    </row>
    <row r="43" spans="1:9" ht="24.95" customHeight="1" x14ac:dyDescent="0.2">
      <c r="A43" s="252" t="str">
        <f>Datos!A50</f>
        <v>4.3</v>
      </c>
      <c r="B43" s="347" t="str">
        <f t="shared" si="0"/>
        <v>Conductos</v>
      </c>
      <c r="C43" s="348"/>
      <c r="D43" s="275">
        <f t="shared" si="1"/>
        <v>0</v>
      </c>
      <c r="E43" s="276">
        <f t="shared" si="2"/>
        <v>0</v>
      </c>
      <c r="F43" s="277">
        <f t="shared" si="3"/>
        <v>0</v>
      </c>
      <c r="G43" s="228">
        <f t="shared" si="4"/>
        <v>0</v>
      </c>
      <c r="H43" s="228">
        <f t="shared" si="6"/>
        <v>0</v>
      </c>
      <c r="I43" s="278">
        <f t="shared" si="5"/>
        <v>0</v>
      </c>
    </row>
    <row r="44" spans="1:9" ht="24.95" customHeight="1" x14ac:dyDescent="0.2">
      <c r="A44" s="252" t="str">
        <f>Datos!A51</f>
        <v>4.3.1</v>
      </c>
      <c r="B44" s="347" t="str">
        <f t="shared" si="0"/>
        <v>Plenos</v>
      </c>
      <c r="C44" s="348"/>
      <c r="D44" s="275" t="str">
        <f t="shared" si="1"/>
        <v>m2</v>
      </c>
      <c r="E44" s="276">
        <f t="shared" si="2"/>
        <v>0</v>
      </c>
      <c r="F44" s="277">
        <f t="shared" si="3"/>
        <v>0</v>
      </c>
      <c r="G44" s="228">
        <f t="shared" si="4"/>
        <v>0</v>
      </c>
      <c r="H44" s="228">
        <f t="shared" si="6"/>
        <v>0</v>
      </c>
      <c r="I44" s="278">
        <f t="shared" si="5"/>
        <v>0</v>
      </c>
    </row>
    <row r="45" spans="1:9" ht="24.95" customHeight="1" x14ac:dyDescent="0.2">
      <c r="A45" s="252" t="str">
        <f>Datos!A52</f>
        <v>4.4</v>
      </c>
      <c r="B45" s="347" t="str">
        <f t="shared" si="0"/>
        <v>Aislaciones</v>
      </c>
      <c r="C45" s="348"/>
      <c r="D45" s="275">
        <f t="shared" si="1"/>
        <v>0</v>
      </c>
      <c r="E45" s="276">
        <f t="shared" si="2"/>
        <v>0</v>
      </c>
      <c r="F45" s="277">
        <f t="shared" si="3"/>
        <v>0</v>
      </c>
      <c r="G45" s="228">
        <f t="shared" si="4"/>
        <v>0</v>
      </c>
      <c r="H45" s="228">
        <f t="shared" si="6"/>
        <v>0</v>
      </c>
      <c r="I45" s="278">
        <f t="shared" si="5"/>
        <v>0</v>
      </c>
    </row>
    <row r="46" spans="1:9" ht="24.95" customHeight="1" x14ac:dyDescent="0.2">
      <c r="A46" s="252" t="str">
        <f>Datos!A53</f>
        <v>4.4.1</v>
      </c>
      <c r="B46" s="347" t="str">
        <f t="shared" si="0"/>
        <v>Capa Aisladora Horizontal y Vertical</v>
      </c>
      <c r="C46" s="348"/>
      <c r="D46" s="275" t="str">
        <f t="shared" si="1"/>
        <v>m2</v>
      </c>
      <c r="E46" s="276">
        <f t="shared" si="2"/>
        <v>0</v>
      </c>
      <c r="F46" s="277">
        <f t="shared" si="3"/>
        <v>0</v>
      </c>
      <c r="G46" s="228">
        <f t="shared" si="4"/>
        <v>0</v>
      </c>
      <c r="H46" s="228">
        <f t="shared" si="6"/>
        <v>0</v>
      </c>
      <c r="I46" s="278">
        <f t="shared" si="5"/>
        <v>0</v>
      </c>
    </row>
    <row r="47" spans="1:9" ht="24.95" customHeight="1" x14ac:dyDescent="0.2">
      <c r="A47" s="252" t="str">
        <f>Datos!A54</f>
        <v>4.5</v>
      </c>
      <c r="B47" s="347" t="str">
        <f t="shared" si="0"/>
        <v>Revoques</v>
      </c>
      <c r="C47" s="348"/>
      <c r="D47" s="275">
        <f t="shared" si="1"/>
        <v>0</v>
      </c>
      <c r="E47" s="276">
        <f t="shared" si="2"/>
        <v>0</v>
      </c>
      <c r="F47" s="277">
        <f t="shared" si="3"/>
        <v>0</v>
      </c>
      <c r="G47" s="228">
        <f t="shared" si="4"/>
        <v>0</v>
      </c>
      <c r="H47" s="228">
        <f t="shared" si="6"/>
        <v>0</v>
      </c>
      <c r="I47" s="278">
        <f t="shared" si="5"/>
        <v>0</v>
      </c>
    </row>
    <row r="48" spans="1:9" ht="24.95" customHeight="1" x14ac:dyDescent="0.2">
      <c r="A48" s="252" t="str">
        <f>Datos!A55</f>
        <v>4.5.1</v>
      </c>
      <c r="B48" s="347" t="str">
        <f t="shared" si="0"/>
        <v>Jaharro a la cal  interior y exterior</v>
      </c>
      <c r="C48" s="348"/>
      <c r="D48" s="275" t="str">
        <f t="shared" si="1"/>
        <v>m2</v>
      </c>
      <c r="E48" s="276">
        <f t="shared" si="2"/>
        <v>0</v>
      </c>
      <c r="F48" s="277">
        <f t="shared" si="3"/>
        <v>0</v>
      </c>
      <c r="G48" s="228">
        <f t="shared" si="4"/>
        <v>0</v>
      </c>
      <c r="H48" s="228">
        <f t="shared" si="6"/>
        <v>0</v>
      </c>
      <c r="I48" s="278">
        <f t="shared" si="5"/>
        <v>0</v>
      </c>
    </row>
    <row r="49" spans="1:9" ht="24.95" customHeight="1" x14ac:dyDescent="0.2">
      <c r="A49" s="252" t="str">
        <f>Datos!A56</f>
        <v>4.5.2</v>
      </c>
      <c r="B49" s="347" t="str">
        <f t="shared" si="0"/>
        <v>Revoque  impermeable</v>
      </c>
      <c r="C49" s="348"/>
      <c r="D49" s="275" t="str">
        <f t="shared" si="1"/>
        <v>m2</v>
      </c>
      <c r="E49" s="276">
        <f t="shared" si="2"/>
        <v>0</v>
      </c>
      <c r="F49" s="277">
        <f t="shared" si="3"/>
        <v>0</v>
      </c>
      <c r="G49" s="228">
        <f t="shared" si="4"/>
        <v>0</v>
      </c>
      <c r="H49" s="228">
        <f t="shared" si="6"/>
        <v>0</v>
      </c>
      <c r="I49" s="278">
        <f t="shared" si="5"/>
        <v>0</v>
      </c>
    </row>
    <row r="50" spans="1:9" ht="24.95" customHeight="1" x14ac:dyDescent="0.2">
      <c r="A50" s="252" t="str">
        <f>Datos!A57</f>
        <v>4.5.3</v>
      </c>
      <c r="B50" s="347" t="str">
        <f t="shared" ref="B50:B81" si="7">IFERROR(VLOOKUP(A50,Tabla_Datos,2,FALSE),"")</f>
        <v>Jaharro bajo revestimiento</v>
      </c>
      <c r="C50" s="348"/>
      <c r="D50" s="275" t="str">
        <f t="shared" ref="D50:D81" si="8">IFERROR(VLOOKUP(A50,Tabla_Datos,3,FALSE),"")</f>
        <v>m2</v>
      </c>
      <c r="E50" s="276">
        <f t="shared" ref="E50:E81" si="9">IFERROR(VLOOKUP(A50,Tabla_Datos,4,FALSE),0)</f>
        <v>0</v>
      </c>
      <c r="F50" s="277">
        <f t="shared" ref="F50:F81" si="10">IFERROR(VLOOKUP(A50,Tabla_Analisis_Precio,7,FALSE),0)</f>
        <v>0</v>
      </c>
      <c r="G50" s="228">
        <f t="shared" ref="G50:G81" si="11">ROUND(PrecioUnitario(F50,GG_Porcentaje,Beneficio,Ingresos_Brutos,IVA),2)</f>
        <v>0</v>
      </c>
      <c r="H50" s="228">
        <f t="shared" si="6"/>
        <v>0</v>
      </c>
      <c r="I50" s="278">
        <f t="shared" ref="I50:I81" si="12">IFERROR(H50/Monto_Oferta,0)</f>
        <v>0</v>
      </c>
    </row>
    <row r="51" spans="1:9" ht="24.95" customHeight="1" x14ac:dyDescent="0.2">
      <c r="A51" s="252" t="str">
        <f>Datos!A58</f>
        <v>4.5.4</v>
      </c>
      <c r="B51" s="347" t="str">
        <f t="shared" si="7"/>
        <v>Enlucidos</v>
      </c>
      <c r="C51" s="348"/>
      <c r="D51" s="275" t="str">
        <f t="shared" si="8"/>
        <v>m2</v>
      </c>
      <c r="E51" s="276">
        <f t="shared" si="9"/>
        <v>0</v>
      </c>
      <c r="F51" s="277">
        <f t="shared" si="10"/>
        <v>0</v>
      </c>
      <c r="G51" s="228">
        <f t="shared" si="11"/>
        <v>0</v>
      </c>
      <c r="H51" s="228">
        <f t="shared" si="6"/>
        <v>0</v>
      </c>
      <c r="I51" s="278">
        <f t="shared" si="12"/>
        <v>0</v>
      </c>
    </row>
    <row r="52" spans="1:9" ht="24.95" customHeight="1" x14ac:dyDescent="0.2">
      <c r="A52" s="252" t="str">
        <f>Datos!A59</f>
        <v>4.6</v>
      </c>
      <c r="B52" s="347" t="str">
        <f t="shared" si="7"/>
        <v>Contrapisos</v>
      </c>
      <c r="C52" s="348"/>
      <c r="D52" s="275">
        <f t="shared" si="8"/>
        <v>0</v>
      </c>
      <c r="E52" s="276">
        <f t="shared" si="9"/>
        <v>0</v>
      </c>
      <c r="F52" s="277">
        <f t="shared" si="10"/>
        <v>0</v>
      </c>
      <c r="G52" s="228">
        <f t="shared" si="11"/>
        <v>0</v>
      </c>
      <c r="H52" s="228">
        <f t="shared" si="6"/>
        <v>0</v>
      </c>
      <c r="I52" s="278">
        <f t="shared" si="12"/>
        <v>0</v>
      </c>
    </row>
    <row r="53" spans="1:9" ht="24.95" customHeight="1" x14ac:dyDescent="0.2">
      <c r="A53" s="252" t="str">
        <f>Datos!A60</f>
        <v>4.6.1</v>
      </c>
      <c r="B53" s="347" t="str">
        <f t="shared" si="7"/>
        <v>De hormigón sin armar</v>
      </c>
      <c r="C53" s="348"/>
      <c r="D53" s="275" t="str">
        <f t="shared" si="8"/>
        <v>m2</v>
      </c>
      <c r="E53" s="276">
        <f t="shared" si="9"/>
        <v>0</v>
      </c>
      <c r="F53" s="277">
        <f t="shared" si="10"/>
        <v>0</v>
      </c>
      <c r="G53" s="228">
        <f t="shared" si="11"/>
        <v>0</v>
      </c>
      <c r="H53" s="228">
        <f t="shared" si="6"/>
        <v>0</v>
      </c>
      <c r="I53" s="278">
        <f t="shared" si="12"/>
        <v>0</v>
      </c>
    </row>
    <row r="54" spans="1:9" ht="24.95" customHeight="1" x14ac:dyDescent="0.2">
      <c r="A54" s="252" t="str">
        <f>Datos!A61</f>
        <v>4.6.2</v>
      </c>
      <c r="B54" s="347" t="str">
        <f t="shared" si="7"/>
        <v>De hormigón armado</v>
      </c>
      <c r="C54" s="348"/>
      <c r="D54" s="275" t="str">
        <f t="shared" si="8"/>
        <v>m2</v>
      </c>
      <c r="E54" s="276">
        <f t="shared" si="9"/>
        <v>0</v>
      </c>
      <c r="F54" s="277">
        <f t="shared" si="10"/>
        <v>0</v>
      </c>
      <c r="G54" s="228">
        <f t="shared" si="11"/>
        <v>0</v>
      </c>
      <c r="H54" s="228">
        <f t="shared" si="6"/>
        <v>0</v>
      </c>
      <c r="I54" s="278">
        <f t="shared" si="12"/>
        <v>0</v>
      </c>
    </row>
    <row r="55" spans="1:9" ht="24.95" customHeight="1" x14ac:dyDescent="0.2">
      <c r="A55" s="252">
        <f>Datos!A62</f>
        <v>5</v>
      </c>
      <c r="B55" s="347" t="str">
        <f t="shared" si="7"/>
        <v xml:space="preserve"> REVESTIMIENTOS</v>
      </c>
      <c r="C55" s="348"/>
      <c r="D55" s="275">
        <f t="shared" si="8"/>
        <v>0</v>
      </c>
      <c r="E55" s="276">
        <f t="shared" si="9"/>
        <v>0</v>
      </c>
      <c r="F55" s="277">
        <f t="shared" si="10"/>
        <v>0</v>
      </c>
      <c r="G55" s="228">
        <f t="shared" si="11"/>
        <v>0</v>
      </c>
      <c r="H55" s="228">
        <f t="shared" si="6"/>
        <v>0</v>
      </c>
      <c r="I55" s="278">
        <f t="shared" si="12"/>
        <v>0</v>
      </c>
    </row>
    <row r="56" spans="1:9" ht="24.95" customHeight="1" x14ac:dyDescent="0.2">
      <c r="A56" s="252" t="str">
        <f>Datos!A63</f>
        <v>5.1</v>
      </c>
      <c r="B56" s="347" t="str">
        <f t="shared" si="7"/>
        <v>Cerámico</v>
      </c>
      <c r="C56" s="348"/>
      <c r="D56" s="275" t="str">
        <f t="shared" si="8"/>
        <v>m2</v>
      </c>
      <c r="E56" s="276">
        <f t="shared" si="9"/>
        <v>0</v>
      </c>
      <c r="F56" s="277">
        <f t="shared" si="10"/>
        <v>0</v>
      </c>
      <c r="G56" s="228">
        <f t="shared" si="11"/>
        <v>0</v>
      </c>
      <c r="H56" s="228">
        <f t="shared" si="6"/>
        <v>0</v>
      </c>
      <c r="I56" s="278">
        <f t="shared" si="12"/>
        <v>0</v>
      </c>
    </row>
    <row r="57" spans="1:9" ht="24.95" customHeight="1" x14ac:dyDescent="0.2">
      <c r="A57" s="252" t="str">
        <f>Datos!A64</f>
        <v>5.2</v>
      </c>
      <c r="B57" s="347" t="str">
        <f t="shared" si="7"/>
        <v>Antepechos</v>
      </c>
      <c r="C57" s="348"/>
      <c r="D57" s="275" t="str">
        <f t="shared" si="8"/>
        <v>m2</v>
      </c>
      <c r="E57" s="276">
        <f t="shared" si="9"/>
        <v>0</v>
      </c>
      <c r="F57" s="277">
        <f t="shared" si="10"/>
        <v>0</v>
      </c>
      <c r="G57" s="228">
        <f t="shared" si="11"/>
        <v>0</v>
      </c>
      <c r="H57" s="228">
        <f t="shared" si="6"/>
        <v>0</v>
      </c>
      <c r="I57" s="278">
        <f t="shared" si="12"/>
        <v>0</v>
      </c>
    </row>
    <row r="58" spans="1:9" ht="24.95" customHeight="1" x14ac:dyDescent="0.2">
      <c r="A58" s="252" t="str">
        <f>Datos!A65</f>
        <v>5.5</v>
      </c>
      <c r="B58" s="347" t="str">
        <f t="shared" si="7"/>
        <v>De piedra laja tipo San Luis</v>
      </c>
      <c r="C58" s="348"/>
      <c r="D58" s="275" t="str">
        <f t="shared" si="8"/>
        <v>m2</v>
      </c>
      <c r="E58" s="276">
        <f t="shared" si="9"/>
        <v>0</v>
      </c>
      <c r="F58" s="277">
        <f t="shared" si="10"/>
        <v>0</v>
      </c>
      <c r="G58" s="228">
        <f t="shared" si="11"/>
        <v>0</v>
      </c>
      <c r="H58" s="228">
        <f t="shared" si="6"/>
        <v>0</v>
      </c>
      <c r="I58" s="278">
        <f t="shared" si="12"/>
        <v>0</v>
      </c>
    </row>
    <row r="59" spans="1:9" ht="24.95" customHeight="1" x14ac:dyDescent="0.2">
      <c r="A59" s="252">
        <f>Datos!A66</f>
        <v>6</v>
      </c>
      <c r="B59" s="347" t="str">
        <f t="shared" si="7"/>
        <v xml:space="preserve"> PISOS Y ZÓCALOS</v>
      </c>
      <c r="C59" s="348"/>
      <c r="D59" s="275">
        <f t="shared" si="8"/>
        <v>0</v>
      </c>
      <c r="E59" s="276">
        <f t="shared" si="9"/>
        <v>0</v>
      </c>
      <c r="F59" s="277">
        <f t="shared" si="10"/>
        <v>0</v>
      </c>
      <c r="G59" s="228">
        <f t="shared" si="11"/>
        <v>0</v>
      </c>
      <c r="H59" s="228">
        <f t="shared" si="6"/>
        <v>0</v>
      </c>
      <c r="I59" s="278">
        <f t="shared" si="12"/>
        <v>0</v>
      </c>
    </row>
    <row r="60" spans="1:9" ht="24.95" customHeight="1" x14ac:dyDescent="0.2">
      <c r="A60" s="252" t="str">
        <f>Datos!A67</f>
        <v>6.1</v>
      </c>
      <c r="B60" s="347" t="str">
        <f t="shared" si="7"/>
        <v>Interiores</v>
      </c>
      <c r="C60" s="348"/>
      <c r="D60" s="275">
        <f t="shared" si="8"/>
        <v>0</v>
      </c>
      <c r="E60" s="276">
        <f t="shared" si="9"/>
        <v>0</v>
      </c>
      <c r="F60" s="277">
        <f t="shared" si="10"/>
        <v>0</v>
      </c>
      <c r="G60" s="228">
        <f t="shared" si="11"/>
        <v>0</v>
      </c>
      <c r="H60" s="228">
        <f t="shared" si="6"/>
        <v>0</v>
      </c>
      <c r="I60" s="278">
        <f t="shared" si="12"/>
        <v>0</v>
      </c>
    </row>
    <row r="61" spans="1:9" ht="24.95" customHeight="1" x14ac:dyDescent="0.2">
      <c r="A61" s="252" t="str">
        <f>Datos!A68</f>
        <v>6.1.1</v>
      </c>
      <c r="B61" s="347" t="str">
        <f t="shared" si="7"/>
        <v>De hormigón</v>
      </c>
      <c r="C61" s="348"/>
      <c r="D61" s="275" t="str">
        <f t="shared" si="8"/>
        <v>m2</v>
      </c>
      <c r="E61" s="276">
        <f t="shared" si="9"/>
        <v>0</v>
      </c>
      <c r="F61" s="277">
        <f t="shared" si="10"/>
        <v>0</v>
      </c>
      <c r="G61" s="228">
        <f t="shared" si="11"/>
        <v>0</v>
      </c>
      <c r="H61" s="228">
        <f t="shared" si="6"/>
        <v>0</v>
      </c>
      <c r="I61" s="278">
        <f t="shared" si="12"/>
        <v>0</v>
      </c>
    </row>
    <row r="62" spans="1:9" ht="24.95" customHeight="1" x14ac:dyDescent="0.2">
      <c r="A62" s="252" t="str">
        <f>Datos!A69</f>
        <v>6.1.2</v>
      </c>
      <c r="B62" s="347" t="str">
        <f t="shared" si="7"/>
        <v>Pisos de mosaico granítico 30 x 30</v>
      </c>
      <c r="C62" s="348"/>
      <c r="D62" s="275" t="str">
        <f t="shared" si="8"/>
        <v>m2</v>
      </c>
      <c r="E62" s="276">
        <f t="shared" si="9"/>
        <v>0</v>
      </c>
      <c r="F62" s="277">
        <f t="shared" si="10"/>
        <v>0</v>
      </c>
      <c r="G62" s="228">
        <f t="shared" si="11"/>
        <v>0</v>
      </c>
      <c r="H62" s="228">
        <f t="shared" si="6"/>
        <v>0</v>
      </c>
      <c r="I62" s="278">
        <f t="shared" si="12"/>
        <v>0</v>
      </c>
    </row>
    <row r="63" spans="1:9" ht="24.95" customHeight="1" x14ac:dyDescent="0.2">
      <c r="A63" s="252" t="str">
        <f>Datos!A70</f>
        <v>6.1.3</v>
      </c>
      <c r="B63" s="347" t="str">
        <f t="shared" si="7"/>
        <v>Zócalos graníticos</v>
      </c>
      <c r="C63" s="348"/>
      <c r="D63" s="275" t="str">
        <f t="shared" si="8"/>
        <v>ml</v>
      </c>
      <c r="E63" s="276">
        <f t="shared" si="9"/>
        <v>0</v>
      </c>
      <c r="F63" s="277">
        <f t="shared" si="10"/>
        <v>0</v>
      </c>
      <c r="G63" s="228">
        <f t="shared" si="11"/>
        <v>0</v>
      </c>
      <c r="H63" s="228">
        <f t="shared" si="6"/>
        <v>0</v>
      </c>
      <c r="I63" s="278">
        <f t="shared" si="12"/>
        <v>0</v>
      </c>
    </row>
    <row r="64" spans="1:9" ht="24.95" customHeight="1" x14ac:dyDescent="0.2">
      <c r="A64" s="252" t="str">
        <f>Datos!A71</f>
        <v>6.1.4</v>
      </c>
      <c r="B64" s="347" t="str">
        <f t="shared" si="7"/>
        <v>Piso de baldosas de caucho</v>
      </c>
      <c r="C64" s="348"/>
      <c r="D64" s="275" t="str">
        <f t="shared" si="8"/>
        <v>m2</v>
      </c>
      <c r="E64" s="276">
        <f t="shared" si="9"/>
        <v>0</v>
      </c>
      <c r="F64" s="277">
        <f t="shared" si="10"/>
        <v>0</v>
      </c>
      <c r="G64" s="228">
        <f t="shared" si="11"/>
        <v>0</v>
      </c>
      <c r="H64" s="228">
        <f t="shared" si="6"/>
        <v>0</v>
      </c>
      <c r="I64" s="278">
        <f t="shared" si="12"/>
        <v>0</v>
      </c>
    </row>
    <row r="65" spans="1:9" ht="24.95" customHeight="1" x14ac:dyDescent="0.2">
      <c r="A65" s="252" t="str">
        <f>Datos!A72</f>
        <v>6.1.9</v>
      </c>
      <c r="B65" s="347" t="str">
        <f t="shared" si="7"/>
        <v>Umbrales y solías</v>
      </c>
      <c r="C65" s="348"/>
      <c r="D65" s="275" t="str">
        <f t="shared" si="8"/>
        <v>m2</v>
      </c>
      <c r="E65" s="276">
        <f t="shared" si="9"/>
        <v>0</v>
      </c>
      <c r="F65" s="277">
        <f t="shared" si="10"/>
        <v>0</v>
      </c>
      <c r="G65" s="228">
        <f t="shared" si="11"/>
        <v>0</v>
      </c>
      <c r="H65" s="228">
        <f t="shared" si="6"/>
        <v>0</v>
      </c>
      <c r="I65" s="278">
        <f t="shared" si="12"/>
        <v>0</v>
      </c>
    </row>
    <row r="66" spans="1:9" ht="24.95" customHeight="1" x14ac:dyDescent="0.2">
      <c r="A66" s="252" t="str">
        <f>Datos!A73</f>
        <v>6.2</v>
      </c>
      <c r="B66" s="347" t="str">
        <f t="shared" si="7"/>
        <v>Exteriores</v>
      </c>
      <c r="C66" s="348"/>
      <c r="D66" s="275">
        <f t="shared" si="8"/>
        <v>0</v>
      </c>
      <c r="E66" s="276">
        <f t="shared" si="9"/>
        <v>0</v>
      </c>
      <c r="F66" s="277">
        <f t="shared" si="10"/>
        <v>0</v>
      </c>
      <c r="G66" s="228">
        <f t="shared" si="11"/>
        <v>0</v>
      </c>
      <c r="H66" s="228">
        <f t="shared" si="6"/>
        <v>0</v>
      </c>
      <c r="I66" s="278">
        <f t="shared" si="12"/>
        <v>0</v>
      </c>
    </row>
    <row r="67" spans="1:9" ht="24.95" customHeight="1" x14ac:dyDescent="0.2">
      <c r="A67" s="252" t="str">
        <f>Datos!A74</f>
        <v>6.2.1</v>
      </c>
      <c r="B67" s="347" t="str">
        <f t="shared" si="7"/>
        <v>De hormigón sin armar</v>
      </c>
      <c r="C67" s="348"/>
      <c r="D67" s="275" t="str">
        <f t="shared" si="8"/>
        <v>m2</v>
      </c>
      <c r="E67" s="276">
        <f t="shared" si="9"/>
        <v>0</v>
      </c>
      <c r="F67" s="277">
        <f t="shared" si="10"/>
        <v>0</v>
      </c>
      <c r="G67" s="228">
        <f t="shared" si="11"/>
        <v>0</v>
      </c>
      <c r="H67" s="228">
        <f t="shared" si="6"/>
        <v>0</v>
      </c>
      <c r="I67" s="278">
        <f t="shared" si="12"/>
        <v>0</v>
      </c>
    </row>
    <row r="68" spans="1:9" ht="24.95" customHeight="1" x14ac:dyDescent="0.2">
      <c r="A68" s="252" t="str">
        <f>Datos!A75</f>
        <v>6.2.2</v>
      </c>
      <c r="B68" s="347" t="str">
        <f t="shared" si="7"/>
        <v xml:space="preserve">De hormigón armado </v>
      </c>
      <c r="C68" s="348"/>
      <c r="D68" s="275" t="str">
        <f t="shared" si="8"/>
        <v>m2</v>
      </c>
      <c r="E68" s="276">
        <f t="shared" si="9"/>
        <v>0</v>
      </c>
      <c r="F68" s="277">
        <f t="shared" si="10"/>
        <v>0</v>
      </c>
      <c r="G68" s="228">
        <f t="shared" si="11"/>
        <v>0</v>
      </c>
      <c r="H68" s="228">
        <f t="shared" si="6"/>
        <v>0</v>
      </c>
      <c r="I68" s="278">
        <f t="shared" si="12"/>
        <v>0</v>
      </c>
    </row>
    <row r="69" spans="1:9" ht="24.95" customHeight="1" x14ac:dyDescent="0.2">
      <c r="A69" s="252">
        <f>Datos!A76</f>
        <v>7</v>
      </c>
      <c r="B69" s="347" t="str">
        <f t="shared" si="7"/>
        <v xml:space="preserve"> MARMOLERÍA</v>
      </c>
      <c r="C69" s="348"/>
      <c r="D69" s="275">
        <f t="shared" si="8"/>
        <v>0</v>
      </c>
      <c r="E69" s="276">
        <f t="shared" si="9"/>
        <v>0</v>
      </c>
      <c r="F69" s="277">
        <f t="shared" si="10"/>
        <v>0</v>
      </c>
      <c r="G69" s="228">
        <f t="shared" si="11"/>
        <v>0</v>
      </c>
      <c r="H69" s="228">
        <f t="shared" si="6"/>
        <v>0</v>
      </c>
      <c r="I69" s="278">
        <f t="shared" si="12"/>
        <v>0</v>
      </c>
    </row>
    <row r="70" spans="1:9" ht="24.95" customHeight="1" x14ac:dyDescent="0.2">
      <c r="A70" s="252" t="str">
        <f>Datos!A77</f>
        <v>7.1</v>
      </c>
      <c r="B70" s="347" t="str">
        <f t="shared" si="7"/>
        <v>Mesadas de granito natural</v>
      </c>
      <c r="C70" s="348"/>
      <c r="D70" s="275" t="str">
        <f t="shared" si="8"/>
        <v>m2</v>
      </c>
      <c r="E70" s="276">
        <f t="shared" si="9"/>
        <v>0</v>
      </c>
      <c r="F70" s="277">
        <f t="shared" si="10"/>
        <v>0</v>
      </c>
      <c r="G70" s="228">
        <f t="shared" si="11"/>
        <v>0</v>
      </c>
      <c r="H70" s="228">
        <f t="shared" si="6"/>
        <v>0</v>
      </c>
      <c r="I70" s="278">
        <f t="shared" si="12"/>
        <v>0</v>
      </c>
    </row>
    <row r="71" spans="1:9" ht="24.95" customHeight="1" x14ac:dyDescent="0.2">
      <c r="A71" s="252">
        <f>Datos!A78</f>
        <v>8</v>
      </c>
      <c r="B71" s="347" t="str">
        <f t="shared" si="7"/>
        <v xml:space="preserve"> CUBIERTAS Y TECHOS</v>
      </c>
      <c r="C71" s="348"/>
      <c r="D71" s="275">
        <f t="shared" si="8"/>
        <v>0</v>
      </c>
      <c r="E71" s="276">
        <f t="shared" si="9"/>
        <v>0</v>
      </c>
      <c r="F71" s="277">
        <f t="shared" si="10"/>
        <v>0</v>
      </c>
      <c r="G71" s="228">
        <f t="shared" si="11"/>
        <v>0</v>
      </c>
      <c r="H71" s="228">
        <f t="shared" si="6"/>
        <v>0</v>
      </c>
      <c r="I71" s="278">
        <f t="shared" si="12"/>
        <v>0</v>
      </c>
    </row>
    <row r="72" spans="1:9" ht="24.95" customHeight="1" x14ac:dyDescent="0.2">
      <c r="A72" s="252" t="str">
        <f>Datos!A79</f>
        <v>8.2</v>
      </c>
      <c r="B72" s="347" t="str">
        <f t="shared" si="7"/>
        <v>Cubiertas metálicas ( incluidas aislaciones )</v>
      </c>
      <c r="C72" s="348"/>
      <c r="D72" s="275" t="str">
        <f t="shared" si="8"/>
        <v>m2</v>
      </c>
      <c r="E72" s="276">
        <f t="shared" si="9"/>
        <v>0</v>
      </c>
      <c r="F72" s="277">
        <f t="shared" si="10"/>
        <v>0</v>
      </c>
      <c r="G72" s="228">
        <f t="shared" si="11"/>
        <v>0</v>
      </c>
      <c r="H72" s="228">
        <f t="shared" si="6"/>
        <v>0</v>
      </c>
      <c r="I72" s="278">
        <f t="shared" si="12"/>
        <v>0</v>
      </c>
    </row>
    <row r="73" spans="1:9" ht="24.95" customHeight="1" x14ac:dyDescent="0.2">
      <c r="A73" s="252">
        <f>Datos!A80</f>
        <v>9</v>
      </c>
      <c r="B73" s="347" t="str">
        <f t="shared" si="7"/>
        <v xml:space="preserve"> CIELORRASOS</v>
      </c>
      <c r="C73" s="348"/>
      <c r="D73" s="275">
        <f t="shared" si="8"/>
        <v>0</v>
      </c>
      <c r="E73" s="276">
        <f t="shared" si="9"/>
        <v>0</v>
      </c>
      <c r="F73" s="277">
        <f t="shared" si="10"/>
        <v>0</v>
      </c>
      <c r="G73" s="228">
        <f t="shared" si="11"/>
        <v>0</v>
      </c>
      <c r="H73" s="228">
        <f t="shared" si="6"/>
        <v>0</v>
      </c>
      <c r="I73" s="278">
        <f t="shared" si="12"/>
        <v>0</v>
      </c>
    </row>
    <row r="74" spans="1:9" ht="24.95" customHeight="1" x14ac:dyDescent="0.2">
      <c r="A74" s="252" t="str">
        <f>Datos!A81</f>
        <v>9.2</v>
      </c>
      <c r="B74" s="347" t="str">
        <f t="shared" si="7"/>
        <v>Suspendidos</v>
      </c>
      <c r="C74" s="348"/>
      <c r="D74" s="275">
        <f t="shared" si="8"/>
        <v>0</v>
      </c>
      <c r="E74" s="276">
        <f t="shared" si="9"/>
        <v>0</v>
      </c>
      <c r="F74" s="277">
        <f t="shared" si="10"/>
        <v>0</v>
      </c>
      <c r="G74" s="228">
        <f t="shared" si="11"/>
        <v>0</v>
      </c>
      <c r="H74" s="228">
        <f t="shared" si="6"/>
        <v>0</v>
      </c>
      <c r="I74" s="278">
        <f t="shared" si="12"/>
        <v>0</v>
      </c>
    </row>
    <row r="75" spans="1:9" ht="24.95" customHeight="1" x14ac:dyDescent="0.2">
      <c r="A75" s="252" t="str">
        <f>Datos!A82</f>
        <v>9.2.1</v>
      </c>
      <c r="B75" s="347" t="str">
        <f t="shared" si="7"/>
        <v>De placas rígidas</v>
      </c>
      <c r="C75" s="348"/>
      <c r="D75" s="275" t="str">
        <f t="shared" si="8"/>
        <v>m2</v>
      </c>
      <c r="E75" s="276">
        <f t="shared" si="9"/>
        <v>0</v>
      </c>
      <c r="F75" s="277">
        <f t="shared" si="10"/>
        <v>0</v>
      </c>
      <c r="G75" s="228">
        <f t="shared" si="11"/>
        <v>0</v>
      </c>
      <c r="H75" s="228">
        <f t="shared" si="6"/>
        <v>0</v>
      </c>
      <c r="I75" s="278">
        <f t="shared" si="12"/>
        <v>0</v>
      </c>
    </row>
    <row r="76" spans="1:9" ht="24.95" customHeight="1" x14ac:dyDescent="0.2">
      <c r="A76" s="252">
        <f>Datos!A83</f>
        <v>10</v>
      </c>
      <c r="B76" s="347" t="str">
        <f t="shared" si="7"/>
        <v xml:space="preserve"> CARPINTERÍA </v>
      </c>
      <c r="C76" s="348"/>
      <c r="D76" s="275">
        <f t="shared" si="8"/>
        <v>0</v>
      </c>
      <c r="E76" s="276">
        <f t="shared" si="9"/>
        <v>0</v>
      </c>
      <c r="F76" s="277">
        <f t="shared" si="10"/>
        <v>0</v>
      </c>
      <c r="G76" s="228">
        <f t="shared" si="11"/>
        <v>0</v>
      </c>
      <c r="H76" s="228">
        <f t="shared" si="6"/>
        <v>0</v>
      </c>
      <c r="I76" s="278">
        <f t="shared" si="12"/>
        <v>0</v>
      </c>
    </row>
    <row r="77" spans="1:9" ht="24.95" customHeight="1" x14ac:dyDescent="0.2">
      <c r="A77" s="252" t="str">
        <f>Datos!A84</f>
        <v>10.1</v>
      </c>
      <c r="B77" s="347" t="str">
        <f t="shared" si="7"/>
        <v>Carpinteria metalica</v>
      </c>
      <c r="C77" s="348"/>
      <c r="D77" s="275" t="str">
        <f t="shared" si="8"/>
        <v>m2</v>
      </c>
      <c r="E77" s="276">
        <f t="shared" si="9"/>
        <v>0</v>
      </c>
      <c r="F77" s="277">
        <f t="shared" si="10"/>
        <v>0</v>
      </c>
      <c r="G77" s="228">
        <f t="shared" si="11"/>
        <v>0</v>
      </c>
      <c r="H77" s="228">
        <f t="shared" si="6"/>
        <v>0</v>
      </c>
      <c r="I77" s="278">
        <f t="shared" si="12"/>
        <v>0</v>
      </c>
    </row>
    <row r="78" spans="1:9" ht="24.95" customHeight="1" x14ac:dyDescent="0.2">
      <c r="A78" s="252" t="str">
        <f>Datos!A85</f>
        <v>10.2</v>
      </c>
      <c r="B78" s="347" t="str">
        <f t="shared" si="7"/>
        <v>Aluminio</v>
      </c>
      <c r="C78" s="348"/>
      <c r="D78" s="275" t="str">
        <f t="shared" si="8"/>
        <v>m2</v>
      </c>
      <c r="E78" s="276">
        <f t="shared" si="9"/>
        <v>0</v>
      </c>
      <c r="F78" s="277">
        <f t="shared" si="10"/>
        <v>0</v>
      </c>
      <c r="G78" s="228">
        <f t="shared" si="11"/>
        <v>0</v>
      </c>
      <c r="H78" s="228">
        <f t="shared" si="6"/>
        <v>0</v>
      </c>
      <c r="I78" s="278">
        <f t="shared" si="12"/>
        <v>0</v>
      </c>
    </row>
    <row r="79" spans="1:9" ht="24.95" customHeight="1" x14ac:dyDescent="0.2">
      <c r="A79" s="252" t="str">
        <f>Datos!A86</f>
        <v>10.3</v>
      </c>
      <c r="B79" s="347" t="str">
        <f t="shared" si="7"/>
        <v>Madera</v>
      </c>
      <c r="C79" s="348"/>
      <c r="D79" s="275" t="str">
        <f t="shared" si="8"/>
        <v>m2</v>
      </c>
      <c r="E79" s="276">
        <f t="shared" si="9"/>
        <v>0</v>
      </c>
      <c r="F79" s="277">
        <f t="shared" si="10"/>
        <v>0</v>
      </c>
      <c r="G79" s="228">
        <f t="shared" si="11"/>
        <v>0</v>
      </c>
      <c r="H79" s="228">
        <f t="shared" si="6"/>
        <v>0</v>
      </c>
      <c r="I79" s="278">
        <f t="shared" si="12"/>
        <v>0</v>
      </c>
    </row>
    <row r="80" spans="1:9" ht="24.95" customHeight="1" x14ac:dyDescent="0.2">
      <c r="A80" s="252" t="str">
        <f>Datos!A87</f>
        <v>10.4</v>
      </c>
      <c r="B80" s="347" t="str">
        <f t="shared" si="7"/>
        <v>Muebles fijos</v>
      </c>
      <c r="C80" s="348"/>
      <c r="D80" s="275" t="str">
        <f t="shared" si="8"/>
        <v>m2</v>
      </c>
      <c r="E80" s="276">
        <f t="shared" si="9"/>
        <v>0</v>
      </c>
      <c r="F80" s="277">
        <f t="shared" si="10"/>
        <v>0</v>
      </c>
      <c r="G80" s="228">
        <f t="shared" si="11"/>
        <v>0</v>
      </c>
      <c r="H80" s="228">
        <f t="shared" si="6"/>
        <v>0</v>
      </c>
      <c r="I80" s="278">
        <f t="shared" si="12"/>
        <v>0</v>
      </c>
    </row>
    <row r="81" spans="1:9" ht="24.95" customHeight="1" x14ac:dyDescent="0.2">
      <c r="A81" s="252">
        <f>Datos!A88</f>
        <v>11</v>
      </c>
      <c r="B81" s="347" t="str">
        <f t="shared" si="7"/>
        <v xml:space="preserve"> INSTALACIÓN ELÉCTRICA</v>
      </c>
      <c r="C81" s="348"/>
      <c r="D81" s="275">
        <f t="shared" si="8"/>
        <v>0</v>
      </c>
      <c r="E81" s="276">
        <f t="shared" si="9"/>
        <v>0</v>
      </c>
      <c r="F81" s="277">
        <f t="shared" si="10"/>
        <v>0</v>
      </c>
      <c r="G81" s="228">
        <f t="shared" si="11"/>
        <v>0</v>
      </c>
      <c r="H81" s="228">
        <f t="shared" si="6"/>
        <v>0</v>
      </c>
      <c r="I81" s="278">
        <f t="shared" si="12"/>
        <v>0</v>
      </c>
    </row>
    <row r="82" spans="1:9" ht="24.95" customHeight="1" x14ac:dyDescent="0.2">
      <c r="A82" s="252" t="str">
        <f>Datos!A89</f>
        <v>11.1</v>
      </c>
      <c r="B82" s="347" t="str">
        <f t="shared" ref="B82:B102" si="13">IFERROR(VLOOKUP(A82,Tabla_Datos,2,FALSE),"")</f>
        <v>Media tensión</v>
      </c>
      <c r="C82" s="348"/>
      <c r="D82" s="275" t="str">
        <f t="shared" ref="D82:D102" si="14">IFERROR(VLOOKUP(A82,Tabla_Datos,3,FALSE),"")</f>
        <v>gl</v>
      </c>
      <c r="E82" s="276">
        <f t="shared" ref="E82:E102" si="15">IFERROR(VLOOKUP(A82,Tabla_Datos,4,FALSE),0)</f>
        <v>0</v>
      </c>
      <c r="F82" s="277">
        <f t="shared" ref="F82:F102" si="16">IFERROR(VLOOKUP(A82,Tabla_Analisis_Precio,7,FALSE),0)</f>
        <v>0</v>
      </c>
      <c r="G82" s="228">
        <f t="shared" ref="G82:G102" si="17">ROUND(PrecioUnitario(F82,GG_Porcentaje,Beneficio,Ingresos_Brutos,IVA),2)</f>
        <v>0</v>
      </c>
      <c r="H82" s="228">
        <f t="shared" si="6"/>
        <v>0</v>
      </c>
      <c r="I82" s="278">
        <f t="shared" ref="I82:I102" si="18">IFERROR(H82/Monto_Oferta,0)</f>
        <v>0</v>
      </c>
    </row>
    <row r="83" spans="1:9" ht="24.95" customHeight="1" x14ac:dyDescent="0.2">
      <c r="A83" s="252" t="str">
        <f>Datos!A90</f>
        <v>11.2</v>
      </c>
      <c r="B83" s="347" t="str">
        <f t="shared" si="13"/>
        <v>Baja tensión</v>
      </c>
      <c r="C83" s="348"/>
      <c r="D83" s="275" t="str">
        <f t="shared" si="14"/>
        <v>gl</v>
      </c>
      <c r="E83" s="276">
        <f t="shared" si="15"/>
        <v>0</v>
      </c>
      <c r="F83" s="277">
        <f t="shared" si="16"/>
        <v>0</v>
      </c>
      <c r="G83" s="228">
        <f t="shared" si="17"/>
        <v>0</v>
      </c>
      <c r="H83" s="228">
        <f t="shared" ref="H83:H102" si="19">ROUND(E83*G83,2)</f>
        <v>0</v>
      </c>
      <c r="I83" s="278">
        <f t="shared" si="18"/>
        <v>0</v>
      </c>
    </row>
    <row r="84" spans="1:9" ht="24.95" customHeight="1" x14ac:dyDescent="0.2">
      <c r="A84" s="252" t="str">
        <f>Datos!A91</f>
        <v>11.3</v>
      </c>
      <c r="B84" s="347" t="str">
        <f t="shared" si="13"/>
        <v>Artefactos</v>
      </c>
      <c r="C84" s="348"/>
      <c r="D84" s="275" t="str">
        <f t="shared" si="14"/>
        <v>gl</v>
      </c>
      <c r="E84" s="276">
        <f t="shared" si="15"/>
        <v>0</v>
      </c>
      <c r="F84" s="277">
        <f t="shared" si="16"/>
        <v>0</v>
      </c>
      <c r="G84" s="228">
        <f t="shared" si="17"/>
        <v>0</v>
      </c>
      <c r="H84" s="228">
        <f t="shared" si="19"/>
        <v>0</v>
      </c>
      <c r="I84" s="278">
        <f t="shared" si="18"/>
        <v>0</v>
      </c>
    </row>
    <row r="85" spans="1:9" ht="24.95" customHeight="1" x14ac:dyDescent="0.2">
      <c r="A85" s="252">
        <f>Datos!A92</f>
        <v>12</v>
      </c>
      <c r="B85" s="347" t="str">
        <f t="shared" si="13"/>
        <v xml:space="preserve"> INSTALACIÓN SANITARIA</v>
      </c>
      <c r="C85" s="348"/>
      <c r="D85" s="275">
        <f t="shared" si="14"/>
        <v>0</v>
      </c>
      <c r="E85" s="276">
        <f t="shared" si="15"/>
        <v>0</v>
      </c>
      <c r="F85" s="277">
        <f t="shared" si="16"/>
        <v>0</v>
      </c>
      <c r="G85" s="228">
        <f t="shared" si="17"/>
        <v>0</v>
      </c>
      <c r="H85" s="228">
        <f t="shared" si="19"/>
        <v>0</v>
      </c>
      <c r="I85" s="278">
        <f t="shared" si="18"/>
        <v>0</v>
      </c>
    </row>
    <row r="86" spans="1:9" ht="24.95" customHeight="1" x14ac:dyDescent="0.2">
      <c r="A86" s="252" t="str">
        <f>Datos!A93</f>
        <v>12.1</v>
      </c>
      <c r="B86" s="347" t="str">
        <f t="shared" si="13"/>
        <v>Instalación base de cloacas, caños, cámaras</v>
      </c>
      <c r="C86" s="348"/>
      <c r="D86" s="275" t="str">
        <f t="shared" si="14"/>
        <v>gl</v>
      </c>
      <c r="E86" s="276">
        <f t="shared" si="15"/>
        <v>0</v>
      </c>
      <c r="F86" s="277">
        <f t="shared" si="16"/>
        <v>0</v>
      </c>
      <c r="G86" s="228">
        <f t="shared" si="17"/>
        <v>0</v>
      </c>
      <c r="H86" s="228">
        <f t="shared" si="19"/>
        <v>0</v>
      </c>
      <c r="I86" s="278">
        <f t="shared" si="18"/>
        <v>0</v>
      </c>
    </row>
    <row r="87" spans="1:9" ht="24.95" customHeight="1" x14ac:dyDescent="0.2">
      <c r="A87" s="252" t="str">
        <f>Datos!A94</f>
        <v>12.2</v>
      </c>
      <c r="B87" s="347" t="str">
        <f t="shared" si="13"/>
        <v>Ventilación</v>
      </c>
      <c r="C87" s="348"/>
      <c r="D87" s="275" t="str">
        <f t="shared" si="14"/>
        <v>gl</v>
      </c>
      <c r="E87" s="276">
        <f t="shared" si="15"/>
        <v>0</v>
      </c>
      <c r="F87" s="277">
        <f t="shared" si="16"/>
        <v>0</v>
      </c>
      <c r="G87" s="228">
        <f t="shared" si="17"/>
        <v>0</v>
      </c>
      <c r="H87" s="228">
        <f t="shared" si="19"/>
        <v>0</v>
      </c>
      <c r="I87" s="278">
        <f t="shared" si="18"/>
        <v>0</v>
      </c>
    </row>
    <row r="88" spans="1:9" ht="24.95" customHeight="1" x14ac:dyDescent="0.2">
      <c r="A88" s="252" t="str">
        <f>Datos!A95</f>
        <v>12.3</v>
      </c>
      <c r="B88" s="347" t="str">
        <f t="shared" si="13"/>
        <v>Dispositivos de tratamiento, cámara séptica y otros</v>
      </c>
      <c r="C88" s="348"/>
      <c r="D88" s="275" t="str">
        <f t="shared" si="14"/>
        <v>gl</v>
      </c>
      <c r="E88" s="276">
        <f t="shared" si="15"/>
        <v>0</v>
      </c>
      <c r="F88" s="277">
        <f t="shared" si="16"/>
        <v>0</v>
      </c>
      <c r="G88" s="228">
        <f t="shared" si="17"/>
        <v>0</v>
      </c>
      <c r="H88" s="228">
        <f t="shared" si="19"/>
        <v>0</v>
      </c>
      <c r="I88" s="278">
        <f t="shared" si="18"/>
        <v>0</v>
      </c>
    </row>
    <row r="89" spans="1:9" ht="24.95" customHeight="1" x14ac:dyDescent="0.2">
      <c r="A89" s="252" t="str">
        <f>Datos!A96</f>
        <v>12.4</v>
      </c>
      <c r="B89" s="347" t="str">
        <f t="shared" si="13"/>
        <v>Cañería distribución agua fría-caliente</v>
      </c>
      <c r="C89" s="348"/>
      <c r="D89" s="275" t="str">
        <f t="shared" si="14"/>
        <v>gl</v>
      </c>
      <c r="E89" s="276">
        <f t="shared" si="15"/>
        <v>0</v>
      </c>
      <c r="F89" s="277">
        <f t="shared" si="16"/>
        <v>0</v>
      </c>
      <c r="G89" s="228">
        <f t="shared" si="17"/>
        <v>0</v>
      </c>
      <c r="H89" s="228">
        <f t="shared" si="19"/>
        <v>0</v>
      </c>
      <c r="I89" s="278">
        <f t="shared" si="18"/>
        <v>0</v>
      </c>
    </row>
    <row r="90" spans="1:9" ht="24.95" customHeight="1" x14ac:dyDescent="0.2">
      <c r="A90" s="252" t="str">
        <f>Datos!A97</f>
        <v>12.6</v>
      </c>
      <c r="B90" s="347" t="str">
        <f t="shared" si="13"/>
        <v>Artefactos sanitarios y griferia</v>
      </c>
      <c r="C90" s="348"/>
      <c r="D90" s="275" t="str">
        <f t="shared" si="14"/>
        <v>gl</v>
      </c>
      <c r="E90" s="276">
        <f t="shared" si="15"/>
        <v>0</v>
      </c>
      <c r="F90" s="277">
        <f t="shared" si="16"/>
        <v>0</v>
      </c>
      <c r="G90" s="228">
        <f t="shared" si="17"/>
        <v>0</v>
      </c>
      <c r="H90" s="228">
        <f t="shared" si="19"/>
        <v>0</v>
      </c>
      <c r="I90" s="278">
        <f t="shared" si="18"/>
        <v>0</v>
      </c>
    </row>
    <row r="91" spans="1:9" ht="24.95" customHeight="1" x14ac:dyDescent="0.2">
      <c r="A91" s="252" t="str">
        <f>Datos!A98</f>
        <v>12.7</v>
      </c>
      <c r="B91" s="347" t="str">
        <f t="shared" si="13"/>
        <v>Cañería de desague pluvial</v>
      </c>
      <c r="C91" s="348"/>
      <c r="D91" s="275" t="str">
        <f t="shared" si="14"/>
        <v>gl</v>
      </c>
      <c r="E91" s="276">
        <f t="shared" si="15"/>
        <v>0</v>
      </c>
      <c r="F91" s="277">
        <f t="shared" si="16"/>
        <v>0</v>
      </c>
      <c r="G91" s="228">
        <f t="shared" si="17"/>
        <v>0</v>
      </c>
      <c r="H91" s="228">
        <f t="shared" si="19"/>
        <v>0</v>
      </c>
      <c r="I91" s="278">
        <f t="shared" si="18"/>
        <v>0</v>
      </c>
    </row>
    <row r="92" spans="1:9" ht="24.95" customHeight="1" x14ac:dyDescent="0.2">
      <c r="A92" s="252" t="str">
        <f>Datos!A99</f>
        <v>12.8</v>
      </c>
      <c r="B92" s="347" t="str">
        <f t="shared" si="13"/>
        <v>Conexión a redes externas y otras</v>
      </c>
      <c r="C92" s="348"/>
      <c r="D92" s="275" t="str">
        <f t="shared" si="14"/>
        <v>gl</v>
      </c>
      <c r="E92" s="276">
        <f t="shared" si="15"/>
        <v>0</v>
      </c>
      <c r="F92" s="277">
        <f t="shared" si="16"/>
        <v>0</v>
      </c>
      <c r="G92" s="228">
        <f t="shared" si="17"/>
        <v>0</v>
      </c>
      <c r="H92" s="228">
        <f t="shared" si="19"/>
        <v>0</v>
      </c>
      <c r="I92" s="278">
        <f t="shared" si="18"/>
        <v>0</v>
      </c>
    </row>
    <row r="93" spans="1:9" ht="24.95" customHeight="1" x14ac:dyDescent="0.2">
      <c r="A93" s="252">
        <f>Datos!A100</f>
        <v>16</v>
      </c>
      <c r="B93" s="347" t="str">
        <f t="shared" si="13"/>
        <v xml:space="preserve"> INSTALACIÓN DE AIRE ACONDICIONADO</v>
      </c>
      <c r="C93" s="348"/>
      <c r="D93" s="275">
        <f t="shared" si="14"/>
        <v>0</v>
      </c>
      <c r="E93" s="276">
        <f t="shared" si="15"/>
        <v>0</v>
      </c>
      <c r="F93" s="277">
        <f t="shared" si="16"/>
        <v>0</v>
      </c>
      <c r="G93" s="228">
        <f t="shared" si="17"/>
        <v>0</v>
      </c>
      <c r="H93" s="228">
        <f t="shared" si="19"/>
        <v>0</v>
      </c>
      <c r="I93" s="278">
        <f t="shared" si="18"/>
        <v>0</v>
      </c>
    </row>
    <row r="94" spans="1:9" ht="24.95" customHeight="1" x14ac:dyDescent="0.2">
      <c r="A94" s="252" t="str">
        <f>Datos!A101</f>
        <v>16.1</v>
      </c>
      <c r="B94" s="347" t="str">
        <f t="shared" si="13"/>
        <v>Instalación de aires acondicionado frio - calor</v>
      </c>
      <c r="C94" s="348"/>
      <c r="D94" s="275" t="str">
        <f t="shared" si="14"/>
        <v>gl</v>
      </c>
      <c r="E94" s="276">
        <f t="shared" si="15"/>
        <v>0</v>
      </c>
      <c r="F94" s="277">
        <f t="shared" si="16"/>
        <v>0</v>
      </c>
      <c r="G94" s="228">
        <f t="shared" si="17"/>
        <v>0</v>
      </c>
      <c r="H94" s="228">
        <f t="shared" si="19"/>
        <v>0</v>
      </c>
      <c r="I94" s="278">
        <f t="shared" si="18"/>
        <v>0</v>
      </c>
    </row>
    <row r="95" spans="1:9" ht="24.95" customHeight="1" x14ac:dyDescent="0.2">
      <c r="A95" s="252">
        <f>Datos!A102</f>
        <v>17</v>
      </c>
      <c r="B95" s="347" t="str">
        <f t="shared" si="13"/>
        <v xml:space="preserve"> INSTALACIÓN DE SEGURIDAD</v>
      </c>
      <c r="C95" s="348"/>
      <c r="D95" s="275">
        <f t="shared" si="14"/>
        <v>0</v>
      </c>
      <c r="E95" s="276">
        <f t="shared" si="15"/>
        <v>0</v>
      </c>
      <c r="F95" s="277">
        <f t="shared" si="16"/>
        <v>0</v>
      </c>
      <c r="G95" s="228">
        <f t="shared" si="17"/>
        <v>0</v>
      </c>
      <c r="H95" s="228">
        <f t="shared" si="19"/>
        <v>0</v>
      </c>
      <c r="I95" s="278">
        <f t="shared" si="18"/>
        <v>0</v>
      </c>
    </row>
    <row r="96" spans="1:9" ht="24.95" customHeight="1" x14ac:dyDescent="0.2">
      <c r="A96" s="252" t="str">
        <f>Datos!A103</f>
        <v>17.1</v>
      </c>
      <c r="B96" s="347" t="str">
        <f t="shared" si="13"/>
        <v>Contra Incendio</v>
      </c>
      <c r="C96" s="348"/>
      <c r="D96" s="275">
        <f t="shared" si="14"/>
        <v>0</v>
      </c>
      <c r="E96" s="276">
        <f t="shared" si="15"/>
        <v>0</v>
      </c>
      <c r="F96" s="277">
        <f t="shared" si="16"/>
        <v>0</v>
      </c>
      <c r="G96" s="228">
        <f t="shared" si="17"/>
        <v>0</v>
      </c>
      <c r="H96" s="228">
        <f t="shared" si="19"/>
        <v>0</v>
      </c>
      <c r="I96" s="278">
        <f t="shared" si="18"/>
        <v>0</v>
      </c>
    </row>
    <row r="97" spans="1:9" ht="24.95" customHeight="1" x14ac:dyDescent="0.2">
      <c r="A97" s="252" t="str">
        <f>Datos!A104</f>
        <v>17.1.2</v>
      </c>
      <c r="B97" s="347" t="str">
        <f t="shared" si="13"/>
        <v>Matafuegos, carteles de señalización</v>
      </c>
      <c r="C97" s="348"/>
      <c r="D97" s="275" t="str">
        <f t="shared" si="14"/>
        <v>gl</v>
      </c>
      <c r="E97" s="276">
        <f t="shared" si="15"/>
        <v>0</v>
      </c>
      <c r="F97" s="277">
        <f t="shared" si="16"/>
        <v>0</v>
      </c>
      <c r="G97" s="228">
        <f t="shared" si="17"/>
        <v>0</v>
      </c>
      <c r="H97" s="228">
        <f t="shared" si="19"/>
        <v>0</v>
      </c>
      <c r="I97" s="278">
        <f t="shared" si="18"/>
        <v>0</v>
      </c>
    </row>
    <row r="98" spans="1:9" ht="24.95" customHeight="1" x14ac:dyDescent="0.2">
      <c r="A98" s="252" t="str">
        <f>Datos!A105</f>
        <v>17.2</v>
      </c>
      <c r="B98" s="347" t="str">
        <f t="shared" si="13"/>
        <v>Alarmas técnicas</v>
      </c>
      <c r="C98" s="348"/>
      <c r="D98" s="275" t="str">
        <f t="shared" si="14"/>
        <v>gl</v>
      </c>
      <c r="E98" s="276">
        <f t="shared" si="15"/>
        <v>0</v>
      </c>
      <c r="F98" s="277">
        <f t="shared" si="16"/>
        <v>0</v>
      </c>
      <c r="G98" s="228">
        <f t="shared" si="17"/>
        <v>0</v>
      </c>
      <c r="H98" s="228">
        <f t="shared" si="19"/>
        <v>0</v>
      </c>
      <c r="I98" s="278">
        <f t="shared" si="18"/>
        <v>0</v>
      </c>
    </row>
    <row r="99" spans="1:9" ht="24.95" customHeight="1" x14ac:dyDescent="0.2">
      <c r="A99" s="252">
        <f>Datos!A106</f>
        <v>18</v>
      </c>
      <c r="B99" s="347" t="str">
        <f t="shared" si="13"/>
        <v xml:space="preserve"> CRISTALES, ESPEJOS Y VIDRIOS</v>
      </c>
      <c r="C99" s="348"/>
      <c r="D99" s="275">
        <f t="shared" si="14"/>
        <v>0</v>
      </c>
      <c r="E99" s="276">
        <f t="shared" si="15"/>
        <v>0</v>
      </c>
      <c r="F99" s="277">
        <f t="shared" si="16"/>
        <v>0</v>
      </c>
      <c r="G99" s="228">
        <f t="shared" si="17"/>
        <v>0</v>
      </c>
      <c r="H99" s="228">
        <f t="shared" si="19"/>
        <v>0</v>
      </c>
      <c r="I99" s="278">
        <f t="shared" si="18"/>
        <v>0</v>
      </c>
    </row>
    <row r="100" spans="1:9" ht="24.95" customHeight="1" x14ac:dyDescent="0.2">
      <c r="A100" s="252" t="str">
        <f>Datos!A107</f>
        <v>18.1</v>
      </c>
      <c r="B100" s="347" t="str">
        <f t="shared" si="13"/>
        <v>Vidrios laminado de seguridad 3+3</v>
      </c>
      <c r="C100" s="348"/>
      <c r="D100" s="275" t="str">
        <f t="shared" si="14"/>
        <v>m2</v>
      </c>
      <c r="E100" s="276">
        <f t="shared" si="15"/>
        <v>0</v>
      </c>
      <c r="F100" s="277">
        <f t="shared" si="16"/>
        <v>0</v>
      </c>
      <c r="G100" s="228">
        <f t="shared" si="17"/>
        <v>0</v>
      </c>
      <c r="H100" s="228">
        <f t="shared" si="19"/>
        <v>0</v>
      </c>
      <c r="I100" s="278">
        <f t="shared" si="18"/>
        <v>0</v>
      </c>
    </row>
    <row r="101" spans="1:9" ht="24.95" customHeight="1" x14ac:dyDescent="0.2">
      <c r="A101" s="252">
        <f>Datos!A108</f>
        <v>19</v>
      </c>
      <c r="B101" s="347" t="str">
        <f t="shared" si="13"/>
        <v xml:space="preserve"> PINTURAS</v>
      </c>
      <c r="C101" s="348"/>
      <c r="D101" s="275">
        <f t="shared" si="14"/>
        <v>0</v>
      </c>
      <c r="E101" s="276">
        <f t="shared" si="15"/>
        <v>0</v>
      </c>
      <c r="F101" s="277">
        <f t="shared" si="16"/>
        <v>0</v>
      </c>
      <c r="G101" s="228">
        <f t="shared" si="17"/>
        <v>0</v>
      </c>
      <c r="H101" s="228">
        <f t="shared" si="19"/>
        <v>0</v>
      </c>
      <c r="I101" s="278">
        <f t="shared" si="18"/>
        <v>0</v>
      </c>
    </row>
    <row r="102" spans="1:9" ht="24.95" customHeight="1" x14ac:dyDescent="0.2">
      <c r="A102" s="252" t="str">
        <f>Datos!A109</f>
        <v>19.1</v>
      </c>
      <c r="B102" s="347" t="str">
        <f t="shared" si="13"/>
        <v>Pintura al látex en muros interiores</v>
      </c>
      <c r="C102" s="348"/>
      <c r="D102" s="275" t="str">
        <f t="shared" si="14"/>
        <v>m2</v>
      </c>
      <c r="E102" s="276">
        <f t="shared" si="15"/>
        <v>0</v>
      </c>
      <c r="F102" s="277">
        <f t="shared" si="16"/>
        <v>0</v>
      </c>
      <c r="G102" s="228">
        <f t="shared" si="17"/>
        <v>0</v>
      </c>
      <c r="H102" s="228">
        <f t="shared" si="19"/>
        <v>0</v>
      </c>
      <c r="I102" s="278">
        <f t="shared" si="18"/>
        <v>0</v>
      </c>
    </row>
    <row r="103" spans="1:9" ht="24.95" customHeight="1" x14ac:dyDescent="0.2">
      <c r="A103" s="252" t="str">
        <f>Datos!A110</f>
        <v>19.2</v>
      </c>
      <c r="B103" s="347" t="str">
        <f t="shared" ref="B103:B125" si="20">IFERROR(VLOOKUP(A103,Tabla_Datos,2,FALSE),"")</f>
        <v xml:space="preserve">Pinturas al látex  exteriores </v>
      </c>
      <c r="C103" s="348"/>
      <c r="D103" s="275" t="str">
        <f t="shared" ref="D103:D125" si="21">IFERROR(VLOOKUP(A103,Tabla_Datos,3,FALSE),"")</f>
        <v>m2</v>
      </c>
      <c r="E103" s="276">
        <f t="shared" ref="E103:E125" si="22">IFERROR(VLOOKUP(A103,Tabla_Datos,4,FALSE),0)</f>
        <v>0</v>
      </c>
      <c r="F103" s="277">
        <f t="shared" ref="F103:F125" si="23">IFERROR(VLOOKUP(A103,Tabla_Analisis_Precio,7,FALSE),0)</f>
        <v>0</v>
      </c>
      <c r="G103" s="228">
        <f t="shared" ref="G103:G125" si="24">ROUND(PrecioUnitario(F103,GG_Porcentaje,Beneficio,Ingresos_Brutos,IVA),2)</f>
        <v>0</v>
      </c>
      <c r="H103" s="228">
        <f t="shared" ref="H103:H125" si="25">ROUND(E103*G103,2)</f>
        <v>0</v>
      </c>
      <c r="I103" s="278">
        <f t="shared" ref="I103:I125" si="26">IFERROR(H103/Monto_Oferta,0)</f>
        <v>0</v>
      </c>
    </row>
    <row r="104" spans="1:9" ht="24.95" customHeight="1" x14ac:dyDescent="0.2">
      <c r="A104" s="252" t="str">
        <f>Datos!A111</f>
        <v>19.3</v>
      </c>
      <c r="B104" s="347" t="str">
        <f t="shared" si="20"/>
        <v>Pintura al látex en cielorrasos</v>
      </c>
      <c r="C104" s="348"/>
      <c r="D104" s="275" t="str">
        <f t="shared" si="21"/>
        <v>m2</v>
      </c>
      <c r="E104" s="276">
        <f t="shared" si="22"/>
        <v>0</v>
      </c>
      <c r="F104" s="277">
        <f t="shared" si="23"/>
        <v>0</v>
      </c>
      <c r="G104" s="228">
        <f t="shared" si="24"/>
        <v>0</v>
      </c>
      <c r="H104" s="228">
        <f t="shared" si="25"/>
        <v>0</v>
      </c>
      <c r="I104" s="278">
        <f t="shared" si="26"/>
        <v>0</v>
      </c>
    </row>
    <row r="105" spans="1:9" ht="24.95" customHeight="1" x14ac:dyDescent="0.2">
      <c r="A105" s="252" t="str">
        <f>Datos!A112</f>
        <v>19.4</v>
      </c>
      <c r="B105" s="347" t="str">
        <f t="shared" si="20"/>
        <v>Pintura esmalte sintético en carpintería</v>
      </c>
      <c r="C105" s="348"/>
      <c r="D105" s="275" t="str">
        <f t="shared" si="21"/>
        <v>m2</v>
      </c>
      <c r="E105" s="276">
        <f t="shared" si="22"/>
        <v>0</v>
      </c>
      <c r="F105" s="277">
        <f t="shared" si="23"/>
        <v>0</v>
      </c>
      <c r="G105" s="228">
        <f t="shared" si="24"/>
        <v>0</v>
      </c>
      <c r="H105" s="228">
        <f t="shared" si="25"/>
        <v>0</v>
      </c>
      <c r="I105" s="278">
        <f t="shared" si="26"/>
        <v>0</v>
      </c>
    </row>
    <row r="106" spans="1:9" ht="24.95" customHeight="1" x14ac:dyDescent="0.2">
      <c r="A106" s="252" t="str">
        <f>Datos!A113</f>
        <v>19.5</v>
      </c>
      <c r="B106" s="347" t="str">
        <f t="shared" si="20"/>
        <v>Pinturas varias</v>
      </c>
      <c r="C106" s="348"/>
      <c r="D106" s="275" t="str">
        <f t="shared" si="21"/>
        <v>m2</v>
      </c>
      <c r="E106" s="276">
        <f t="shared" si="22"/>
        <v>0</v>
      </c>
      <c r="F106" s="277">
        <f t="shared" si="23"/>
        <v>0</v>
      </c>
      <c r="G106" s="228">
        <f t="shared" si="24"/>
        <v>0</v>
      </c>
      <c r="H106" s="228">
        <f t="shared" si="25"/>
        <v>0</v>
      </c>
      <c r="I106" s="278">
        <f t="shared" si="26"/>
        <v>0</v>
      </c>
    </row>
    <row r="107" spans="1:9" ht="24.95" customHeight="1" x14ac:dyDescent="0.2">
      <c r="A107" s="252">
        <f>Datos!A114</f>
        <v>20</v>
      </c>
      <c r="B107" s="347" t="str">
        <f t="shared" si="20"/>
        <v xml:space="preserve"> SEÑALETICA</v>
      </c>
      <c r="C107" s="348"/>
      <c r="D107" s="275">
        <f t="shared" si="21"/>
        <v>0</v>
      </c>
      <c r="E107" s="276">
        <f t="shared" si="22"/>
        <v>0</v>
      </c>
      <c r="F107" s="277">
        <f t="shared" si="23"/>
        <v>0</v>
      </c>
      <c r="G107" s="228">
        <f t="shared" si="24"/>
        <v>0</v>
      </c>
      <c r="H107" s="228">
        <f t="shared" si="25"/>
        <v>0</v>
      </c>
      <c r="I107" s="278">
        <f t="shared" si="26"/>
        <v>0</v>
      </c>
    </row>
    <row r="108" spans="1:9" ht="24.95" customHeight="1" x14ac:dyDescent="0.2">
      <c r="A108" s="252" t="str">
        <f>Datos!A115</f>
        <v>20.1</v>
      </c>
      <c r="B108" s="347" t="str">
        <f t="shared" si="20"/>
        <v>Señalización</v>
      </c>
      <c r="C108" s="348"/>
      <c r="D108" s="275" t="str">
        <f t="shared" si="21"/>
        <v>gl</v>
      </c>
      <c r="E108" s="276">
        <f t="shared" si="22"/>
        <v>0</v>
      </c>
      <c r="F108" s="277">
        <f t="shared" si="23"/>
        <v>0</v>
      </c>
      <c r="G108" s="228">
        <f t="shared" si="24"/>
        <v>0</v>
      </c>
      <c r="H108" s="228">
        <f t="shared" si="25"/>
        <v>0</v>
      </c>
      <c r="I108" s="278">
        <f t="shared" si="26"/>
        <v>0</v>
      </c>
    </row>
    <row r="109" spans="1:9" ht="24.95" customHeight="1" x14ac:dyDescent="0.2">
      <c r="A109" s="252">
        <f>Datos!A116</f>
        <v>23</v>
      </c>
      <c r="B109" s="347" t="str">
        <f t="shared" si="20"/>
        <v xml:space="preserve"> LIMPIEZA DE OBRA</v>
      </c>
      <c r="C109" s="348"/>
      <c r="D109" s="275">
        <f t="shared" si="21"/>
        <v>0</v>
      </c>
      <c r="E109" s="276">
        <f t="shared" si="22"/>
        <v>0</v>
      </c>
      <c r="F109" s="277">
        <f t="shared" si="23"/>
        <v>0</v>
      </c>
      <c r="G109" s="228">
        <f t="shared" si="24"/>
        <v>0</v>
      </c>
      <c r="H109" s="228">
        <f t="shared" si="25"/>
        <v>0</v>
      </c>
      <c r="I109" s="278">
        <f t="shared" si="26"/>
        <v>0</v>
      </c>
    </row>
    <row r="110" spans="1:9" ht="24.95" customHeight="1" x14ac:dyDescent="0.2">
      <c r="A110" s="252" t="str">
        <f>Datos!A117</f>
        <v>23.1</v>
      </c>
      <c r="B110" s="347" t="str">
        <f t="shared" si="20"/>
        <v>Limpieza de obra periódica y final</v>
      </c>
      <c r="C110" s="348"/>
      <c r="D110" s="275" t="str">
        <f t="shared" si="21"/>
        <v>gl</v>
      </c>
      <c r="E110" s="276">
        <f t="shared" si="22"/>
        <v>0</v>
      </c>
      <c r="F110" s="277">
        <f t="shared" si="23"/>
        <v>0</v>
      </c>
      <c r="G110" s="228">
        <f t="shared" si="24"/>
        <v>0</v>
      </c>
      <c r="H110" s="228">
        <f t="shared" si="25"/>
        <v>0</v>
      </c>
      <c r="I110" s="278">
        <f t="shared" si="26"/>
        <v>0</v>
      </c>
    </row>
    <row r="111" spans="1:9" ht="24.95" customHeight="1" x14ac:dyDescent="0.2">
      <c r="A111" s="252">
        <f>Datos!A118</f>
        <v>24</v>
      </c>
      <c r="B111" s="347" t="str">
        <f t="shared" si="20"/>
        <v xml:space="preserve"> VARIOS</v>
      </c>
      <c r="C111" s="348"/>
      <c r="D111" s="275">
        <f t="shared" si="21"/>
        <v>0</v>
      </c>
      <c r="E111" s="276">
        <f t="shared" si="22"/>
        <v>0</v>
      </c>
      <c r="F111" s="277">
        <f t="shared" si="23"/>
        <v>0</v>
      </c>
      <c r="G111" s="228">
        <f t="shared" si="24"/>
        <v>0</v>
      </c>
      <c r="H111" s="228">
        <f t="shared" si="25"/>
        <v>0</v>
      </c>
      <c r="I111" s="278">
        <f t="shared" si="26"/>
        <v>0</v>
      </c>
    </row>
    <row r="112" spans="1:9" ht="24.95" customHeight="1" x14ac:dyDescent="0.2">
      <c r="A112" s="252" t="str">
        <f>Datos!A119</f>
        <v>24.1</v>
      </c>
      <c r="B112" s="347" t="str">
        <f t="shared" si="20"/>
        <v>Fichas complementarias y otros</v>
      </c>
      <c r="C112" s="348"/>
      <c r="D112" s="275" t="str">
        <f t="shared" si="21"/>
        <v>gl</v>
      </c>
      <c r="E112" s="276">
        <f t="shared" si="22"/>
        <v>0</v>
      </c>
      <c r="F112" s="277">
        <f t="shared" si="23"/>
        <v>0</v>
      </c>
      <c r="G112" s="228">
        <f t="shared" si="24"/>
        <v>0</v>
      </c>
      <c r="H112" s="228">
        <f t="shared" si="25"/>
        <v>0</v>
      </c>
      <c r="I112" s="278">
        <f t="shared" si="26"/>
        <v>0</v>
      </c>
    </row>
    <row r="113" spans="1:9" ht="24.95" customHeight="1" x14ac:dyDescent="0.2">
      <c r="A113" s="252" t="str">
        <f>Datos!A120</f>
        <v>24.3</v>
      </c>
      <c r="B113" s="347" t="str">
        <f t="shared" si="20"/>
        <v>Pergolas Metalicas</v>
      </c>
      <c r="C113" s="348"/>
      <c r="D113" s="275" t="str">
        <f t="shared" si="21"/>
        <v>m2</v>
      </c>
      <c r="E113" s="276">
        <f t="shared" si="22"/>
        <v>0</v>
      </c>
      <c r="F113" s="277">
        <f t="shared" si="23"/>
        <v>0</v>
      </c>
      <c r="G113" s="228">
        <f t="shared" si="24"/>
        <v>0</v>
      </c>
      <c r="H113" s="228">
        <f t="shared" si="25"/>
        <v>0</v>
      </c>
      <c r="I113" s="278">
        <f t="shared" si="26"/>
        <v>0</v>
      </c>
    </row>
    <row r="114" spans="1:9" ht="24.95" customHeight="1" x14ac:dyDescent="0.2">
      <c r="A114" s="252" t="str">
        <f>Datos!A121</f>
        <v>24.4</v>
      </c>
      <c r="B114" s="347" t="str">
        <f t="shared" si="20"/>
        <v>Otros</v>
      </c>
      <c r="C114" s="348"/>
      <c r="D114" s="275" t="str">
        <f t="shared" si="21"/>
        <v>gl</v>
      </c>
      <c r="E114" s="276">
        <f t="shared" si="22"/>
        <v>0</v>
      </c>
      <c r="F114" s="277">
        <f t="shared" si="23"/>
        <v>0</v>
      </c>
      <c r="G114" s="228">
        <f t="shared" si="24"/>
        <v>0</v>
      </c>
      <c r="H114" s="228">
        <f t="shared" si="25"/>
        <v>0</v>
      </c>
      <c r="I114" s="278">
        <f t="shared" si="26"/>
        <v>0</v>
      </c>
    </row>
    <row r="115" spans="1:9" ht="24.95" customHeight="1" x14ac:dyDescent="0.2">
      <c r="A115" s="252" t="str">
        <f>Datos!A122</f>
        <v>24.5</v>
      </c>
      <c r="B115" s="347" t="str">
        <f t="shared" si="20"/>
        <v>Planos aprobados</v>
      </c>
      <c r="C115" s="348"/>
      <c r="D115" s="275" t="str">
        <f t="shared" si="21"/>
        <v>gl</v>
      </c>
      <c r="E115" s="276">
        <f t="shared" si="22"/>
        <v>0</v>
      </c>
      <c r="F115" s="277">
        <f t="shared" si="23"/>
        <v>0</v>
      </c>
      <c r="G115" s="228">
        <f t="shared" si="24"/>
        <v>0</v>
      </c>
      <c r="H115" s="228">
        <f t="shared" si="25"/>
        <v>0</v>
      </c>
      <c r="I115" s="278">
        <f t="shared" si="26"/>
        <v>0</v>
      </c>
    </row>
    <row r="116" spans="1:9" ht="24.95" customHeight="1" x14ac:dyDescent="0.2">
      <c r="A116" s="252">
        <f>Datos!A123</f>
        <v>25</v>
      </c>
      <c r="B116" s="347" t="str">
        <f t="shared" si="20"/>
        <v>REPARACIONES Y REFACCIONES</v>
      </c>
      <c r="C116" s="348"/>
      <c r="D116" s="275">
        <f t="shared" si="21"/>
        <v>0</v>
      </c>
      <c r="E116" s="276">
        <f t="shared" si="22"/>
        <v>0</v>
      </c>
      <c r="F116" s="277">
        <f t="shared" si="23"/>
        <v>0</v>
      </c>
      <c r="G116" s="228">
        <f t="shared" si="24"/>
        <v>0</v>
      </c>
      <c r="H116" s="228">
        <f t="shared" si="25"/>
        <v>0</v>
      </c>
      <c r="I116" s="278">
        <f t="shared" si="26"/>
        <v>0</v>
      </c>
    </row>
    <row r="117" spans="1:9" ht="24.95" customHeight="1" x14ac:dyDescent="0.2">
      <c r="A117" s="252" t="str">
        <f>Datos!A124</f>
        <v>25.1</v>
      </c>
      <c r="B117" s="347" t="str">
        <f t="shared" si="20"/>
        <v>Demolición de contrapiso existente</v>
      </c>
      <c r="C117" s="348"/>
      <c r="D117" s="275" t="str">
        <f t="shared" si="21"/>
        <v>m2</v>
      </c>
      <c r="E117" s="276">
        <f t="shared" si="22"/>
        <v>0</v>
      </c>
      <c r="F117" s="277">
        <f t="shared" si="23"/>
        <v>0</v>
      </c>
      <c r="G117" s="228">
        <f t="shared" si="24"/>
        <v>0</v>
      </c>
      <c r="H117" s="228">
        <f t="shared" si="25"/>
        <v>0</v>
      </c>
      <c r="I117" s="278">
        <f t="shared" si="26"/>
        <v>0</v>
      </c>
    </row>
    <row r="118" spans="1:9" ht="24.95" customHeight="1" x14ac:dyDescent="0.2">
      <c r="A118" s="252" t="str">
        <f>Datos!A125</f>
        <v>25.2</v>
      </c>
      <c r="B118" s="347" t="str">
        <f t="shared" si="20"/>
        <v>Retiro de Cenefa Lateral</v>
      </c>
      <c r="C118" s="348"/>
      <c r="D118" s="275" t="str">
        <f t="shared" si="21"/>
        <v>gl</v>
      </c>
      <c r="E118" s="276">
        <f t="shared" si="22"/>
        <v>0</v>
      </c>
      <c r="F118" s="277">
        <f t="shared" si="23"/>
        <v>0</v>
      </c>
      <c r="G118" s="228">
        <f t="shared" si="24"/>
        <v>0</v>
      </c>
      <c r="H118" s="228">
        <f t="shared" si="25"/>
        <v>0</v>
      </c>
      <c r="I118" s="278">
        <f t="shared" si="26"/>
        <v>0</v>
      </c>
    </row>
    <row r="119" spans="1:9" ht="24.95" customHeight="1" x14ac:dyDescent="0.2">
      <c r="A119" s="252" t="str">
        <f>Datos!A126</f>
        <v>25.3</v>
      </c>
      <c r="B119" s="347" t="str">
        <f t="shared" si="20"/>
        <v>Demolición de revestimiento de piedra</v>
      </c>
      <c r="C119" s="348"/>
      <c r="D119" s="275" t="str">
        <f t="shared" si="21"/>
        <v>gl</v>
      </c>
      <c r="E119" s="276">
        <f t="shared" si="22"/>
        <v>0</v>
      </c>
      <c r="F119" s="277">
        <f t="shared" si="23"/>
        <v>0</v>
      </c>
      <c r="G119" s="228">
        <f t="shared" si="24"/>
        <v>0</v>
      </c>
      <c r="H119" s="228">
        <f t="shared" si="25"/>
        <v>0</v>
      </c>
      <c r="I119" s="278">
        <f t="shared" si="26"/>
        <v>0</v>
      </c>
    </row>
    <row r="120" spans="1:9" ht="24.95" customHeight="1" x14ac:dyDescent="0.2">
      <c r="A120" s="252" t="str">
        <f>Datos!A127</f>
        <v>25.4</v>
      </c>
      <c r="B120" s="347" t="str">
        <f t="shared" si="20"/>
        <v>Retiro y traslado de puertas y rejas exteriores</v>
      </c>
      <c r="C120" s="348"/>
      <c r="D120" s="275" t="str">
        <f t="shared" si="21"/>
        <v>gl</v>
      </c>
      <c r="E120" s="276">
        <f t="shared" si="22"/>
        <v>0</v>
      </c>
      <c r="F120" s="277">
        <f t="shared" si="23"/>
        <v>0</v>
      </c>
      <c r="G120" s="228">
        <f t="shared" si="24"/>
        <v>0</v>
      </c>
      <c r="H120" s="228">
        <f t="shared" si="25"/>
        <v>0</v>
      </c>
      <c r="I120" s="278">
        <f t="shared" si="26"/>
        <v>0</v>
      </c>
    </row>
    <row r="121" spans="1:9" ht="24.95" customHeight="1" x14ac:dyDescent="0.2">
      <c r="A121" s="252" t="str">
        <f>Datos!A128</f>
        <v>25.5</v>
      </c>
      <c r="B121" s="347" t="str">
        <f t="shared" si="20"/>
        <v>Retiro y traslado de Antena Satelital</v>
      </c>
      <c r="C121" s="348"/>
      <c r="D121" s="275" t="str">
        <f t="shared" si="21"/>
        <v>gl</v>
      </c>
      <c r="E121" s="276">
        <f t="shared" si="22"/>
        <v>0</v>
      </c>
      <c r="F121" s="277">
        <f t="shared" si="23"/>
        <v>0</v>
      </c>
      <c r="G121" s="228">
        <f t="shared" si="24"/>
        <v>0</v>
      </c>
      <c r="H121" s="228">
        <f t="shared" si="25"/>
        <v>0</v>
      </c>
      <c r="I121" s="278">
        <f t="shared" si="26"/>
        <v>0</v>
      </c>
    </row>
    <row r="122" spans="1:9" ht="24.95" customHeight="1" x14ac:dyDescent="0.2">
      <c r="A122" s="252" t="str">
        <f>Datos!A129</f>
        <v>25.6</v>
      </c>
      <c r="B122" s="347" t="str">
        <f t="shared" si="20"/>
        <v xml:space="preserve">Instalación eléctrica </v>
      </c>
      <c r="C122" s="348"/>
      <c r="D122" s="275" t="str">
        <f t="shared" si="21"/>
        <v>gl</v>
      </c>
      <c r="E122" s="276">
        <f t="shared" si="22"/>
        <v>0</v>
      </c>
      <c r="F122" s="277">
        <f t="shared" si="23"/>
        <v>0</v>
      </c>
      <c r="G122" s="228">
        <f t="shared" si="24"/>
        <v>0</v>
      </c>
      <c r="H122" s="228">
        <f t="shared" si="25"/>
        <v>0</v>
      </c>
      <c r="I122" s="278">
        <f t="shared" si="26"/>
        <v>0</v>
      </c>
    </row>
    <row r="123" spans="1:9" ht="24.95" customHeight="1" x14ac:dyDescent="0.2">
      <c r="A123" s="252" t="str">
        <f>Datos!A130</f>
        <v>25.7</v>
      </c>
      <c r="B123" s="347" t="str">
        <f t="shared" si="20"/>
        <v>Instalación de Agua Fría</v>
      </c>
      <c r="C123" s="348"/>
      <c r="D123" s="275" t="str">
        <f t="shared" si="21"/>
        <v>gl</v>
      </c>
      <c r="E123" s="276">
        <f t="shared" si="22"/>
        <v>0</v>
      </c>
      <c r="F123" s="277">
        <f t="shared" si="23"/>
        <v>0</v>
      </c>
      <c r="G123" s="228">
        <f t="shared" si="24"/>
        <v>0</v>
      </c>
      <c r="H123" s="228">
        <f t="shared" si="25"/>
        <v>0</v>
      </c>
      <c r="I123" s="278">
        <f t="shared" si="26"/>
        <v>0</v>
      </c>
    </row>
    <row r="124" spans="1:9" ht="24.95" customHeight="1" x14ac:dyDescent="0.2">
      <c r="A124" s="252" t="str">
        <f>Datos!A131</f>
        <v>25.8</v>
      </c>
      <c r="B124" s="347" t="str">
        <f t="shared" si="20"/>
        <v>Retiro y traslado de arbol</v>
      </c>
      <c r="C124" s="348"/>
      <c r="D124" s="275" t="str">
        <f t="shared" si="21"/>
        <v>gl</v>
      </c>
      <c r="E124" s="276">
        <f t="shared" si="22"/>
        <v>0</v>
      </c>
      <c r="F124" s="277">
        <f t="shared" si="23"/>
        <v>0</v>
      </c>
      <c r="G124" s="228">
        <f t="shared" si="24"/>
        <v>0</v>
      </c>
      <c r="H124" s="228">
        <f t="shared" si="25"/>
        <v>0</v>
      </c>
      <c r="I124" s="278">
        <f t="shared" si="26"/>
        <v>0</v>
      </c>
    </row>
    <row r="125" spans="1:9" ht="24.95" customHeight="1" x14ac:dyDescent="0.2">
      <c r="A125" s="252" t="str">
        <f>Datos!A132</f>
        <v>25.9</v>
      </c>
      <c r="B125" s="347" t="str">
        <f t="shared" si="20"/>
        <v>Retiro y traslado de juegos</v>
      </c>
      <c r="C125" s="348"/>
      <c r="D125" s="275" t="str">
        <f t="shared" si="21"/>
        <v>gl</v>
      </c>
      <c r="E125" s="276">
        <f t="shared" si="22"/>
        <v>0</v>
      </c>
      <c r="F125" s="277">
        <f t="shared" si="23"/>
        <v>0</v>
      </c>
      <c r="G125" s="228">
        <f t="shared" si="24"/>
        <v>0</v>
      </c>
      <c r="H125" s="228">
        <f t="shared" si="25"/>
        <v>0</v>
      </c>
      <c r="I125" s="278">
        <f t="shared" si="26"/>
        <v>0</v>
      </c>
    </row>
    <row r="126" spans="1:9" ht="20.100000000000001" customHeight="1" x14ac:dyDescent="0.2">
      <c r="A126" s="279"/>
      <c r="B126" s="280"/>
      <c r="C126" s="281"/>
      <c r="D126" s="282"/>
      <c r="E126" s="283"/>
      <c r="F126" s="284"/>
      <c r="G126" s="284"/>
      <c r="I126" s="285"/>
    </row>
    <row r="127" spans="1:9" ht="20.100000000000001" customHeight="1" x14ac:dyDescent="0.2">
      <c r="A127" s="286" t="s">
        <v>3</v>
      </c>
      <c r="B127" s="287"/>
      <c r="C127" s="288"/>
      <c r="D127" s="288"/>
      <c r="E127" s="288"/>
      <c r="F127" s="289">
        <f>ROUND(SUMPRODUCT(E18:E125,F18:F125),2)</f>
        <v>0</v>
      </c>
      <c r="G127" s="237" t="s">
        <v>1168</v>
      </c>
      <c r="H127" s="290">
        <f>SUM(H18:H125)</f>
        <v>0</v>
      </c>
      <c r="I127" s="291">
        <f>SUM(I18:I126)</f>
        <v>0</v>
      </c>
    </row>
    <row r="128" spans="1:9" ht="20.100000000000001" customHeight="1" thickBot="1" x14ac:dyDescent="0.25">
      <c r="G128" s="292"/>
    </row>
    <row r="129" spans="1:9" ht="20.100000000000001" customHeight="1" thickTop="1" x14ac:dyDescent="0.2">
      <c r="A129" s="293" t="s">
        <v>1125</v>
      </c>
      <c r="B129" s="294" t="s">
        <v>1169</v>
      </c>
      <c r="C129" s="295"/>
      <c r="D129" s="296"/>
      <c r="E129" s="297"/>
      <c r="F129" s="298"/>
      <c r="G129" s="297"/>
      <c r="H129" s="299">
        <f>ROUND(H132/(1+Beneficio)-GG_Pesos,2)</f>
        <v>0</v>
      </c>
      <c r="I129" s="300"/>
    </row>
    <row r="130" spans="1:9" ht="20.100000000000001" customHeight="1" x14ac:dyDescent="0.2">
      <c r="A130" s="301" t="s">
        <v>1126</v>
      </c>
      <c r="B130" s="302" t="str">
        <f>CONCATENATE("GASTOS GENERALES  ",ROUND(E130*100,3)," % de ( 1 )")</f>
        <v>GASTOS GENERALES  0 % de ( 1 )</v>
      </c>
      <c r="C130" s="302"/>
      <c r="D130" s="303"/>
      <c r="E130" s="304">
        <f>GG_Porcentaje</f>
        <v>0</v>
      </c>
      <c r="F130" s="142"/>
      <c r="G130" s="255"/>
      <c r="H130" s="305">
        <f>IF(GG_Pesos=0,ROUND(GG_Porcentaje*Costo_Obra,2),GG_Pesos)</f>
        <v>0</v>
      </c>
      <c r="I130" s="303"/>
    </row>
    <row r="131" spans="1:9" ht="20.100000000000001" customHeight="1" x14ac:dyDescent="0.2">
      <c r="A131" s="301" t="s">
        <v>1127</v>
      </c>
      <c r="B131" s="302" t="str">
        <f>CONCATENATE("BENEFICIOS  ",ROUND(E131*100,2)," % de ( 1 + 2 )")</f>
        <v>BENEFICIOS  0 % de ( 1 + 2 )</v>
      </c>
      <c r="C131" s="302"/>
      <c r="D131" s="303"/>
      <c r="E131" s="304">
        <f>Beneficio</f>
        <v>0</v>
      </c>
      <c r="F131" s="142"/>
      <c r="G131" s="255"/>
      <c r="H131" s="305">
        <f>IF(Beneficio=0,,ROUND(Beneficio*(Costo_Obra+GG_Pesos),2))</f>
        <v>0</v>
      </c>
      <c r="I131" s="303"/>
    </row>
    <row r="132" spans="1:9" ht="20.100000000000001" customHeight="1" x14ac:dyDescent="0.2">
      <c r="A132" s="301" t="s">
        <v>1128</v>
      </c>
      <c r="B132" s="306" t="s">
        <v>14</v>
      </c>
      <c r="C132" s="307"/>
      <c r="D132" s="303"/>
      <c r="E132" s="255"/>
      <c r="F132" s="142"/>
      <c r="G132" s="255"/>
      <c r="H132" s="305">
        <f>ROUND(Monto_Oferta/(1+IVA+Ingresos_Brutos),2)</f>
        <v>0</v>
      </c>
      <c r="I132" s="303"/>
    </row>
    <row r="133" spans="1:9" ht="20.100000000000001" customHeight="1" x14ac:dyDescent="0.2">
      <c r="A133" s="301" t="s">
        <v>1129</v>
      </c>
      <c r="B133" s="302" t="str">
        <f>CONCATENATE("INGRESOS BRUTOS Y LOTE HOGAR  ",ROUND(E133*100,2)," % de ( 4 )")</f>
        <v>INGRESOS BRUTOS Y LOTE HOGAR  0 % de ( 4 )</v>
      </c>
      <c r="C133" s="302"/>
      <c r="D133" s="303"/>
      <c r="E133" s="304">
        <f>Ingresos_Brutos</f>
        <v>0</v>
      </c>
      <c r="F133" s="142"/>
      <c r="G133" s="255"/>
      <c r="H133" s="305">
        <f>IF(Ingresos_Brutos=0,,ROUND(Ingresos_Brutos*H132,2))</f>
        <v>0</v>
      </c>
      <c r="I133" s="303"/>
    </row>
    <row r="134" spans="1:9" ht="20.100000000000001" customHeight="1" thickBot="1" x14ac:dyDescent="0.25">
      <c r="A134" s="308" t="s">
        <v>1130</v>
      </c>
      <c r="B134" s="309" t="str">
        <f>CONCATENATE("IMPUESTO AL VALOR AGREGADO ",E134*100," % de ( 4 )")</f>
        <v>IMPUESTO AL VALOR AGREGADO 0 % de ( 4 )</v>
      </c>
      <c r="C134" s="309"/>
      <c r="D134" s="310"/>
      <c r="E134" s="311">
        <f>IVA</f>
        <v>0</v>
      </c>
      <c r="F134" s="312"/>
      <c r="G134" s="313"/>
      <c r="H134" s="314">
        <f>IF(IVA=0,,ROUND(IVA*H132,2))</f>
        <v>0</v>
      </c>
      <c r="I134" s="303"/>
    </row>
    <row r="135" spans="1:9" ht="20.100000000000001" customHeight="1" thickTop="1" x14ac:dyDescent="0.2">
      <c r="A135" s="315"/>
      <c r="B135" s="302"/>
      <c r="C135" s="302"/>
      <c r="D135" s="303"/>
      <c r="E135" s="304"/>
      <c r="F135" s="142"/>
      <c r="H135" s="316"/>
      <c r="I135" s="303"/>
    </row>
    <row r="136" spans="1:9" ht="20.100000000000001" customHeight="1" x14ac:dyDescent="0.2">
      <c r="A136" s="317"/>
      <c r="B136" s="317" t="s">
        <v>15</v>
      </c>
      <c r="C136" s="317"/>
      <c r="D136" s="303"/>
      <c r="E136" s="255"/>
      <c r="F136" s="142"/>
      <c r="H136" s="316">
        <f>Monto_Oferta</f>
        <v>0</v>
      </c>
      <c r="I136" s="303"/>
    </row>
    <row r="137" spans="1:9" ht="20.100000000000001" customHeight="1" x14ac:dyDescent="0.2">
      <c r="I137" s="318"/>
    </row>
    <row r="138" spans="1:9" ht="60" customHeight="1" x14ac:dyDescent="0.2">
      <c r="B138" s="349" t="str">
        <f>"El presente presupuesto asciende a la suma de: " &amp; UPPER(CONVERTIRNUM(Monto_Oferta))</f>
        <v>El presente presupuesto asciende a la suma de: CERO PESOS CON 00/100</v>
      </c>
      <c r="C138" s="349"/>
      <c r="D138" s="349"/>
      <c r="E138" s="349"/>
      <c r="F138" s="349"/>
      <c r="G138" s="349"/>
      <c r="H138" s="349"/>
      <c r="I138" s="349"/>
    </row>
    <row r="139" spans="1:9" x14ac:dyDescent="0.2">
      <c r="A139" s="143" t="s">
        <v>1141</v>
      </c>
    </row>
    <row r="302" spans="2:2" x14ac:dyDescent="0.2">
      <c r="B302" s="269">
        <v>4</v>
      </c>
    </row>
    <row r="352" spans="2:2" x14ac:dyDescent="0.2">
      <c r="B352" s="269">
        <v>4</v>
      </c>
    </row>
    <row r="402" spans="2:2" x14ac:dyDescent="0.2">
      <c r="B402" s="269">
        <v>4</v>
      </c>
    </row>
    <row r="452" spans="2:2" x14ac:dyDescent="0.2">
      <c r="B452" s="269">
        <v>4</v>
      </c>
    </row>
    <row r="502" spans="2:2" x14ac:dyDescent="0.2">
      <c r="B502" s="269">
        <v>5</v>
      </c>
    </row>
    <row r="552" spans="2:2" x14ac:dyDescent="0.2">
      <c r="B552" s="269">
        <v>5</v>
      </c>
    </row>
    <row r="602" spans="2:2" x14ac:dyDescent="0.2">
      <c r="B602" s="269">
        <v>5</v>
      </c>
    </row>
    <row r="652" spans="2:2" x14ac:dyDescent="0.2">
      <c r="B652" s="269">
        <v>5</v>
      </c>
    </row>
    <row r="702" spans="2:2" x14ac:dyDescent="0.2">
      <c r="B702" s="269">
        <v>5</v>
      </c>
    </row>
    <row r="752" spans="2:2" x14ac:dyDescent="0.2">
      <c r="B752" s="269">
        <v>5</v>
      </c>
    </row>
    <row r="802" spans="2:2" x14ac:dyDescent="0.2">
      <c r="B802" s="269">
        <v>5</v>
      </c>
    </row>
    <row r="852" spans="2:2" x14ac:dyDescent="0.2">
      <c r="B852" s="269">
        <v>5</v>
      </c>
    </row>
    <row r="902" spans="2:2" x14ac:dyDescent="0.2">
      <c r="B902" s="269">
        <v>5</v>
      </c>
    </row>
    <row r="952" spans="2:2" x14ac:dyDescent="0.2">
      <c r="B952" s="269">
        <v>5</v>
      </c>
    </row>
    <row r="1002" spans="2:2" x14ac:dyDescent="0.2">
      <c r="B1002" s="269">
        <v>5</v>
      </c>
    </row>
    <row r="1052" spans="2:2" x14ac:dyDescent="0.2">
      <c r="B1052" s="269">
        <v>5</v>
      </c>
    </row>
    <row r="1053" spans="2:2" x14ac:dyDescent="0.2">
      <c r="B1053" s="269" t="str">
        <f>CyP!A42</f>
        <v>4.2.3</v>
      </c>
    </row>
    <row r="1102" spans="2:2" x14ac:dyDescent="0.2">
      <c r="B1102" s="269">
        <v>5</v>
      </c>
    </row>
    <row r="1103" spans="2:2" x14ac:dyDescent="0.2">
      <c r="B1103" s="269" t="str">
        <f>CyP!A43</f>
        <v>4.3</v>
      </c>
    </row>
    <row r="1152" spans="2:2" x14ac:dyDescent="0.2">
      <c r="B1152" s="269">
        <v>5</v>
      </c>
    </row>
    <row r="1153" spans="2:2" x14ac:dyDescent="0.2">
      <c r="B1153" s="269" t="str">
        <f>CyP!A44</f>
        <v>4.3.1</v>
      </c>
    </row>
    <row r="1202" spans="2:2" x14ac:dyDescent="0.2">
      <c r="B1202" s="269">
        <v>5</v>
      </c>
    </row>
    <row r="1203" spans="2:2" x14ac:dyDescent="0.2">
      <c r="B1203" s="269" t="str">
        <f>CyP!A45</f>
        <v>4.4</v>
      </c>
    </row>
    <row r="1253" spans="2:2" x14ac:dyDescent="0.2">
      <c r="B1253" s="269" t="str">
        <f>CyP!A46</f>
        <v>4.4.1</v>
      </c>
    </row>
    <row r="1302" spans="2:2" x14ac:dyDescent="0.2">
      <c r="B1302" s="269">
        <v>7</v>
      </c>
    </row>
    <row r="1303" spans="2:2" x14ac:dyDescent="0.2">
      <c r="B1303" s="269" t="str">
        <f>CyP!A48</f>
        <v>4.5.1</v>
      </c>
    </row>
    <row r="1353" spans="2:2" x14ac:dyDescent="0.2">
      <c r="B1353" s="269" t="str">
        <f>CyP!A49</f>
        <v>4.5.2</v>
      </c>
    </row>
    <row r="1402" spans="2:2" x14ac:dyDescent="0.2">
      <c r="B1402" s="269">
        <v>8</v>
      </c>
    </row>
    <row r="1403" spans="2:2" x14ac:dyDescent="0.2">
      <c r="B1403" s="269" t="str">
        <f>CyP!A51</f>
        <v>4.5.4</v>
      </c>
    </row>
    <row r="1452" spans="2:2" x14ac:dyDescent="0.2">
      <c r="B1452" s="269">
        <v>8</v>
      </c>
    </row>
    <row r="1453" spans="2:2" x14ac:dyDescent="0.2">
      <c r="B1453" s="269" t="str">
        <f>CyP!A52</f>
        <v>4.6</v>
      </c>
    </row>
    <row r="1502" spans="2:2" x14ac:dyDescent="0.2">
      <c r="B1502" s="269">
        <v>8</v>
      </c>
    </row>
    <row r="1503" spans="2:2" x14ac:dyDescent="0.2">
      <c r="B1503" s="269" t="str">
        <f>CyP!A53</f>
        <v>4.6.1</v>
      </c>
    </row>
    <row r="1552" spans="2:2" x14ac:dyDescent="0.2">
      <c r="B1552" s="269">
        <v>8</v>
      </c>
    </row>
    <row r="1553" spans="2:2" x14ac:dyDescent="0.2">
      <c r="B1553" s="269" t="str">
        <f>CyP!A54</f>
        <v>4.6.2</v>
      </c>
    </row>
    <row r="1602" spans="2:2" x14ac:dyDescent="0.2">
      <c r="B1602" s="269">
        <v>8</v>
      </c>
    </row>
    <row r="1603" spans="2:2" x14ac:dyDescent="0.2">
      <c r="B1603" s="269">
        <f>CyP!A55</f>
        <v>5</v>
      </c>
    </row>
    <row r="1653" spans="2:2" x14ac:dyDescent="0.2">
      <c r="B1653" s="269" t="str">
        <f>CyP!A56</f>
        <v>5.1</v>
      </c>
    </row>
    <row r="1703" spans="2:2" x14ac:dyDescent="0.2">
      <c r="B1703" s="269" t="str">
        <f>CyP!A57</f>
        <v>5.2</v>
      </c>
    </row>
    <row r="1753" spans="2:2" x14ac:dyDescent="0.2">
      <c r="B1753" s="269" t="str">
        <f>CyP!A58</f>
        <v>5.5</v>
      </c>
    </row>
    <row r="1802" spans="2:2" x14ac:dyDescent="0.2">
      <c r="B1802" s="269">
        <v>12</v>
      </c>
    </row>
    <row r="1803" spans="2:2" x14ac:dyDescent="0.2">
      <c r="B1803" s="269" t="str">
        <f>CyP!A60</f>
        <v>6.1</v>
      </c>
    </row>
    <row r="1852" spans="2:2" x14ac:dyDescent="0.2">
      <c r="B1852" s="269">
        <v>12</v>
      </c>
    </row>
    <row r="1853" spans="2:2" x14ac:dyDescent="0.2">
      <c r="B1853" s="269" t="str">
        <f>CyP!A61</f>
        <v>6.1.1</v>
      </c>
    </row>
    <row r="1902" spans="2:2" x14ac:dyDescent="0.2">
      <c r="B1902" s="269">
        <v>12</v>
      </c>
    </row>
    <row r="1903" spans="2:2" x14ac:dyDescent="0.2">
      <c r="B1903" s="269" t="str">
        <f>CyP!A62</f>
        <v>6.1.2</v>
      </c>
    </row>
    <row r="1952" spans="2:2" x14ac:dyDescent="0.2">
      <c r="B1952" s="269">
        <v>12</v>
      </c>
    </row>
    <row r="1953" spans="2:2" x14ac:dyDescent="0.2">
      <c r="B1953" s="269" t="str">
        <f>CyP!A63</f>
        <v>6.1.3</v>
      </c>
    </row>
    <row r="2002" spans="2:2" x14ac:dyDescent="0.2">
      <c r="B2002" s="269">
        <v>12</v>
      </c>
    </row>
    <row r="2003" spans="2:2" x14ac:dyDescent="0.2">
      <c r="B2003" s="269" t="str">
        <f>CyP!A64</f>
        <v>6.1.4</v>
      </c>
    </row>
    <row r="2052" spans="2:2" x14ac:dyDescent="0.2">
      <c r="B2052" s="269">
        <v>13</v>
      </c>
    </row>
    <row r="2053" spans="2:2" x14ac:dyDescent="0.2">
      <c r="B2053" s="269" t="str">
        <f>CyP!A66</f>
        <v>6.2</v>
      </c>
    </row>
    <row r="2102" spans="2:2" x14ac:dyDescent="0.2">
      <c r="B2102" s="269">
        <v>13</v>
      </c>
    </row>
    <row r="2103" spans="2:2" x14ac:dyDescent="0.2">
      <c r="B2103" s="269" t="str">
        <f>CyP!A67</f>
        <v>6.2.1</v>
      </c>
    </row>
  </sheetData>
  <mergeCells count="117">
    <mergeCell ref="B138:I13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5:C125"/>
    <mergeCell ref="B120:C120"/>
    <mergeCell ref="B121:C121"/>
    <mergeCell ref="B122:C122"/>
    <mergeCell ref="B123:C123"/>
    <mergeCell ref="B124:C124"/>
    <mergeCell ref="B115:C115"/>
    <mergeCell ref="B116:C116"/>
    <mergeCell ref="B117:C117"/>
    <mergeCell ref="B118:C118"/>
    <mergeCell ref="B119:C119"/>
  </mergeCells>
  <conditionalFormatting sqref="A130:D136 I137">
    <cfRule type="expression" dxfId="122" priority="275" stopIfTrue="1">
      <formula>#REF!=1</formula>
    </cfRule>
  </conditionalFormatting>
  <conditionalFormatting sqref="A18:A126">
    <cfRule type="expression" dxfId="121" priority="276" stopIfTrue="1">
      <formula>#REF!&gt;0</formula>
    </cfRule>
    <cfRule type="expression" dxfId="120" priority="277" stopIfTrue="1">
      <formula>#REF!&gt;0</formula>
    </cfRule>
    <cfRule type="expression" dxfId="119" priority="278" stopIfTrue="1">
      <formula>#REF!&gt;0</formula>
    </cfRule>
  </conditionalFormatting>
  <conditionalFormatting sqref="B126:C126">
    <cfRule type="expression" dxfId="118" priority="279" stopIfTrue="1">
      <formula>#REF!&gt;0</formula>
    </cfRule>
    <cfRule type="expression" dxfId="117" priority="280" stopIfTrue="1">
      <formula>#REF!&gt;0</formula>
    </cfRule>
    <cfRule type="expression" dxfId="116" priority="281" stopIfTrue="1">
      <formula>#REF!&gt;0</formula>
    </cfRule>
  </conditionalFormatting>
  <conditionalFormatting sqref="A129:D129 B130:C131 B133:C136 A131 A133">
    <cfRule type="expression" dxfId="115" priority="282" stopIfTrue="1">
      <formula>#REF!=1</formula>
    </cfRule>
  </conditionalFormatting>
  <conditionalFormatting sqref="D129:D136 B129:C131 B133:C136 A129:A136 F129:F136 H130:I131 H133:I136 I132 I129">
    <cfRule type="expression" dxfId="114" priority="283" stopIfTrue="1">
      <formula>#REF!=1</formula>
    </cfRule>
  </conditionalFormatting>
  <conditionalFormatting sqref="I130">
    <cfRule type="expression" dxfId="113" priority="273" stopIfTrue="1">
      <formula>#REF!=1</formula>
    </cfRule>
  </conditionalFormatting>
  <conditionalFormatting sqref="I132">
    <cfRule type="expression" dxfId="112" priority="272" stopIfTrue="1">
      <formula>#REF!=1</formula>
    </cfRule>
  </conditionalFormatting>
  <conditionalFormatting sqref="I134:I135">
    <cfRule type="expression" dxfId="111" priority="271" stopIfTrue="1">
      <formula>#REF!=1</formula>
    </cfRule>
  </conditionalFormatting>
  <conditionalFormatting sqref="I136">
    <cfRule type="expression" dxfId="110" priority="270" stopIfTrue="1">
      <formula>#REF!=1</formula>
    </cfRule>
  </conditionalFormatting>
  <conditionalFormatting sqref="I133">
    <cfRule type="expression" dxfId="109" priority="269" stopIfTrue="1">
      <formula>#REF!=1</formula>
    </cfRule>
  </conditionalFormatting>
  <conditionalFormatting sqref="I131">
    <cfRule type="expression" dxfId="108" priority="268" stopIfTrue="1">
      <formula>#REF!=1</formula>
    </cfRule>
  </conditionalFormatting>
  <conditionalFormatting sqref="A129 A131 A133">
    <cfRule type="expression" dxfId="107" priority="267" stopIfTrue="1">
      <formula>#REF!=1</formula>
    </cfRule>
  </conditionalFormatting>
  <conditionalFormatting sqref="B129:C129">
    <cfRule type="expression" dxfId="106" priority="266" stopIfTrue="1">
      <formula>#REF!=1</formula>
    </cfRule>
  </conditionalFormatting>
  <conditionalFormatting sqref="B132:C132">
    <cfRule type="expression" dxfId="105" priority="265" stopIfTrue="1">
      <formula>#REF!=1</formula>
    </cfRule>
  </conditionalFormatting>
  <conditionalFormatting sqref="B134:C135">
    <cfRule type="expression" dxfId="104" priority="264" stopIfTrue="1">
      <formula>#REF!=1</formula>
    </cfRule>
  </conditionalFormatting>
  <conditionalFormatting sqref="A130 A132 A134:A135">
    <cfRule type="expression" dxfId="103" priority="263" stopIfTrue="1">
      <formula>#REF!=1</formula>
    </cfRule>
  </conditionalFormatting>
  <conditionalFormatting sqref="A130 A132 A134:A135">
    <cfRule type="expression" dxfId="102" priority="262" stopIfTrue="1">
      <formula>#REF!=1</formula>
    </cfRule>
  </conditionalFormatting>
  <conditionalFormatting sqref="B133:C133">
    <cfRule type="expression" dxfId="101" priority="132" stopIfTrue="1">
      <formula>#REF!=1</formula>
    </cfRule>
  </conditionalFormatting>
  <conditionalFormatting sqref="B18 E18:E102">
    <cfRule type="expression" dxfId="100" priority="30" stopIfTrue="1">
      <formula>#REF!&gt;0</formula>
    </cfRule>
    <cfRule type="expression" dxfId="99" priority="31" stopIfTrue="1">
      <formula>#REF!&gt;0</formula>
    </cfRule>
    <cfRule type="expression" dxfId="98" priority="32" stopIfTrue="1">
      <formula>#REF!&gt;0</formula>
    </cfRule>
  </conditionalFormatting>
  <conditionalFormatting sqref="E103:E125">
    <cfRule type="expression" dxfId="97" priority="18" stopIfTrue="1">
      <formula>#REF!&gt;0</formula>
    </cfRule>
    <cfRule type="expression" dxfId="96" priority="19" stopIfTrue="1">
      <formula>#REF!&gt;0</formula>
    </cfRule>
    <cfRule type="expression" dxfId="95" priority="20" stopIfTrue="1">
      <formula>#REF!&gt;0</formula>
    </cfRule>
  </conditionalFormatting>
  <conditionalFormatting sqref="A127">
    <cfRule type="expression" dxfId="94" priority="6" stopIfTrue="1">
      <formula>#REF!&gt;0</formula>
    </cfRule>
    <cfRule type="expression" dxfId="93" priority="7" stopIfTrue="1">
      <formula>#REF!&gt;0</formula>
    </cfRule>
    <cfRule type="expression" dxfId="92" priority="8" stopIfTrue="1">
      <formula>#REF!&gt;0</formula>
    </cfRule>
  </conditionalFormatting>
  <conditionalFormatting sqref="H132">
    <cfRule type="expression" dxfId="91" priority="5" stopIfTrue="1">
      <formula>#REF!=1</formula>
    </cfRule>
  </conditionalFormatting>
  <conditionalFormatting sqref="H129">
    <cfRule type="expression" dxfId="90" priority="4" stopIfTrue="1">
      <formula>#REF!=1</formula>
    </cfRule>
  </conditionalFormatting>
  <conditionalFormatting sqref="B19:B125">
    <cfRule type="expression" dxfId="89" priority="1" stopIfTrue="1">
      <formula>#REF!&gt;0</formula>
    </cfRule>
    <cfRule type="expression" dxfId="88" priority="2" stopIfTrue="1">
      <formula>#REF!&gt;0</formula>
    </cfRule>
    <cfRule type="expression" dxfId="87" priority="3" stopIfTrue="1">
      <formula>#REF!&gt;0</formula>
    </cfRule>
  </conditionalFormatting>
  <pageMargins left="1.1811023622047245" right="0.78740157480314965" top="0.98425196850393704" bottom="0.78740157480314965" header="0.39370078740157483" footer="0.39370078740157483"/>
  <pageSetup paperSize="8" scale="29"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EK3800"/>
  <sheetViews>
    <sheetView showGridLines="0" showZeros="0" view="pageBreakPreview" topLeftCell="A34" zoomScale="38" zoomScaleNormal="120" zoomScaleSheetLayoutView="38" workbookViewId="0">
      <selection sqref="A1:G49"/>
    </sheetView>
  </sheetViews>
  <sheetFormatPr baseColWidth="10" defaultColWidth="11.42578125" defaultRowHeight="24" customHeight="1" x14ac:dyDescent="0.2"/>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5"/>
    <col min="142" max="16384" width="11.42578125" style="152"/>
  </cols>
  <sheetData>
    <row r="1" spans="1:141" ht="24" customHeight="1" thickTop="1" x14ac:dyDescent="0.2">
      <c r="A1" s="225" t="s">
        <v>39</v>
      </c>
      <c r="B1" s="226"/>
      <c r="C1" s="226"/>
      <c r="D1" s="226"/>
      <c r="E1" s="226"/>
      <c r="F1" s="226"/>
      <c r="G1" s="227"/>
      <c r="H1" s="152">
        <f>COUNTIF($A$1:A7,"ANALISIS DE PRECIOS")</f>
        <v>1</v>
      </c>
    </row>
    <row r="2" spans="1:141" ht="24" customHeight="1" x14ac:dyDescent="0.2">
      <c r="A2" s="153" t="s">
        <v>726</v>
      </c>
      <c r="B2" s="154" t="str">
        <f>Comitente</f>
        <v>DIRECCIÓN DE INFRAESTRUCTURA ESCOLAR</v>
      </c>
      <c r="C2" s="148"/>
      <c r="D2" s="155"/>
      <c r="E2" s="155"/>
      <c r="F2" s="156"/>
      <c r="G2" s="157"/>
    </row>
    <row r="3" spans="1:141" ht="24" customHeight="1" x14ac:dyDescent="0.2">
      <c r="A3" s="153" t="s">
        <v>727</v>
      </c>
      <c r="B3" s="154">
        <f>Contratista</f>
        <v>0</v>
      </c>
      <c r="C3" s="149"/>
      <c r="D3" s="149"/>
      <c r="E3" s="149"/>
      <c r="F3" s="158"/>
      <c r="G3" s="159"/>
    </row>
    <row r="4" spans="1:141" ht="24" customHeight="1" x14ac:dyDescent="0.2">
      <c r="A4" s="153" t="s">
        <v>26</v>
      </c>
      <c r="B4" s="154" t="str">
        <f>Obra</f>
        <v>E.N.I. N° 23 - MARGARITA FERRA DE BARTOL</v>
      </c>
      <c r="C4" s="149"/>
      <c r="D4" s="149"/>
      <c r="E4" s="149"/>
      <c r="F4" s="158" t="s">
        <v>40</v>
      </c>
      <c r="G4" s="160">
        <f>Fecha_Base</f>
        <v>0</v>
      </c>
    </row>
    <row r="5" spans="1:141" ht="24" customHeight="1" x14ac:dyDescent="0.2">
      <c r="A5" s="161" t="s">
        <v>725</v>
      </c>
      <c r="B5" s="150" t="str">
        <f>Ubicación</f>
        <v>Alfredo Fortabat 3060 (o) - Bº Franklin Rawson</v>
      </c>
      <c r="C5" s="150"/>
      <c r="D5" s="162"/>
      <c r="E5" s="163"/>
      <c r="F5" s="164"/>
      <c r="G5" s="165"/>
    </row>
    <row r="6" spans="1:141" ht="24" customHeight="1" x14ac:dyDescent="0.2">
      <c r="A6" s="161" t="s">
        <v>41</v>
      </c>
      <c r="B6" s="166" t="str">
        <f>IFERROR(VALUE(LEFT(B7,FIND("-",B7)-1)),"")</f>
        <v/>
      </c>
      <c r="C6" s="151" t="str">
        <f>IFERROR(VLOOKUP(B6,Tabla_CyP,2,FALSE),"")</f>
        <v/>
      </c>
      <c r="E6" s="163"/>
      <c r="F6" s="164"/>
      <c r="G6" s="165"/>
    </row>
    <row r="7" spans="1:141" ht="24" customHeight="1" x14ac:dyDescent="0.2">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
      <c r="A8" s="161"/>
      <c r="B8" s="150"/>
      <c r="C8" s="151"/>
      <c r="D8" s="162"/>
      <c r="E8" s="163"/>
      <c r="F8" s="164"/>
      <c r="G8" s="165"/>
    </row>
    <row r="9" spans="1:141" ht="24" customHeight="1" x14ac:dyDescent="0.2">
      <c r="A9" s="357" t="s">
        <v>588</v>
      </c>
      <c r="B9" s="358"/>
      <c r="C9" s="359" t="s">
        <v>0</v>
      </c>
      <c r="D9" s="359" t="s">
        <v>29</v>
      </c>
      <c r="E9" s="361" t="s">
        <v>30</v>
      </c>
      <c r="F9" s="363" t="s">
        <v>31</v>
      </c>
      <c r="G9" s="365" t="s">
        <v>32</v>
      </c>
    </row>
    <row r="10" spans="1:141" s="171" customFormat="1" ht="24" customHeight="1" x14ac:dyDescent="0.2">
      <c r="A10" s="169" t="s">
        <v>589</v>
      </c>
      <c r="B10" s="170" t="s">
        <v>590</v>
      </c>
      <c r="C10" s="360"/>
      <c r="D10" s="360"/>
      <c r="E10" s="362"/>
      <c r="F10" s="364"/>
      <c r="G10" s="36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336"/>
      <c r="BK10" s="336"/>
      <c r="BL10" s="336"/>
      <c r="BM10" s="336"/>
      <c r="BN10" s="336"/>
      <c r="BO10" s="336"/>
      <c r="BP10" s="336"/>
      <c r="BQ10" s="336"/>
      <c r="BR10" s="336"/>
      <c r="BS10" s="336"/>
      <c r="BT10" s="336"/>
      <c r="BU10" s="336"/>
      <c r="BV10" s="336"/>
      <c r="BW10" s="336"/>
      <c r="BX10" s="336"/>
      <c r="BY10" s="336"/>
      <c r="BZ10" s="336"/>
      <c r="CA10" s="336"/>
      <c r="CB10" s="336"/>
      <c r="CC10" s="336"/>
      <c r="CD10" s="336"/>
      <c r="CE10" s="336"/>
      <c r="CF10" s="336"/>
      <c r="CG10" s="336"/>
      <c r="CH10" s="336"/>
      <c r="CI10" s="336"/>
      <c r="CJ10" s="336"/>
      <c r="CK10" s="336"/>
      <c r="CL10" s="336"/>
      <c r="CM10" s="336"/>
      <c r="CN10" s="336"/>
      <c r="CO10" s="336"/>
      <c r="CP10" s="336"/>
      <c r="CQ10" s="336"/>
      <c r="CR10" s="336"/>
      <c r="CS10" s="336"/>
      <c r="CT10" s="336"/>
      <c r="CU10" s="336"/>
      <c r="CV10" s="336"/>
      <c r="CW10" s="336"/>
      <c r="CX10" s="336"/>
      <c r="CY10" s="336"/>
      <c r="CZ10" s="336"/>
      <c r="DA10" s="336"/>
      <c r="DB10" s="336"/>
      <c r="DC10" s="336"/>
      <c r="DD10" s="336"/>
      <c r="DE10" s="336"/>
      <c r="DF10" s="336"/>
      <c r="DG10" s="336"/>
      <c r="DH10" s="336"/>
      <c r="DI10" s="336"/>
      <c r="DJ10" s="336"/>
      <c r="DK10" s="336"/>
      <c r="DL10" s="336"/>
      <c r="DM10" s="336"/>
      <c r="DN10" s="336"/>
      <c r="DO10" s="336"/>
      <c r="DP10" s="336"/>
      <c r="DQ10" s="336"/>
      <c r="DR10" s="336"/>
      <c r="DS10" s="336"/>
      <c r="DT10" s="336"/>
      <c r="DU10" s="336"/>
      <c r="DV10" s="336"/>
      <c r="DW10" s="336"/>
      <c r="DX10" s="336"/>
      <c r="DY10" s="336"/>
      <c r="DZ10" s="336"/>
      <c r="EA10" s="336"/>
      <c r="EB10" s="336"/>
      <c r="EC10" s="336"/>
      <c r="ED10" s="336"/>
      <c r="EE10" s="336"/>
      <c r="EF10" s="336"/>
      <c r="EG10" s="336"/>
      <c r="EH10" s="336"/>
      <c r="EI10" s="336"/>
      <c r="EJ10" s="336"/>
      <c r="EK10" s="336"/>
    </row>
    <row r="11" spans="1:141" ht="24" customHeight="1" x14ac:dyDescent="0.2">
      <c r="A11" s="239"/>
      <c r="B11" s="172"/>
      <c r="C11" s="237" t="s">
        <v>728</v>
      </c>
      <c r="D11" s="173"/>
      <c r="E11" s="174"/>
      <c r="F11" s="175"/>
      <c r="G11" s="176"/>
    </row>
    <row r="12" spans="1:141" s="335" customFormat="1" ht="24" customHeight="1" x14ac:dyDescent="0.2">
      <c r="A12" s="326" t="str">
        <f t="shared" ref="A12:A25" si="0">IFERROR(VLOOKUP(C12,Tabla_Insumos,4,FALSE),"")</f>
        <v/>
      </c>
      <c r="B12" s="327" t="str">
        <f>IFERROR(VLOOKUP(C12,Tabla_Insumos,5,FALSE),"")</f>
        <v/>
      </c>
      <c r="C12" s="328"/>
      <c r="D12" s="329" t="str">
        <f t="shared" ref="D12:D25" si="1">IFERROR(VLOOKUP(C12,Tabla_Insumos,2,FALSE),"")</f>
        <v/>
      </c>
      <c r="E12" s="330"/>
      <c r="F12" s="331">
        <f t="shared" ref="F12:F25" si="2">IFERROR(VLOOKUP(C12,Tabla_Insumos,3,FALSE),0)</f>
        <v>0</v>
      </c>
      <c r="G12" s="334">
        <f>ROUND(E12*F12,2)</f>
        <v>0</v>
      </c>
    </row>
    <row r="13" spans="1:141" s="335" customFormat="1" ht="24" customHeight="1" x14ac:dyDescent="0.2">
      <c r="A13" s="326" t="str">
        <f t="shared" si="0"/>
        <v/>
      </c>
      <c r="B13" s="327" t="str">
        <f t="shared" ref="B13:B25" si="3">IFERROR(VLOOKUP(C13,Tabla_Insumos,5,FALSE),"")</f>
        <v/>
      </c>
      <c r="C13" s="328"/>
      <c r="D13" s="329" t="str">
        <f t="shared" si="1"/>
        <v/>
      </c>
      <c r="E13" s="330"/>
      <c r="F13" s="331">
        <f t="shared" si="2"/>
        <v>0</v>
      </c>
      <c r="G13" s="334">
        <f t="shared" ref="G13:G25" si="4">ROUND(E13*F13,2)</f>
        <v>0</v>
      </c>
    </row>
    <row r="14" spans="1:141" s="335" customFormat="1" ht="24" customHeight="1" x14ac:dyDescent="0.2">
      <c r="A14" s="326" t="str">
        <f t="shared" si="0"/>
        <v/>
      </c>
      <c r="B14" s="327" t="str">
        <f t="shared" si="3"/>
        <v/>
      </c>
      <c r="C14" s="328"/>
      <c r="D14" s="329" t="str">
        <f t="shared" si="1"/>
        <v/>
      </c>
      <c r="E14" s="330"/>
      <c r="F14" s="331">
        <f t="shared" si="2"/>
        <v>0</v>
      </c>
      <c r="G14" s="334">
        <f t="shared" si="4"/>
        <v>0</v>
      </c>
    </row>
    <row r="15" spans="1:141" s="335" customFormat="1" ht="24" customHeight="1" x14ac:dyDescent="0.2">
      <c r="A15" s="326" t="str">
        <f t="shared" si="0"/>
        <v/>
      </c>
      <c r="B15" s="327" t="str">
        <f t="shared" si="3"/>
        <v/>
      </c>
      <c r="C15" s="328"/>
      <c r="D15" s="329" t="str">
        <f t="shared" si="1"/>
        <v/>
      </c>
      <c r="E15" s="330"/>
      <c r="F15" s="331">
        <f t="shared" si="2"/>
        <v>0</v>
      </c>
      <c r="G15" s="334">
        <f t="shared" si="4"/>
        <v>0</v>
      </c>
    </row>
    <row r="16" spans="1:141" s="335" customFormat="1" ht="24" customHeight="1" x14ac:dyDescent="0.2">
      <c r="A16" s="326" t="str">
        <f t="shared" si="0"/>
        <v/>
      </c>
      <c r="B16" s="327" t="str">
        <f t="shared" si="3"/>
        <v/>
      </c>
      <c r="C16" s="328"/>
      <c r="D16" s="329" t="str">
        <f t="shared" si="1"/>
        <v/>
      </c>
      <c r="E16" s="330"/>
      <c r="F16" s="331">
        <f t="shared" si="2"/>
        <v>0</v>
      </c>
      <c r="G16" s="334">
        <f t="shared" si="4"/>
        <v>0</v>
      </c>
    </row>
    <row r="17" spans="1:7" s="335" customFormat="1" ht="24" customHeight="1" x14ac:dyDescent="0.2">
      <c r="A17" s="326" t="str">
        <f t="shared" si="0"/>
        <v/>
      </c>
      <c r="B17" s="327" t="str">
        <f t="shared" si="3"/>
        <v/>
      </c>
      <c r="C17" s="328"/>
      <c r="D17" s="329" t="str">
        <f t="shared" si="1"/>
        <v/>
      </c>
      <c r="E17" s="330"/>
      <c r="F17" s="331">
        <f t="shared" si="2"/>
        <v>0</v>
      </c>
      <c r="G17" s="334">
        <f t="shared" si="4"/>
        <v>0</v>
      </c>
    </row>
    <row r="18" spans="1:7" s="335" customFormat="1" ht="24" customHeight="1" x14ac:dyDescent="0.2">
      <c r="A18" s="326" t="str">
        <f t="shared" si="0"/>
        <v/>
      </c>
      <c r="B18" s="327" t="str">
        <f t="shared" si="3"/>
        <v/>
      </c>
      <c r="C18" s="328"/>
      <c r="D18" s="329" t="str">
        <f t="shared" si="1"/>
        <v/>
      </c>
      <c r="E18" s="330"/>
      <c r="F18" s="331">
        <f t="shared" si="2"/>
        <v>0</v>
      </c>
      <c r="G18" s="334">
        <f t="shared" si="4"/>
        <v>0</v>
      </c>
    </row>
    <row r="19" spans="1:7" s="335" customFormat="1" ht="24" customHeight="1" x14ac:dyDescent="0.2">
      <c r="A19" s="326" t="str">
        <f t="shared" si="0"/>
        <v/>
      </c>
      <c r="B19" s="327" t="str">
        <f t="shared" si="3"/>
        <v/>
      </c>
      <c r="C19" s="328"/>
      <c r="D19" s="329" t="str">
        <f t="shared" si="1"/>
        <v/>
      </c>
      <c r="E19" s="330"/>
      <c r="F19" s="331">
        <f t="shared" si="2"/>
        <v>0</v>
      </c>
      <c r="G19" s="334">
        <f t="shared" si="4"/>
        <v>0</v>
      </c>
    </row>
    <row r="20" spans="1:7" s="335" customFormat="1" ht="24" customHeight="1" x14ac:dyDescent="0.2">
      <c r="A20" s="326" t="str">
        <f t="shared" si="0"/>
        <v/>
      </c>
      <c r="B20" s="327" t="str">
        <f t="shared" si="3"/>
        <v/>
      </c>
      <c r="C20" s="328"/>
      <c r="D20" s="329" t="str">
        <f t="shared" si="1"/>
        <v/>
      </c>
      <c r="E20" s="330"/>
      <c r="F20" s="331">
        <f t="shared" si="2"/>
        <v>0</v>
      </c>
      <c r="G20" s="334">
        <f t="shared" si="4"/>
        <v>0</v>
      </c>
    </row>
    <row r="21" spans="1:7" s="335" customFormat="1" ht="24" customHeight="1" x14ac:dyDescent="0.2">
      <c r="A21" s="326" t="str">
        <f t="shared" si="0"/>
        <v/>
      </c>
      <c r="B21" s="327" t="str">
        <f t="shared" si="3"/>
        <v/>
      </c>
      <c r="C21" s="328"/>
      <c r="D21" s="329" t="str">
        <f t="shared" si="1"/>
        <v/>
      </c>
      <c r="E21" s="330"/>
      <c r="F21" s="331">
        <f t="shared" si="2"/>
        <v>0</v>
      </c>
      <c r="G21" s="334">
        <f t="shared" si="4"/>
        <v>0</v>
      </c>
    </row>
    <row r="22" spans="1:7" s="335" customFormat="1" ht="24" customHeight="1" x14ac:dyDescent="0.2">
      <c r="A22" s="326" t="str">
        <f t="shared" si="0"/>
        <v/>
      </c>
      <c r="B22" s="327" t="str">
        <f t="shared" si="3"/>
        <v/>
      </c>
      <c r="C22" s="328"/>
      <c r="D22" s="329" t="str">
        <f t="shared" si="1"/>
        <v/>
      </c>
      <c r="E22" s="330"/>
      <c r="F22" s="331">
        <f t="shared" si="2"/>
        <v>0</v>
      </c>
      <c r="G22" s="334">
        <f t="shared" si="4"/>
        <v>0</v>
      </c>
    </row>
    <row r="23" spans="1:7" s="335" customFormat="1" ht="24" customHeight="1" x14ac:dyDescent="0.2">
      <c r="A23" s="326" t="str">
        <f t="shared" si="0"/>
        <v/>
      </c>
      <c r="B23" s="327" t="str">
        <f t="shared" si="3"/>
        <v/>
      </c>
      <c r="C23" s="328"/>
      <c r="D23" s="329" t="str">
        <f t="shared" si="1"/>
        <v/>
      </c>
      <c r="E23" s="330"/>
      <c r="F23" s="331">
        <f t="shared" si="2"/>
        <v>0</v>
      </c>
      <c r="G23" s="334">
        <f t="shared" si="4"/>
        <v>0</v>
      </c>
    </row>
    <row r="24" spans="1:7" s="335" customFormat="1" ht="24" customHeight="1" x14ac:dyDescent="0.2">
      <c r="A24" s="326" t="str">
        <f t="shared" si="0"/>
        <v/>
      </c>
      <c r="B24" s="327" t="str">
        <f t="shared" si="3"/>
        <v/>
      </c>
      <c r="C24" s="328"/>
      <c r="D24" s="329" t="str">
        <f t="shared" si="1"/>
        <v/>
      </c>
      <c r="E24" s="330"/>
      <c r="F24" s="331">
        <f t="shared" si="2"/>
        <v>0</v>
      </c>
      <c r="G24" s="334">
        <f t="shared" si="4"/>
        <v>0</v>
      </c>
    </row>
    <row r="25" spans="1:7" s="335" customFormat="1" ht="24" customHeight="1" x14ac:dyDescent="0.2">
      <c r="A25" s="326" t="str">
        <f t="shared" si="0"/>
        <v/>
      </c>
      <c r="B25" s="327" t="str">
        <f t="shared" si="3"/>
        <v/>
      </c>
      <c r="C25" s="328"/>
      <c r="D25" s="329" t="str">
        <f t="shared" si="1"/>
        <v/>
      </c>
      <c r="E25" s="330"/>
      <c r="F25" s="332">
        <f t="shared" si="2"/>
        <v>0</v>
      </c>
      <c r="G25" s="334">
        <f t="shared" si="4"/>
        <v>0</v>
      </c>
    </row>
    <row r="26" spans="1:7" ht="24" customHeight="1" x14ac:dyDescent="0.2">
      <c r="A26" s="177"/>
      <c r="B26" s="151"/>
      <c r="C26" s="151"/>
      <c r="D26" s="162"/>
      <c r="E26" s="163"/>
      <c r="F26" s="240" t="s">
        <v>33</v>
      </c>
      <c r="G26" s="178">
        <f>SUBTOTAL(9,G12:G25)</f>
        <v>0</v>
      </c>
    </row>
    <row r="27" spans="1:7" ht="24" customHeight="1" x14ac:dyDescent="0.2">
      <c r="A27" s="177"/>
      <c r="B27" s="151"/>
      <c r="C27" s="179" t="s">
        <v>729</v>
      </c>
      <c r="D27" s="162"/>
      <c r="E27" s="163"/>
      <c r="F27" s="164"/>
      <c r="G27" s="180"/>
    </row>
    <row r="28" spans="1:7" s="335" customFormat="1" ht="24" customHeight="1" x14ac:dyDescent="0.2">
      <c r="A28" s="326" t="str">
        <f t="shared" ref="A28:A35" si="5">IFERROR(VLOOKUP(C28,Tabla_Insumos,4,FALSE),"")</f>
        <v/>
      </c>
      <c r="B28" s="327" t="str">
        <f t="shared" ref="B28:B35" si="6">IFERROR(VLOOKUP(C28,Tabla_Insumos,5,FALSE),"")</f>
        <v/>
      </c>
      <c r="C28" s="328"/>
      <c r="D28" s="329" t="str">
        <f t="shared" ref="D28:D31" si="7">IFERROR(VLOOKUP(C28,Tabla_Insumos,2,FALSE),"")</f>
        <v/>
      </c>
      <c r="E28" s="330"/>
      <c r="F28" s="333">
        <f t="shared" ref="F28:F35" si="8">IFERROR(VLOOKUP(C28,Tabla_Insumos,3,FALSE),0)</f>
        <v>0</v>
      </c>
      <c r="G28" s="334">
        <f>ROUND(E28*F28,2)</f>
        <v>0</v>
      </c>
    </row>
    <row r="29" spans="1:7" s="335" customFormat="1" ht="24" customHeight="1" x14ac:dyDescent="0.2">
      <c r="A29" s="326" t="str">
        <f t="shared" si="5"/>
        <v/>
      </c>
      <c r="B29" s="327" t="str">
        <f t="shared" si="6"/>
        <v/>
      </c>
      <c r="C29" s="328"/>
      <c r="D29" s="329" t="str">
        <f t="shared" si="7"/>
        <v/>
      </c>
      <c r="E29" s="330"/>
      <c r="F29" s="333">
        <f t="shared" si="8"/>
        <v>0</v>
      </c>
      <c r="G29" s="334">
        <f>ROUND(E29*F29,2)</f>
        <v>0</v>
      </c>
    </row>
    <row r="30" spans="1:7" s="335" customFormat="1" ht="24" customHeight="1" x14ac:dyDescent="0.2">
      <c r="A30" s="326" t="str">
        <f t="shared" si="5"/>
        <v/>
      </c>
      <c r="B30" s="327" t="str">
        <f t="shared" si="6"/>
        <v/>
      </c>
      <c r="C30" s="328"/>
      <c r="D30" s="329" t="str">
        <f t="shared" si="7"/>
        <v/>
      </c>
      <c r="E30" s="330"/>
      <c r="F30" s="333">
        <f t="shared" si="8"/>
        <v>0</v>
      </c>
      <c r="G30" s="334">
        <f t="shared" ref="G30:G35" si="9">ROUND(E30*F30,2)</f>
        <v>0</v>
      </c>
    </row>
    <row r="31" spans="1:7" s="335" customFormat="1" ht="24" customHeight="1" x14ac:dyDescent="0.2">
      <c r="A31" s="326" t="str">
        <f t="shared" si="5"/>
        <v/>
      </c>
      <c r="B31" s="327" t="str">
        <f t="shared" si="6"/>
        <v/>
      </c>
      <c r="C31" s="328"/>
      <c r="D31" s="329" t="str">
        <f t="shared" si="7"/>
        <v/>
      </c>
      <c r="E31" s="330"/>
      <c r="F31" s="333">
        <f t="shared" si="8"/>
        <v>0</v>
      </c>
      <c r="G31" s="334">
        <f t="shared" si="9"/>
        <v>0</v>
      </c>
    </row>
    <row r="32" spans="1:7" s="335" customFormat="1" ht="24" customHeight="1" x14ac:dyDescent="0.2">
      <c r="A32" s="326" t="str">
        <f t="shared" si="5"/>
        <v/>
      </c>
      <c r="B32" s="327" t="str">
        <f t="shared" si="6"/>
        <v/>
      </c>
      <c r="C32" s="328"/>
      <c r="D32" s="329" t="str">
        <f t="shared" ref="D32:D35" si="10">IFERROR(VLOOKUP(C32,Tabla_Insumos,2,FALSE),"")</f>
        <v/>
      </c>
      <c r="E32" s="330"/>
      <c r="F32" s="331">
        <f t="shared" si="8"/>
        <v>0</v>
      </c>
      <c r="G32" s="334">
        <f t="shared" si="9"/>
        <v>0</v>
      </c>
    </row>
    <row r="33" spans="1:7" s="335" customFormat="1" ht="24" customHeight="1" x14ac:dyDescent="0.2">
      <c r="A33" s="326" t="str">
        <f t="shared" si="5"/>
        <v/>
      </c>
      <c r="B33" s="327" t="str">
        <f t="shared" si="6"/>
        <v/>
      </c>
      <c r="C33" s="328"/>
      <c r="D33" s="329" t="str">
        <f t="shared" si="10"/>
        <v/>
      </c>
      <c r="E33" s="330"/>
      <c r="F33" s="331">
        <f t="shared" si="8"/>
        <v>0</v>
      </c>
      <c r="G33" s="334">
        <f t="shared" si="9"/>
        <v>0</v>
      </c>
    </row>
    <row r="34" spans="1:7" s="335" customFormat="1" ht="24" customHeight="1" x14ac:dyDescent="0.2">
      <c r="A34" s="326" t="str">
        <f t="shared" si="5"/>
        <v/>
      </c>
      <c r="B34" s="327" t="str">
        <f t="shared" si="6"/>
        <v/>
      </c>
      <c r="C34" s="328"/>
      <c r="D34" s="329" t="str">
        <f t="shared" si="10"/>
        <v/>
      </c>
      <c r="E34" s="330"/>
      <c r="F34" s="331">
        <f t="shared" si="8"/>
        <v>0</v>
      </c>
      <c r="G34" s="334">
        <f t="shared" si="9"/>
        <v>0</v>
      </c>
    </row>
    <row r="35" spans="1:7" s="335" customFormat="1" ht="24" customHeight="1" x14ac:dyDescent="0.2">
      <c r="A35" s="326" t="str">
        <f t="shared" si="5"/>
        <v/>
      </c>
      <c r="B35" s="327" t="str">
        <f t="shared" si="6"/>
        <v/>
      </c>
      <c r="C35" s="328"/>
      <c r="D35" s="329" t="str">
        <f t="shared" si="10"/>
        <v/>
      </c>
      <c r="E35" s="330"/>
      <c r="F35" s="331">
        <f t="shared" si="8"/>
        <v>0</v>
      </c>
      <c r="G35" s="334">
        <f t="shared" si="9"/>
        <v>0</v>
      </c>
    </row>
    <row r="36" spans="1:7" ht="24" customHeight="1" x14ac:dyDescent="0.2">
      <c r="A36" s="177"/>
      <c r="B36" s="151"/>
      <c r="C36" s="151"/>
      <c r="D36" s="162"/>
      <c r="E36" s="163"/>
      <c r="F36" s="240" t="s">
        <v>34</v>
      </c>
      <c r="G36" s="178">
        <f>SUBTOTAL(9,G28:G35)</f>
        <v>0</v>
      </c>
    </row>
    <row r="37" spans="1:7" ht="24" customHeight="1" x14ac:dyDescent="0.2">
      <c r="A37" s="177"/>
      <c r="B37" s="151"/>
      <c r="C37" s="179" t="s">
        <v>730</v>
      </c>
      <c r="D37" s="162"/>
      <c r="E37" s="163"/>
      <c r="F37" s="164"/>
      <c r="G37" s="180"/>
    </row>
    <row r="38" spans="1:7" s="335" customFormat="1" ht="24" customHeight="1" x14ac:dyDescent="0.2">
      <c r="A38" s="326" t="str">
        <f t="shared" ref="A38:A46" si="11">IFERROR(VLOOKUP(C38,Tabla_Insumos,4,FALSE),"")</f>
        <v/>
      </c>
      <c r="B38" s="327" t="str">
        <f t="shared" ref="B38:B46" si="12">IFERROR(VLOOKUP(C38,Tabla_Insumos,5,FALSE),"")</f>
        <v/>
      </c>
      <c r="C38" s="328"/>
      <c r="D38" s="329" t="str">
        <f t="shared" ref="D38:D46" si="13">IFERROR(VLOOKUP(C38,Tabla_Insumos,2,FALSE),"")</f>
        <v/>
      </c>
      <c r="E38" s="330"/>
      <c r="F38" s="331">
        <f t="shared" ref="F38:F46" si="14">IFERROR(VLOOKUP(C38,Tabla_Insumos,3,FALSE),0)</f>
        <v>0</v>
      </c>
      <c r="G38" s="334">
        <f t="shared" ref="G38:G46" si="15">ROUND(E38*F38,2)</f>
        <v>0</v>
      </c>
    </row>
    <row r="39" spans="1:7" s="335" customFormat="1" ht="24" customHeight="1" x14ac:dyDescent="0.2">
      <c r="A39" s="326" t="str">
        <f t="shared" si="11"/>
        <v/>
      </c>
      <c r="B39" s="327" t="str">
        <f t="shared" si="12"/>
        <v/>
      </c>
      <c r="C39" s="328"/>
      <c r="D39" s="329" t="str">
        <f t="shared" si="13"/>
        <v/>
      </c>
      <c r="E39" s="330"/>
      <c r="F39" s="331">
        <f t="shared" si="14"/>
        <v>0</v>
      </c>
      <c r="G39" s="334">
        <f t="shared" si="15"/>
        <v>0</v>
      </c>
    </row>
    <row r="40" spans="1:7" s="335" customFormat="1" ht="24" customHeight="1" x14ac:dyDescent="0.2">
      <c r="A40" s="326" t="str">
        <f t="shared" si="11"/>
        <v/>
      </c>
      <c r="B40" s="327" t="str">
        <f t="shared" si="12"/>
        <v/>
      </c>
      <c r="C40" s="328"/>
      <c r="D40" s="329" t="str">
        <f t="shared" si="13"/>
        <v/>
      </c>
      <c r="E40" s="330"/>
      <c r="F40" s="331">
        <f t="shared" si="14"/>
        <v>0</v>
      </c>
      <c r="G40" s="334">
        <f t="shared" si="15"/>
        <v>0</v>
      </c>
    </row>
    <row r="41" spans="1:7" s="335" customFormat="1" ht="24" customHeight="1" x14ac:dyDescent="0.2">
      <c r="A41" s="326" t="str">
        <f t="shared" si="11"/>
        <v/>
      </c>
      <c r="B41" s="327" t="str">
        <f t="shared" si="12"/>
        <v/>
      </c>
      <c r="C41" s="328"/>
      <c r="D41" s="329" t="str">
        <f t="shared" si="13"/>
        <v/>
      </c>
      <c r="E41" s="330"/>
      <c r="F41" s="331">
        <f t="shared" si="14"/>
        <v>0</v>
      </c>
      <c r="G41" s="334">
        <f t="shared" si="15"/>
        <v>0</v>
      </c>
    </row>
    <row r="42" spans="1:7" s="335" customFormat="1" ht="24" customHeight="1" x14ac:dyDescent="0.2">
      <c r="A42" s="326" t="str">
        <f t="shared" si="11"/>
        <v/>
      </c>
      <c r="B42" s="327" t="str">
        <f t="shared" si="12"/>
        <v/>
      </c>
      <c r="C42" s="328"/>
      <c r="D42" s="329" t="str">
        <f t="shared" si="13"/>
        <v/>
      </c>
      <c r="E42" s="330"/>
      <c r="F42" s="331">
        <f t="shared" si="14"/>
        <v>0</v>
      </c>
      <c r="G42" s="334">
        <f t="shared" si="15"/>
        <v>0</v>
      </c>
    </row>
    <row r="43" spans="1:7" s="335" customFormat="1" ht="24" customHeight="1" x14ac:dyDescent="0.2">
      <c r="A43" s="326" t="str">
        <f t="shared" si="11"/>
        <v/>
      </c>
      <c r="B43" s="327" t="str">
        <f t="shared" si="12"/>
        <v/>
      </c>
      <c r="C43" s="328"/>
      <c r="D43" s="329" t="str">
        <f t="shared" si="13"/>
        <v/>
      </c>
      <c r="E43" s="330"/>
      <c r="F43" s="331">
        <f t="shared" si="14"/>
        <v>0</v>
      </c>
      <c r="G43" s="334">
        <f t="shared" si="15"/>
        <v>0</v>
      </c>
    </row>
    <row r="44" spans="1:7" s="335" customFormat="1" ht="24" customHeight="1" x14ac:dyDescent="0.2">
      <c r="A44" s="326" t="str">
        <f t="shared" si="11"/>
        <v/>
      </c>
      <c r="B44" s="327" t="str">
        <f t="shared" si="12"/>
        <v/>
      </c>
      <c r="C44" s="328"/>
      <c r="D44" s="329" t="str">
        <f t="shared" si="13"/>
        <v/>
      </c>
      <c r="E44" s="330"/>
      <c r="F44" s="331">
        <f t="shared" si="14"/>
        <v>0</v>
      </c>
      <c r="G44" s="334">
        <f t="shared" si="15"/>
        <v>0</v>
      </c>
    </row>
    <row r="45" spans="1:7" s="335" customFormat="1" ht="24" customHeight="1" x14ac:dyDescent="0.2">
      <c r="A45" s="326" t="str">
        <f t="shared" si="11"/>
        <v/>
      </c>
      <c r="B45" s="327" t="str">
        <f t="shared" si="12"/>
        <v/>
      </c>
      <c r="C45" s="328"/>
      <c r="D45" s="329" t="str">
        <f t="shared" si="13"/>
        <v/>
      </c>
      <c r="E45" s="330"/>
      <c r="F45" s="331">
        <f t="shared" si="14"/>
        <v>0</v>
      </c>
      <c r="G45" s="334">
        <f t="shared" si="15"/>
        <v>0</v>
      </c>
    </row>
    <row r="46" spans="1:7" s="335" customFormat="1" ht="24" customHeight="1" x14ac:dyDescent="0.2">
      <c r="A46" s="326" t="str">
        <f t="shared" si="11"/>
        <v/>
      </c>
      <c r="B46" s="327" t="str">
        <f t="shared" si="12"/>
        <v/>
      </c>
      <c r="C46" s="328"/>
      <c r="D46" s="329" t="str">
        <f t="shared" si="13"/>
        <v/>
      </c>
      <c r="E46" s="330"/>
      <c r="F46" s="331">
        <f t="shared" si="14"/>
        <v>0</v>
      </c>
      <c r="G46" s="334">
        <f t="shared" si="15"/>
        <v>0</v>
      </c>
    </row>
    <row r="47" spans="1:7" ht="24" customHeight="1" x14ac:dyDescent="0.2">
      <c r="A47" s="181"/>
      <c r="B47" s="162"/>
      <c r="C47" s="151"/>
      <c r="D47" s="162"/>
      <c r="E47" s="163"/>
      <c r="F47" s="240" t="s">
        <v>35</v>
      </c>
      <c r="G47" s="178">
        <f>SUBTOTAL(9,G38:G46)</f>
        <v>0</v>
      </c>
    </row>
    <row r="48" spans="1:7" ht="24" customHeight="1" thickBot="1" x14ac:dyDescent="0.25">
      <c r="A48" s="182"/>
      <c r="B48" s="183"/>
      <c r="C48" s="184"/>
      <c r="D48" s="183"/>
      <c r="E48" s="185"/>
      <c r="F48" s="186"/>
      <c r="G48" s="187"/>
    </row>
    <row r="49" spans="1:141" ht="24" customHeight="1" thickBot="1" x14ac:dyDescent="0.25">
      <c r="A49" s="188" t="str">
        <f>B7</f>
        <v>1.1</v>
      </c>
      <c r="B49" s="189" t="str">
        <f>C7</f>
        <v>Preparación y limpieza de los terrenos.</v>
      </c>
      <c r="C49" s="190"/>
      <c r="D49" s="190" t="s">
        <v>36</v>
      </c>
      <c r="E49" s="191"/>
      <c r="F49" s="192" t="s">
        <v>37</v>
      </c>
      <c r="G49" s="193">
        <f>SUBTOTAL(9,G12:G48)</f>
        <v>0</v>
      </c>
    </row>
    <row r="50" spans="1:141" ht="24" customHeight="1" thickTop="1" thickBot="1" x14ac:dyDescent="0.25"/>
    <row r="51" spans="1:141" ht="24" customHeight="1" thickTop="1" x14ac:dyDescent="0.2">
      <c r="A51" s="225" t="s">
        <v>39</v>
      </c>
      <c r="B51" s="226"/>
      <c r="C51" s="226"/>
      <c r="D51" s="226"/>
      <c r="E51" s="226"/>
      <c r="F51" s="226"/>
      <c r="G51" s="227"/>
      <c r="H51" s="152">
        <f>COUNTIF($A$1:A57,"ANALISIS DE PRECIOS")</f>
        <v>2</v>
      </c>
    </row>
    <row r="52" spans="1:141" ht="24" customHeight="1" x14ac:dyDescent="0.2">
      <c r="A52" s="153" t="s">
        <v>726</v>
      </c>
      <c r="B52" s="154" t="str">
        <f>Comitente</f>
        <v>DIRECCIÓN DE INFRAESTRUCTURA ESCOLAR</v>
      </c>
      <c r="C52" s="148"/>
      <c r="D52" s="155"/>
      <c r="E52" s="155"/>
      <c r="F52" s="156"/>
      <c r="G52" s="157"/>
    </row>
    <row r="53" spans="1:141" ht="24" customHeight="1" x14ac:dyDescent="0.2">
      <c r="A53" s="153" t="s">
        <v>727</v>
      </c>
      <c r="B53" s="154">
        <f>Contratista</f>
        <v>0</v>
      </c>
      <c r="C53" s="149"/>
      <c r="D53" s="149"/>
      <c r="E53" s="149"/>
      <c r="F53" s="158"/>
      <c r="G53" s="159"/>
    </row>
    <row r="54" spans="1:141" ht="24" customHeight="1" x14ac:dyDescent="0.2">
      <c r="A54" s="153" t="s">
        <v>26</v>
      </c>
      <c r="B54" s="154" t="str">
        <f>Obra</f>
        <v>E.N.I. N° 23 - MARGARITA FERRA DE BARTOL</v>
      </c>
      <c r="C54" s="149"/>
      <c r="D54" s="149"/>
      <c r="E54" s="149"/>
      <c r="F54" s="158" t="s">
        <v>40</v>
      </c>
      <c r="G54" s="160">
        <f>Fecha_Base</f>
        <v>0</v>
      </c>
    </row>
    <row r="55" spans="1:141" ht="24" customHeight="1" x14ac:dyDescent="0.2">
      <c r="A55" s="161" t="s">
        <v>725</v>
      </c>
      <c r="B55" s="150" t="str">
        <f>Ubicación</f>
        <v>Alfredo Fortabat 3060 (o) - Bº Franklin Rawson</v>
      </c>
      <c r="C55" s="150"/>
      <c r="D55" s="162"/>
      <c r="E55" s="163"/>
      <c r="F55" s="164"/>
      <c r="G55" s="165"/>
    </row>
    <row r="56" spans="1:141" ht="24" customHeight="1" x14ac:dyDescent="0.2">
      <c r="A56" s="161" t="s">
        <v>41</v>
      </c>
      <c r="B56" s="166" t="str">
        <f>IFERROR(VALUE(LEFT(B57,FIND("-",B57)-1)),"")</f>
        <v/>
      </c>
      <c r="C56" s="151" t="str">
        <f>IFERROR(VLOOKUP(B56,Tabla_CyP,2,FALSE),"")</f>
        <v/>
      </c>
      <c r="E56" s="163"/>
      <c r="F56" s="164"/>
      <c r="G56" s="165"/>
    </row>
    <row r="57" spans="1:141" ht="24" customHeight="1" x14ac:dyDescent="0.2">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
      <c r="A58" s="161"/>
      <c r="B58" s="150"/>
      <c r="C58" s="151"/>
      <c r="D58" s="162"/>
      <c r="E58" s="163"/>
      <c r="F58" s="164"/>
      <c r="G58" s="165"/>
    </row>
    <row r="59" spans="1:141" ht="24" customHeight="1" x14ac:dyDescent="0.2">
      <c r="A59" s="357" t="s">
        <v>588</v>
      </c>
      <c r="B59" s="358"/>
      <c r="C59" s="359" t="s">
        <v>0</v>
      </c>
      <c r="D59" s="359" t="s">
        <v>29</v>
      </c>
      <c r="E59" s="361" t="s">
        <v>30</v>
      </c>
      <c r="F59" s="363" t="s">
        <v>31</v>
      </c>
      <c r="G59" s="365" t="s">
        <v>32</v>
      </c>
    </row>
    <row r="60" spans="1:141" s="171" customFormat="1" ht="24" customHeight="1" x14ac:dyDescent="0.2">
      <c r="A60" s="169" t="s">
        <v>589</v>
      </c>
      <c r="B60" s="170" t="s">
        <v>590</v>
      </c>
      <c r="C60" s="360"/>
      <c r="D60" s="360"/>
      <c r="E60" s="362"/>
      <c r="F60" s="364"/>
      <c r="G60" s="366"/>
      <c r="I60" s="336"/>
      <c r="J60" s="336"/>
      <c r="K60" s="336"/>
      <c r="L60" s="336"/>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row>
    <row r="61" spans="1:141" ht="24" customHeight="1" x14ac:dyDescent="0.2">
      <c r="A61" s="239"/>
      <c r="B61" s="172"/>
      <c r="C61" s="237" t="s">
        <v>728</v>
      </c>
      <c r="D61" s="173"/>
      <c r="E61" s="174"/>
      <c r="F61" s="175"/>
      <c r="G61" s="176"/>
    </row>
    <row r="62" spans="1:141" s="335" customFormat="1" ht="24" customHeight="1" x14ac:dyDescent="0.2">
      <c r="A62" s="326" t="str">
        <f t="shared" ref="A62:A75" si="16">IFERROR(VLOOKUP(C62,Tabla_Insumos,4,FALSE),"")</f>
        <v/>
      </c>
      <c r="B62" s="327" t="str">
        <f>IFERROR(VLOOKUP(C62,Tabla_Insumos,5,FALSE),"")</f>
        <v/>
      </c>
      <c r="C62" s="328"/>
      <c r="D62" s="329" t="str">
        <f t="shared" ref="D62:D75" si="17">IFERROR(VLOOKUP(C62,Tabla_Insumos,2,FALSE),"")</f>
        <v/>
      </c>
      <c r="E62" s="330"/>
      <c r="F62" s="331">
        <f t="shared" ref="F62:F75" si="18">IFERROR(VLOOKUP(C62,Tabla_Insumos,3,FALSE),0)</f>
        <v>0</v>
      </c>
      <c r="G62" s="334">
        <f>ROUND(E62*F62,2)</f>
        <v>0</v>
      </c>
    </row>
    <row r="63" spans="1:141" s="335" customFormat="1" ht="24" customHeight="1" x14ac:dyDescent="0.2">
      <c r="A63" s="326" t="str">
        <f t="shared" si="16"/>
        <v/>
      </c>
      <c r="B63" s="327" t="str">
        <f t="shared" ref="B63:B75" si="19">IFERROR(VLOOKUP(C63,Tabla_Insumos,5,FALSE),"")</f>
        <v/>
      </c>
      <c r="C63" s="328"/>
      <c r="D63" s="329" t="str">
        <f t="shared" si="17"/>
        <v/>
      </c>
      <c r="E63" s="330"/>
      <c r="F63" s="331">
        <f t="shared" si="18"/>
        <v>0</v>
      </c>
      <c r="G63" s="334">
        <f t="shared" ref="G63:G75" si="20">ROUND(E63*F63,2)</f>
        <v>0</v>
      </c>
    </row>
    <row r="64" spans="1:141" s="335" customFormat="1" ht="24" customHeight="1" x14ac:dyDescent="0.2">
      <c r="A64" s="326" t="str">
        <f t="shared" si="16"/>
        <v/>
      </c>
      <c r="B64" s="327" t="str">
        <f t="shared" si="19"/>
        <v/>
      </c>
      <c r="C64" s="328"/>
      <c r="D64" s="329" t="str">
        <f t="shared" si="17"/>
        <v/>
      </c>
      <c r="E64" s="330"/>
      <c r="F64" s="331">
        <f t="shared" si="18"/>
        <v>0</v>
      </c>
      <c r="G64" s="334">
        <f t="shared" si="20"/>
        <v>0</v>
      </c>
    </row>
    <row r="65" spans="1:7" s="335" customFormat="1" ht="24" customHeight="1" x14ac:dyDescent="0.2">
      <c r="A65" s="326" t="str">
        <f t="shared" si="16"/>
        <v/>
      </c>
      <c r="B65" s="327" t="str">
        <f t="shared" si="19"/>
        <v/>
      </c>
      <c r="C65" s="328"/>
      <c r="D65" s="329" t="str">
        <f t="shared" si="17"/>
        <v/>
      </c>
      <c r="E65" s="330"/>
      <c r="F65" s="331">
        <f t="shared" si="18"/>
        <v>0</v>
      </c>
      <c r="G65" s="334">
        <f t="shared" si="20"/>
        <v>0</v>
      </c>
    </row>
    <row r="66" spans="1:7" s="335" customFormat="1" ht="24" customHeight="1" x14ac:dyDescent="0.2">
      <c r="A66" s="326" t="str">
        <f t="shared" si="16"/>
        <v/>
      </c>
      <c r="B66" s="327" t="str">
        <f t="shared" si="19"/>
        <v/>
      </c>
      <c r="C66" s="328"/>
      <c r="D66" s="329" t="str">
        <f t="shared" si="17"/>
        <v/>
      </c>
      <c r="E66" s="330"/>
      <c r="F66" s="331">
        <f t="shared" si="18"/>
        <v>0</v>
      </c>
      <c r="G66" s="334">
        <f t="shared" si="20"/>
        <v>0</v>
      </c>
    </row>
    <row r="67" spans="1:7" s="335" customFormat="1" ht="24" customHeight="1" x14ac:dyDescent="0.2">
      <c r="A67" s="326" t="str">
        <f t="shared" si="16"/>
        <v/>
      </c>
      <c r="B67" s="327" t="str">
        <f t="shared" si="19"/>
        <v/>
      </c>
      <c r="C67" s="328"/>
      <c r="D67" s="329" t="str">
        <f t="shared" si="17"/>
        <v/>
      </c>
      <c r="E67" s="330"/>
      <c r="F67" s="331">
        <f t="shared" si="18"/>
        <v>0</v>
      </c>
      <c r="G67" s="334">
        <f t="shared" si="20"/>
        <v>0</v>
      </c>
    </row>
    <row r="68" spans="1:7" s="335" customFormat="1" ht="24" customHeight="1" x14ac:dyDescent="0.2">
      <c r="A68" s="326" t="str">
        <f t="shared" si="16"/>
        <v/>
      </c>
      <c r="B68" s="327" t="str">
        <f t="shared" si="19"/>
        <v/>
      </c>
      <c r="C68" s="328"/>
      <c r="D68" s="329" t="str">
        <f t="shared" si="17"/>
        <v/>
      </c>
      <c r="E68" s="330"/>
      <c r="F68" s="331">
        <f t="shared" si="18"/>
        <v>0</v>
      </c>
      <c r="G68" s="334">
        <f t="shared" si="20"/>
        <v>0</v>
      </c>
    </row>
    <row r="69" spans="1:7" s="335" customFormat="1" ht="24" customHeight="1" x14ac:dyDescent="0.2">
      <c r="A69" s="326" t="str">
        <f t="shared" si="16"/>
        <v/>
      </c>
      <c r="B69" s="327" t="str">
        <f t="shared" si="19"/>
        <v/>
      </c>
      <c r="C69" s="328"/>
      <c r="D69" s="329" t="str">
        <f t="shared" si="17"/>
        <v/>
      </c>
      <c r="E69" s="330"/>
      <c r="F69" s="331">
        <f t="shared" si="18"/>
        <v>0</v>
      </c>
      <c r="G69" s="334">
        <f t="shared" si="20"/>
        <v>0</v>
      </c>
    </row>
    <row r="70" spans="1:7" s="335" customFormat="1" ht="24" customHeight="1" x14ac:dyDescent="0.2">
      <c r="A70" s="326" t="str">
        <f t="shared" si="16"/>
        <v/>
      </c>
      <c r="B70" s="327" t="str">
        <f t="shared" si="19"/>
        <v/>
      </c>
      <c r="C70" s="328"/>
      <c r="D70" s="329" t="str">
        <f t="shared" si="17"/>
        <v/>
      </c>
      <c r="E70" s="330"/>
      <c r="F70" s="331">
        <f t="shared" si="18"/>
        <v>0</v>
      </c>
      <c r="G70" s="334">
        <f t="shared" si="20"/>
        <v>0</v>
      </c>
    </row>
    <row r="71" spans="1:7" s="335" customFormat="1" ht="24" customHeight="1" x14ac:dyDescent="0.2">
      <c r="A71" s="326" t="str">
        <f t="shared" si="16"/>
        <v/>
      </c>
      <c r="B71" s="327" t="str">
        <f t="shared" si="19"/>
        <v/>
      </c>
      <c r="C71" s="328"/>
      <c r="D71" s="329" t="str">
        <f t="shared" si="17"/>
        <v/>
      </c>
      <c r="E71" s="330"/>
      <c r="F71" s="331">
        <f t="shared" si="18"/>
        <v>0</v>
      </c>
      <c r="G71" s="334">
        <f t="shared" si="20"/>
        <v>0</v>
      </c>
    </row>
    <row r="72" spans="1:7" s="335" customFormat="1" ht="24" customHeight="1" x14ac:dyDescent="0.2">
      <c r="A72" s="326" t="str">
        <f t="shared" si="16"/>
        <v/>
      </c>
      <c r="B72" s="327" t="str">
        <f t="shared" si="19"/>
        <v/>
      </c>
      <c r="C72" s="328"/>
      <c r="D72" s="329" t="str">
        <f t="shared" si="17"/>
        <v/>
      </c>
      <c r="E72" s="330"/>
      <c r="F72" s="331">
        <f t="shared" si="18"/>
        <v>0</v>
      </c>
      <c r="G72" s="334">
        <f t="shared" si="20"/>
        <v>0</v>
      </c>
    </row>
    <row r="73" spans="1:7" s="335" customFormat="1" ht="24" customHeight="1" x14ac:dyDescent="0.2">
      <c r="A73" s="326" t="str">
        <f t="shared" si="16"/>
        <v/>
      </c>
      <c r="B73" s="327" t="str">
        <f t="shared" si="19"/>
        <v/>
      </c>
      <c r="C73" s="328"/>
      <c r="D73" s="329" t="str">
        <f t="shared" si="17"/>
        <v/>
      </c>
      <c r="E73" s="330"/>
      <c r="F73" s="331">
        <f t="shared" si="18"/>
        <v>0</v>
      </c>
      <c r="G73" s="334">
        <f t="shared" si="20"/>
        <v>0</v>
      </c>
    </row>
    <row r="74" spans="1:7" s="335" customFormat="1" ht="24" customHeight="1" x14ac:dyDescent="0.2">
      <c r="A74" s="326" t="str">
        <f t="shared" si="16"/>
        <v/>
      </c>
      <c r="B74" s="327" t="str">
        <f t="shared" si="19"/>
        <v/>
      </c>
      <c r="C74" s="328"/>
      <c r="D74" s="329" t="str">
        <f t="shared" si="17"/>
        <v/>
      </c>
      <c r="E74" s="330"/>
      <c r="F74" s="331">
        <f t="shared" si="18"/>
        <v>0</v>
      </c>
      <c r="G74" s="334">
        <f t="shared" si="20"/>
        <v>0</v>
      </c>
    </row>
    <row r="75" spans="1:7" s="335" customFormat="1" ht="24" customHeight="1" x14ac:dyDescent="0.2">
      <c r="A75" s="326" t="str">
        <f t="shared" si="16"/>
        <v/>
      </c>
      <c r="B75" s="327" t="str">
        <f t="shared" si="19"/>
        <v/>
      </c>
      <c r="C75" s="328"/>
      <c r="D75" s="329" t="str">
        <f t="shared" si="17"/>
        <v/>
      </c>
      <c r="E75" s="330"/>
      <c r="F75" s="332">
        <f t="shared" si="18"/>
        <v>0</v>
      </c>
      <c r="G75" s="334">
        <f t="shared" si="20"/>
        <v>0</v>
      </c>
    </row>
    <row r="76" spans="1:7" ht="24" customHeight="1" x14ac:dyDescent="0.2">
      <c r="A76" s="177"/>
      <c r="B76" s="151"/>
      <c r="C76" s="151"/>
      <c r="D76" s="162"/>
      <c r="E76" s="163"/>
      <c r="F76" s="240" t="s">
        <v>33</v>
      </c>
      <c r="G76" s="178">
        <f>SUBTOTAL(9,G62:G75)</f>
        <v>0</v>
      </c>
    </row>
    <row r="77" spans="1:7" ht="24" customHeight="1" x14ac:dyDescent="0.2">
      <c r="A77" s="177"/>
      <c r="B77" s="151"/>
      <c r="C77" s="179" t="s">
        <v>729</v>
      </c>
      <c r="D77" s="162"/>
      <c r="E77" s="163"/>
      <c r="F77" s="164"/>
      <c r="G77" s="180"/>
    </row>
    <row r="78" spans="1:7" s="335" customFormat="1" ht="24" customHeight="1" x14ac:dyDescent="0.2">
      <c r="A78" s="326" t="str">
        <f t="shared" ref="A78:A85" si="21">IFERROR(VLOOKUP(C78,Tabla_Insumos,4,FALSE),"")</f>
        <v/>
      </c>
      <c r="B78" s="327" t="str">
        <f t="shared" ref="B78:B85" si="22">IFERROR(VLOOKUP(C78,Tabla_Insumos,5,FALSE),"")</f>
        <v/>
      </c>
      <c r="C78" s="328"/>
      <c r="D78" s="329" t="str">
        <f t="shared" ref="D78:D85" si="23">IFERROR(VLOOKUP(C78,Tabla_Insumos,2,FALSE),"")</f>
        <v/>
      </c>
      <c r="E78" s="330"/>
      <c r="F78" s="333">
        <f t="shared" ref="F78:F85" si="24">IFERROR(VLOOKUP(C78,Tabla_Insumos,3,FALSE),0)</f>
        <v>0</v>
      </c>
      <c r="G78" s="334">
        <f>ROUND(E78*F78,2)</f>
        <v>0</v>
      </c>
    </row>
    <row r="79" spans="1:7" s="335" customFormat="1" ht="24" customHeight="1" x14ac:dyDescent="0.2">
      <c r="A79" s="326" t="str">
        <f t="shared" si="21"/>
        <v/>
      </c>
      <c r="B79" s="327" t="str">
        <f t="shared" si="22"/>
        <v/>
      </c>
      <c r="C79" s="328"/>
      <c r="D79" s="329" t="str">
        <f t="shared" si="23"/>
        <v/>
      </c>
      <c r="E79" s="330"/>
      <c r="F79" s="333">
        <f t="shared" si="24"/>
        <v>0</v>
      </c>
      <c r="G79" s="334">
        <f>ROUND(E79*F79,2)</f>
        <v>0</v>
      </c>
    </row>
    <row r="80" spans="1:7" s="335" customFormat="1" ht="24" customHeight="1" x14ac:dyDescent="0.2">
      <c r="A80" s="326" t="str">
        <f t="shared" si="21"/>
        <v/>
      </c>
      <c r="B80" s="327" t="str">
        <f t="shared" si="22"/>
        <v/>
      </c>
      <c r="C80" s="328"/>
      <c r="D80" s="329" t="str">
        <f t="shared" si="23"/>
        <v/>
      </c>
      <c r="E80" s="330"/>
      <c r="F80" s="333">
        <f t="shared" si="24"/>
        <v>0</v>
      </c>
      <c r="G80" s="334">
        <f t="shared" ref="G80:G85" si="25">ROUND(E80*F80,2)</f>
        <v>0</v>
      </c>
    </row>
    <row r="81" spans="1:7" s="335" customFormat="1" ht="24" customHeight="1" x14ac:dyDescent="0.2">
      <c r="A81" s="326" t="str">
        <f t="shared" si="21"/>
        <v/>
      </c>
      <c r="B81" s="327" t="str">
        <f t="shared" si="22"/>
        <v/>
      </c>
      <c r="C81" s="328"/>
      <c r="D81" s="329" t="str">
        <f t="shared" si="23"/>
        <v/>
      </c>
      <c r="E81" s="330"/>
      <c r="F81" s="333">
        <f t="shared" si="24"/>
        <v>0</v>
      </c>
      <c r="G81" s="334">
        <f t="shared" si="25"/>
        <v>0</v>
      </c>
    </row>
    <row r="82" spans="1:7" s="335" customFormat="1" ht="24" customHeight="1" x14ac:dyDescent="0.2">
      <c r="A82" s="326" t="str">
        <f t="shared" si="21"/>
        <v/>
      </c>
      <c r="B82" s="327" t="str">
        <f t="shared" si="22"/>
        <v/>
      </c>
      <c r="C82" s="328"/>
      <c r="D82" s="329" t="str">
        <f t="shared" si="23"/>
        <v/>
      </c>
      <c r="E82" s="330"/>
      <c r="F82" s="331">
        <f t="shared" si="24"/>
        <v>0</v>
      </c>
      <c r="G82" s="334">
        <f t="shared" si="25"/>
        <v>0</v>
      </c>
    </row>
    <row r="83" spans="1:7" s="335" customFormat="1" ht="24" customHeight="1" x14ac:dyDescent="0.2">
      <c r="A83" s="326" t="str">
        <f t="shared" si="21"/>
        <v/>
      </c>
      <c r="B83" s="327" t="str">
        <f t="shared" si="22"/>
        <v/>
      </c>
      <c r="C83" s="328"/>
      <c r="D83" s="329" t="str">
        <f t="shared" si="23"/>
        <v/>
      </c>
      <c r="E83" s="330"/>
      <c r="F83" s="331">
        <f t="shared" si="24"/>
        <v>0</v>
      </c>
      <c r="G83" s="334">
        <f t="shared" si="25"/>
        <v>0</v>
      </c>
    </row>
    <row r="84" spans="1:7" s="335" customFormat="1" ht="24" customHeight="1" x14ac:dyDescent="0.2">
      <c r="A84" s="326" t="str">
        <f t="shared" si="21"/>
        <v/>
      </c>
      <c r="B84" s="327" t="str">
        <f t="shared" si="22"/>
        <v/>
      </c>
      <c r="C84" s="328"/>
      <c r="D84" s="329" t="str">
        <f t="shared" si="23"/>
        <v/>
      </c>
      <c r="E84" s="330"/>
      <c r="F84" s="331">
        <f t="shared" si="24"/>
        <v>0</v>
      </c>
      <c r="G84" s="334">
        <f t="shared" si="25"/>
        <v>0</v>
      </c>
    </row>
    <row r="85" spans="1:7" s="335" customFormat="1" ht="24" customHeight="1" x14ac:dyDescent="0.2">
      <c r="A85" s="326" t="str">
        <f t="shared" si="21"/>
        <v/>
      </c>
      <c r="B85" s="327" t="str">
        <f t="shared" si="22"/>
        <v/>
      </c>
      <c r="C85" s="328"/>
      <c r="D85" s="329" t="str">
        <f t="shared" si="23"/>
        <v/>
      </c>
      <c r="E85" s="330"/>
      <c r="F85" s="331">
        <f t="shared" si="24"/>
        <v>0</v>
      </c>
      <c r="G85" s="334">
        <f t="shared" si="25"/>
        <v>0</v>
      </c>
    </row>
    <row r="86" spans="1:7" ht="24" customHeight="1" x14ac:dyDescent="0.2">
      <c r="A86" s="177"/>
      <c r="B86" s="151"/>
      <c r="C86" s="151"/>
      <c r="D86" s="162"/>
      <c r="E86" s="163"/>
      <c r="F86" s="240" t="s">
        <v>34</v>
      </c>
      <c r="G86" s="178">
        <f>SUBTOTAL(9,G78:G85)</f>
        <v>0</v>
      </c>
    </row>
    <row r="87" spans="1:7" ht="24" customHeight="1" x14ac:dyDescent="0.2">
      <c r="A87" s="177"/>
      <c r="B87" s="151"/>
      <c r="C87" s="179" t="s">
        <v>730</v>
      </c>
      <c r="D87" s="162"/>
      <c r="E87" s="163"/>
      <c r="F87" s="164"/>
      <c r="G87" s="180"/>
    </row>
    <row r="88" spans="1:7" s="335" customFormat="1" ht="24" customHeight="1" x14ac:dyDescent="0.2">
      <c r="A88" s="326" t="str">
        <f t="shared" ref="A88:A96" si="26">IFERROR(VLOOKUP(C88,Tabla_Insumos,4,FALSE),"")</f>
        <v/>
      </c>
      <c r="B88" s="327" t="str">
        <f t="shared" ref="B88:B96" si="27">IFERROR(VLOOKUP(C88,Tabla_Insumos,5,FALSE),"")</f>
        <v/>
      </c>
      <c r="C88" s="328"/>
      <c r="D88" s="329" t="str">
        <f t="shared" ref="D88:D96" si="28">IFERROR(VLOOKUP(C88,Tabla_Insumos,2,FALSE),"")</f>
        <v/>
      </c>
      <c r="E88" s="330"/>
      <c r="F88" s="331">
        <f t="shared" ref="F88:F96" si="29">IFERROR(VLOOKUP(C88,Tabla_Insumos,3,FALSE),0)</f>
        <v>0</v>
      </c>
      <c r="G88" s="334">
        <f t="shared" ref="G88:G96" si="30">ROUND(E88*F88,2)</f>
        <v>0</v>
      </c>
    </row>
    <row r="89" spans="1:7" s="335" customFormat="1" ht="24" customHeight="1" x14ac:dyDescent="0.2">
      <c r="A89" s="326" t="str">
        <f t="shared" si="26"/>
        <v/>
      </c>
      <c r="B89" s="327" t="str">
        <f t="shared" si="27"/>
        <v/>
      </c>
      <c r="C89" s="328"/>
      <c r="D89" s="329" t="str">
        <f t="shared" si="28"/>
        <v/>
      </c>
      <c r="E89" s="330"/>
      <c r="F89" s="331">
        <f t="shared" si="29"/>
        <v>0</v>
      </c>
      <c r="G89" s="334">
        <f t="shared" si="30"/>
        <v>0</v>
      </c>
    </row>
    <row r="90" spans="1:7" s="335" customFormat="1" ht="24" customHeight="1" x14ac:dyDescent="0.2">
      <c r="A90" s="326" t="str">
        <f t="shared" si="26"/>
        <v/>
      </c>
      <c r="B90" s="327" t="str">
        <f t="shared" si="27"/>
        <v/>
      </c>
      <c r="C90" s="328"/>
      <c r="D90" s="329" t="str">
        <f t="shared" si="28"/>
        <v/>
      </c>
      <c r="E90" s="330"/>
      <c r="F90" s="331">
        <f t="shared" si="29"/>
        <v>0</v>
      </c>
      <c r="G90" s="334">
        <f t="shared" si="30"/>
        <v>0</v>
      </c>
    </row>
    <row r="91" spans="1:7" s="335" customFormat="1" ht="24" customHeight="1" x14ac:dyDescent="0.2">
      <c r="A91" s="326" t="str">
        <f t="shared" si="26"/>
        <v/>
      </c>
      <c r="B91" s="327" t="str">
        <f t="shared" si="27"/>
        <v/>
      </c>
      <c r="C91" s="328"/>
      <c r="D91" s="329" t="str">
        <f t="shared" si="28"/>
        <v/>
      </c>
      <c r="E91" s="330"/>
      <c r="F91" s="331">
        <f t="shared" si="29"/>
        <v>0</v>
      </c>
      <c r="G91" s="334">
        <f t="shared" si="30"/>
        <v>0</v>
      </c>
    </row>
    <row r="92" spans="1:7" s="335" customFormat="1" ht="24" customHeight="1" x14ac:dyDescent="0.2">
      <c r="A92" s="326" t="str">
        <f t="shared" si="26"/>
        <v/>
      </c>
      <c r="B92" s="327" t="str">
        <f t="shared" si="27"/>
        <v/>
      </c>
      <c r="C92" s="328"/>
      <c r="D92" s="329" t="str">
        <f t="shared" si="28"/>
        <v/>
      </c>
      <c r="E92" s="330"/>
      <c r="F92" s="331">
        <f t="shared" si="29"/>
        <v>0</v>
      </c>
      <c r="G92" s="334">
        <f t="shared" si="30"/>
        <v>0</v>
      </c>
    </row>
    <row r="93" spans="1:7" s="335" customFormat="1" ht="24" customHeight="1" x14ac:dyDescent="0.2">
      <c r="A93" s="326" t="str">
        <f t="shared" si="26"/>
        <v/>
      </c>
      <c r="B93" s="327" t="str">
        <f t="shared" si="27"/>
        <v/>
      </c>
      <c r="C93" s="328"/>
      <c r="D93" s="329" t="str">
        <f t="shared" si="28"/>
        <v/>
      </c>
      <c r="E93" s="330"/>
      <c r="F93" s="331">
        <f t="shared" si="29"/>
        <v>0</v>
      </c>
      <c r="G93" s="334">
        <f t="shared" si="30"/>
        <v>0</v>
      </c>
    </row>
    <row r="94" spans="1:7" s="335" customFormat="1" ht="24" customHeight="1" x14ac:dyDescent="0.2">
      <c r="A94" s="326" t="str">
        <f t="shared" si="26"/>
        <v/>
      </c>
      <c r="B94" s="327" t="str">
        <f t="shared" si="27"/>
        <v/>
      </c>
      <c r="C94" s="328"/>
      <c r="D94" s="329" t="str">
        <f t="shared" si="28"/>
        <v/>
      </c>
      <c r="E94" s="330"/>
      <c r="F94" s="331">
        <f t="shared" si="29"/>
        <v>0</v>
      </c>
      <c r="G94" s="334">
        <f t="shared" si="30"/>
        <v>0</v>
      </c>
    </row>
    <row r="95" spans="1:7" s="335" customFormat="1" ht="24" customHeight="1" x14ac:dyDescent="0.2">
      <c r="A95" s="326" t="str">
        <f t="shared" si="26"/>
        <v/>
      </c>
      <c r="B95" s="327" t="str">
        <f t="shared" si="27"/>
        <v/>
      </c>
      <c r="C95" s="328"/>
      <c r="D95" s="329" t="str">
        <f t="shared" si="28"/>
        <v/>
      </c>
      <c r="E95" s="330"/>
      <c r="F95" s="331">
        <f t="shared" si="29"/>
        <v>0</v>
      </c>
      <c r="G95" s="334">
        <f t="shared" si="30"/>
        <v>0</v>
      </c>
    </row>
    <row r="96" spans="1:7" s="335" customFormat="1" ht="24" customHeight="1" x14ac:dyDescent="0.2">
      <c r="A96" s="326" t="str">
        <f t="shared" si="26"/>
        <v/>
      </c>
      <c r="B96" s="327" t="str">
        <f t="shared" si="27"/>
        <v/>
      </c>
      <c r="C96" s="328"/>
      <c r="D96" s="329" t="str">
        <f t="shared" si="28"/>
        <v/>
      </c>
      <c r="E96" s="330"/>
      <c r="F96" s="331">
        <f t="shared" si="29"/>
        <v>0</v>
      </c>
      <c r="G96" s="334">
        <f t="shared" si="30"/>
        <v>0</v>
      </c>
    </row>
    <row r="97" spans="1:141" ht="24" customHeight="1" x14ac:dyDescent="0.2">
      <c r="A97" s="181"/>
      <c r="B97" s="162"/>
      <c r="C97" s="151"/>
      <c r="D97" s="162"/>
      <c r="E97" s="163"/>
      <c r="F97" s="240" t="s">
        <v>35</v>
      </c>
      <c r="G97" s="178">
        <f>SUBTOTAL(9,G88:G96)</f>
        <v>0</v>
      </c>
    </row>
    <row r="98" spans="1:141" ht="24" customHeight="1" thickBot="1" x14ac:dyDescent="0.25">
      <c r="A98" s="182"/>
      <c r="B98" s="183"/>
      <c r="C98" s="184"/>
      <c r="D98" s="183"/>
      <c r="E98" s="185"/>
      <c r="F98" s="186"/>
      <c r="G98" s="187"/>
    </row>
    <row r="99" spans="1:141" ht="24" customHeight="1" thickBot="1" x14ac:dyDescent="0.25">
      <c r="A99" s="188" t="str">
        <f>B57</f>
        <v>1.2</v>
      </c>
      <c r="B99" s="189" t="str">
        <f>C57</f>
        <v>Replanteo y otros</v>
      </c>
      <c r="C99" s="190"/>
      <c r="D99" s="190" t="s">
        <v>36</v>
      </c>
      <c r="E99" s="191"/>
      <c r="F99" s="192" t="s">
        <v>37</v>
      </c>
      <c r="G99" s="193">
        <f>SUBTOTAL(9,G62:G98)</f>
        <v>0</v>
      </c>
    </row>
    <row r="100" spans="1:141" ht="24" customHeight="1" thickTop="1" thickBot="1" x14ac:dyDescent="0.25"/>
    <row r="101" spans="1:141" ht="24" customHeight="1" thickTop="1" x14ac:dyDescent="0.2">
      <c r="A101" s="225" t="s">
        <v>39</v>
      </c>
      <c r="B101" s="226"/>
      <c r="C101" s="226"/>
      <c r="D101" s="226"/>
      <c r="E101" s="226"/>
      <c r="F101" s="226"/>
      <c r="G101" s="227"/>
      <c r="H101" s="152">
        <f>COUNTIF($A$1:A107,"ANALISIS DE PRECIOS")</f>
        <v>3</v>
      </c>
    </row>
    <row r="102" spans="1:141" ht="24" customHeight="1" x14ac:dyDescent="0.2">
      <c r="A102" s="153" t="s">
        <v>726</v>
      </c>
      <c r="B102" s="154" t="str">
        <f>Comitente</f>
        <v>DIRECCIÓN DE INFRAESTRUCTURA ESCOLAR</v>
      </c>
      <c r="C102" s="148"/>
      <c r="D102" s="155"/>
      <c r="E102" s="155"/>
      <c r="F102" s="156"/>
      <c r="G102" s="157"/>
    </row>
    <row r="103" spans="1:141" ht="24" customHeight="1" x14ac:dyDescent="0.2">
      <c r="A103" s="153" t="s">
        <v>727</v>
      </c>
      <c r="B103" s="154">
        <f>Contratista</f>
        <v>0</v>
      </c>
      <c r="C103" s="149"/>
      <c r="D103" s="149"/>
      <c r="E103" s="149"/>
      <c r="F103" s="158"/>
      <c r="G103" s="159"/>
    </row>
    <row r="104" spans="1:141" ht="24" customHeight="1" x14ac:dyDescent="0.2">
      <c r="A104" s="153" t="s">
        <v>26</v>
      </c>
      <c r="B104" s="154" t="str">
        <f>Obra</f>
        <v>E.N.I. N° 23 - MARGARITA FERRA DE BARTOL</v>
      </c>
      <c r="C104" s="149"/>
      <c r="D104" s="149"/>
      <c r="E104" s="149"/>
      <c r="F104" s="158" t="s">
        <v>40</v>
      </c>
      <c r="G104" s="160">
        <f>Fecha_Base</f>
        <v>0</v>
      </c>
    </row>
    <row r="105" spans="1:141" ht="24" customHeight="1" x14ac:dyDescent="0.2">
      <c r="A105" s="161" t="s">
        <v>725</v>
      </c>
      <c r="B105" s="150" t="str">
        <f>Ubicación</f>
        <v>Alfredo Fortabat 3060 (o) - Bº Franklin Rawson</v>
      </c>
      <c r="C105" s="150"/>
      <c r="D105" s="162"/>
      <c r="E105" s="163"/>
      <c r="F105" s="164"/>
      <c r="G105" s="165"/>
    </row>
    <row r="106" spans="1:141" ht="24" customHeight="1" x14ac:dyDescent="0.2">
      <c r="A106" s="161" t="s">
        <v>41</v>
      </c>
      <c r="B106" s="166" t="str">
        <f>IFERROR(VALUE(LEFT(B107,FIND("-",B107)-1)),"")</f>
        <v/>
      </c>
      <c r="C106" s="151" t="str">
        <f>IFERROR(VLOOKUP(B106,Tabla_CyP,2,FALSE),"")</f>
        <v/>
      </c>
      <c r="E106" s="163"/>
      <c r="F106" s="164"/>
      <c r="G106" s="165"/>
    </row>
    <row r="107" spans="1:141" ht="24" customHeight="1" x14ac:dyDescent="0.2">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
      <c r="A108" s="161"/>
      <c r="B108" s="150"/>
      <c r="C108" s="151"/>
      <c r="D108" s="162"/>
      <c r="E108" s="163"/>
      <c r="F108" s="164"/>
      <c r="G108" s="165"/>
    </row>
    <row r="109" spans="1:141" ht="24" customHeight="1" x14ac:dyDescent="0.2">
      <c r="A109" s="357" t="s">
        <v>588</v>
      </c>
      <c r="B109" s="358"/>
      <c r="C109" s="359" t="s">
        <v>0</v>
      </c>
      <c r="D109" s="359" t="s">
        <v>29</v>
      </c>
      <c r="E109" s="361" t="s">
        <v>30</v>
      </c>
      <c r="F109" s="363" t="s">
        <v>31</v>
      </c>
      <c r="G109" s="365" t="s">
        <v>32</v>
      </c>
    </row>
    <row r="110" spans="1:141" s="171" customFormat="1" ht="24" customHeight="1" x14ac:dyDescent="0.2">
      <c r="A110" s="169" t="s">
        <v>589</v>
      </c>
      <c r="B110" s="170" t="s">
        <v>590</v>
      </c>
      <c r="C110" s="360"/>
      <c r="D110" s="360"/>
      <c r="E110" s="362"/>
      <c r="F110" s="364"/>
      <c r="G110" s="366"/>
      <c r="I110" s="336"/>
      <c r="J110" s="336"/>
      <c r="K110" s="336"/>
      <c r="L110" s="336"/>
      <c r="M110" s="336"/>
      <c r="N110" s="336"/>
      <c r="O110" s="336"/>
      <c r="P110" s="336"/>
      <c r="Q110" s="336"/>
      <c r="R110" s="336"/>
      <c r="S110" s="336"/>
      <c r="T110" s="336"/>
      <c r="U110" s="336"/>
      <c r="V110" s="336"/>
      <c r="W110" s="336"/>
      <c r="X110" s="336"/>
      <c r="Y110" s="336"/>
      <c r="Z110" s="336"/>
      <c r="AA110" s="336"/>
      <c r="AB110" s="336"/>
      <c r="AC110" s="336"/>
      <c r="AD110" s="336"/>
      <c r="AE110" s="336"/>
      <c r="AF110" s="336"/>
      <c r="AG110" s="336"/>
      <c r="AH110" s="336"/>
      <c r="AI110" s="336"/>
      <c r="AJ110" s="336"/>
      <c r="AK110" s="336"/>
      <c r="AL110" s="336"/>
      <c r="AM110" s="336"/>
      <c r="AN110" s="336"/>
      <c r="AO110" s="336"/>
      <c r="AP110" s="336"/>
      <c r="AQ110" s="336"/>
      <c r="AR110" s="336"/>
      <c r="AS110" s="336"/>
      <c r="AT110" s="336"/>
      <c r="AU110" s="336"/>
      <c r="AV110" s="336"/>
      <c r="AW110" s="336"/>
      <c r="AX110" s="336"/>
      <c r="AY110" s="336"/>
      <c r="AZ110" s="336"/>
      <c r="BA110" s="336"/>
      <c r="BB110" s="336"/>
      <c r="BC110" s="336"/>
      <c r="BD110" s="336"/>
      <c r="BE110" s="336"/>
      <c r="BF110" s="336"/>
      <c r="BG110" s="336"/>
      <c r="BH110" s="336"/>
      <c r="BI110" s="336"/>
      <c r="BJ110" s="336"/>
      <c r="BK110" s="336"/>
      <c r="BL110" s="336"/>
      <c r="BM110" s="336"/>
      <c r="BN110" s="336"/>
      <c r="BO110" s="336"/>
      <c r="BP110" s="336"/>
      <c r="BQ110" s="336"/>
      <c r="BR110" s="336"/>
      <c r="BS110" s="336"/>
      <c r="BT110" s="336"/>
      <c r="BU110" s="336"/>
      <c r="BV110" s="336"/>
      <c r="BW110" s="336"/>
      <c r="BX110" s="336"/>
      <c r="BY110" s="336"/>
      <c r="BZ110" s="336"/>
      <c r="CA110" s="336"/>
      <c r="CB110" s="336"/>
      <c r="CC110" s="336"/>
      <c r="CD110" s="336"/>
      <c r="CE110" s="336"/>
      <c r="CF110" s="336"/>
      <c r="CG110" s="336"/>
      <c r="CH110" s="336"/>
      <c r="CI110" s="336"/>
      <c r="CJ110" s="336"/>
      <c r="CK110" s="336"/>
      <c r="CL110" s="336"/>
      <c r="CM110" s="336"/>
      <c r="CN110" s="336"/>
      <c r="CO110" s="336"/>
      <c r="CP110" s="336"/>
      <c r="CQ110" s="336"/>
      <c r="CR110" s="336"/>
      <c r="CS110" s="336"/>
      <c r="CT110" s="336"/>
      <c r="CU110" s="336"/>
      <c r="CV110" s="336"/>
      <c r="CW110" s="336"/>
      <c r="CX110" s="336"/>
      <c r="CY110" s="336"/>
      <c r="CZ110" s="336"/>
      <c r="DA110" s="336"/>
      <c r="DB110" s="336"/>
      <c r="DC110" s="336"/>
      <c r="DD110" s="336"/>
      <c r="DE110" s="336"/>
      <c r="DF110" s="336"/>
      <c r="DG110" s="336"/>
      <c r="DH110" s="336"/>
      <c r="DI110" s="336"/>
      <c r="DJ110" s="336"/>
      <c r="DK110" s="336"/>
      <c r="DL110" s="336"/>
      <c r="DM110" s="336"/>
      <c r="DN110" s="336"/>
      <c r="DO110" s="336"/>
      <c r="DP110" s="336"/>
      <c r="DQ110" s="336"/>
      <c r="DR110" s="336"/>
      <c r="DS110" s="336"/>
      <c r="DT110" s="336"/>
      <c r="DU110" s="336"/>
      <c r="DV110" s="336"/>
      <c r="DW110" s="336"/>
      <c r="DX110" s="336"/>
      <c r="DY110" s="336"/>
      <c r="DZ110" s="336"/>
      <c r="EA110" s="336"/>
      <c r="EB110" s="336"/>
      <c r="EC110" s="336"/>
      <c r="ED110" s="336"/>
      <c r="EE110" s="336"/>
      <c r="EF110" s="336"/>
      <c r="EG110" s="336"/>
      <c r="EH110" s="336"/>
      <c r="EI110" s="336"/>
      <c r="EJ110" s="336"/>
      <c r="EK110" s="336"/>
    </row>
    <row r="111" spans="1:141" ht="24" customHeight="1" x14ac:dyDescent="0.2">
      <c r="A111" s="239"/>
      <c r="B111" s="172"/>
      <c r="C111" s="237" t="s">
        <v>728</v>
      </c>
      <c r="D111" s="173"/>
      <c r="E111" s="174"/>
      <c r="F111" s="175"/>
      <c r="G111" s="176"/>
    </row>
    <row r="112" spans="1:141" s="335" customFormat="1" ht="24" customHeight="1" x14ac:dyDescent="0.2">
      <c r="A112" s="326" t="str">
        <f t="shared" ref="A112:A125" si="31">IFERROR(VLOOKUP(C112,Tabla_Insumos,4,FALSE),"")</f>
        <v/>
      </c>
      <c r="B112" s="327" t="str">
        <f>IFERROR(VLOOKUP(C112,Tabla_Insumos,5,FALSE),"")</f>
        <v/>
      </c>
      <c r="C112" s="328"/>
      <c r="D112" s="329" t="str">
        <f t="shared" ref="D112:D125" si="32">IFERROR(VLOOKUP(C112,Tabla_Insumos,2,FALSE),"")</f>
        <v/>
      </c>
      <c r="E112" s="330"/>
      <c r="F112" s="331">
        <f t="shared" ref="F112:F125" si="33">IFERROR(VLOOKUP(C112,Tabla_Insumos,3,FALSE),0)</f>
        <v>0</v>
      </c>
      <c r="G112" s="334">
        <f>ROUND(E112*F112,2)</f>
        <v>0</v>
      </c>
    </row>
    <row r="113" spans="1:7" s="335" customFormat="1" ht="24" customHeight="1" x14ac:dyDescent="0.2">
      <c r="A113" s="326" t="str">
        <f t="shared" si="31"/>
        <v/>
      </c>
      <c r="B113" s="327" t="str">
        <f t="shared" ref="B113:B125" si="34">IFERROR(VLOOKUP(C113,Tabla_Insumos,5,FALSE),"")</f>
        <v/>
      </c>
      <c r="C113" s="328"/>
      <c r="D113" s="329" t="str">
        <f t="shared" si="32"/>
        <v/>
      </c>
      <c r="E113" s="330"/>
      <c r="F113" s="331">
        <f t="shared" si="33"/>
        <v>0</v>
      </c>
      <c r="G113" s="334">
        <f t="shared" ref="G113:G125" si="35">ROUND(E113*F113,2)</f>
        <v>0</v>
      </c>
    </row>
    <row r="114" spans="1:7" s="335" customFormat="1" ht="24" customHeight="1" x14ac:dyDescent="0.2">
      <c r="A114" s="326" t="str">
        <f t="shared" si="31"/>
        <v/>
      </c>
      <c r="B114" s="327" t="str">
        <f t="shared" si="34"/>
        <v/>
      </c>
      <c r="C114" s="328"/>
      <c r="D114" s="329" t="str">
        <f t="shared" si="32"/>
        <v/>
      </c>
      <c r="E114" s="330"/>
      <c r="F114" s="331">
        <f t="shared" si="33"/>
        <v>0</v>
      </c>
      <c r="G114" s="334">
        <f t="shared" si="35"/>
        <v>0</v>
      </c>
    </row>
    <row r="115" spans="1:7" s="335" customFormat="1" ht="24" customHeight="1" x14ac:dyDescent="0.2">
      <c r="A115" s="326" t="str">
        <f t="shared" si="31"/>
        <v/>
      </c>
      <c r="B115" s="327" t="str">
        <f t="shared" si="34"/>
        <v/>
      </c>
      <c r="C115" s="328"/>
      <c r="D115" s="329" t="str">
        <f t="shared" si="32"/>
        <v/>
      </c>
      <c r="E115" s="330"/>
      <c r="F115" s="331">
        <f t="shared" si="33"/>
        <v>0</v>
      </c>
      <c r="G115" s="334">
        <f t="shared" si="35"/>
        <v>0</v>
      </c>
    </row>
    <row r="116" spans="1:7" s="335" customFormat="1" ht="24" customHeight="1" x14ac:dyDescent="0.2">
      <c r="A116" s="326" t="str">
        <f t="shared" si="31"/>
        <v/>
      </c>
      <c r="B116" s="327" t="str">
        <f t="shared" si="34"/>
        <v/>
      </c>
      <c r="C116" s="328"/>
      <c r="D116" s="329" t="str">
        <f t="shared" si="32"/>
        <v/>
      </c>
      <c r="E116" s="330"/>
      <c r="F116" s="331">
        <f t="shared" si="33"/>
        <v>0</v>
      </c>
      <c r="G116" s="334">
        <f t="shared" si="35"/>
        <v>0</v>
      </c>
    </row>
    <row r="117" spans="1:7" s="335" customFormat="1" ht="24" customHeight="1" x14ac:dyDescent="0.2">
      <c r="A117" s="326" t="str">
        <f t="shared" si="31"/>
        <v/>
      </c>
      <c r="B117" s="327" t="str">
        <f t="shared" si="34"/>
        <v/>
      </c>
      <c r="C117" s="328"/>
      <c r="D117" s="329" t="str">
        <f t="shared" si="32"/>
        <v/>
      </c>
      <c r="E117" s="330"/>
      <c r="F117" s="331">
        <f t="shared" si="33"/>
        <v>0</v>
      </c>
      <c r="G117" s="334">
        <f t="shared" si="35"/>
        <v>0</v>
      </c>
    </row>
    <row r="118" spans="1:7" s="335" customFormat="1" ht="24" customHeight="1" x14ac:dyDescent="0.2">
      <c r="A118" s="326" t="str">
        <f t="shared" si="31"/>
        <v/>
      </c>
      <c r="B118" s="327" t="str">
        <f t="shared" si="34"/>
        <v/>
      </c>
      <c r="C118" s="328"/>
      <c r="D118" s="329" t="str">
        <f t="shared" si="32"/>
        <v/>
      </c>
      <c r="E118" s="330"/>
      <c r="F118" s="331">
        <f t="shared" si="33"/>
        <v>0</v>
      </c>
      <c r="G118" s="334">
        <f t="shared" si="35"/>
        <v>0</v>
      </c>
    </row>
    <row r="119" spans="1:7" s="335" customFormat="1" ht="24" customHeight="1" x14ac:dyDescent="0.2">
      <c r="A119" s="326" t="str">
        <f t="shared" si="31"/>
        <v/>
      </c>
      <c r="B119" s="327" t="str">
        <f t="shared" si="34"/>
        <v/>
      </c>
      <c r="C119" s="328"/>
      <c r="D119" s="329" t="str">
        <f t="shared" si="32"/>
        <v/>
      </c>
      <c r="E119" s="330"/>
      <c r="F119" s="331">
        <f t="shared" si="33"/>
        <v>0</v>
      </c>
      <c r="G119" s="334">
        <f t="shared" si="35"/>
        <v>0</v>
      </c>
    </row>
    <row r="120" spans="1:7" s="335" customFormat="1" ht="24" customHeight="1" x14ac:dyDescent="0.2">
      <c r="A120" s="326" t="str">
        <f t="shared" si="31"/>
        <v/>
      </c>
      <c r="B120" s="327" t="str">
        <f t="shared" si="34"/>
        <v/>
      </c>
      <c r="C120" s="328"/>
      <c r="D120" s="329" t="str">
        <f t="shared" si="32"/>
        <v/>
      </c>
      <c r="E120" s="330"/>
      <c r="F120" s="331">
        <f t="shared" si="33"/>
        <v>0</v>
      </c>
      <c r="G120" s="334">
        <f t="shared" si="35"/>
        <v>0</v>
      </c>
    </row>
    <row r="121" spans="1:7" s="335" customFormat="1" ht="24" customHeight="1" x14ac:dyDescent="0.2">
      <c r="A121" s="326" t="str">
        <f t="shared" si="31"/>
        <v/>
      </c>
      <c r="B121" s="327" t="str">
        <f t="shared" si="34"/>
        <v/>
      </c>
      <c r="C121" s="328"/>
      <c r="D121" s="329" t="str">
        <f t="shared" si="32"/>
        <v/>
      </c>
      <c r="E121" s="330"/>
      <c r="F121" s="331">
        <f t="shared" si="33"/>
        <v>0</v>
      </c>
      <c r="G121" s="334">
        <f t="shared" si="35"/>
        <v>0</v>
      </c>
    </row>
    <row r="122" spans="1:7" s="335" customFormat="1" ht="24" customHeight="1" x14ac:dyDescent="0.2">
      <c r="A122" s="326" t="str">
        <f t="shared" si="31"/>
        <v/>
      </c>
      <c r="B122" s="327" t="str">
        <f t="shared" si="34"/>
        <v/>
      </c>
      <c r="C122" s="328"/>
      <c r="D122" s="329" t="str">
        <f t="shared" si="32"/>
        <v/>
      </c>
      <c r="E122" s="330"/>
      <c r="F122" s="331">
        <f t="shared" si="33"/>
        <v>0</v>
      </c>
      <c r="G122" s="334">
        <f t="shared" si="35"/>
        <v>0</v>
      </c>
    </row>
    <row r="123" spans="1:7" s="335" customFormat="1" ht="24" customHeight="1" x14ac:dyDescent="0.2">
      <c r="A123" s="326" t="str">
        <f t="shared" si="31"/>
        <v/>
      </c>
      <c r="B123" s="327" t="str">
        <f t="shared" si="34"/>
        <v/>
      </c>
      <c r="C123" s="328"/>
      <c r="D123" s="329" t="str">
        <f t="shared" si="32"/>
        <v/>
      </c>
      <c r="E123" s="330"/>
      <c r="F123" s="331">
        <f t="shared" si="33"/>
        <v>0</v>
      </c>
      <c r="G123" s="334">
        <f t="shared" si="35"/>
        <v>0</v>
      </c>
    </row>
    <row r="124" spans="1:7" s="335" customFormat="1" ht="24" customHeight="1" x14ac:dyDescent="0.2">
      <c r="A124" s="326" t="str">
        <f t="shared" si="31"/>
        <v/>
      </c>
      <c r="B124" s="327" t="str">
        <f t="shared" si="34"/>
        <v/>
      </c>
      <c r="C124" s="328"/>
      <c r="D124" s="329" t="str">
        <f t="shared" si="32"/>
        <v/>
      </c>
      <c r="E124" s="330"/>
      <c r="F124" s="331">
        <f t="shared" si="33"/>
        <v>0</v>
      </c>
      <c r="G124" s="334">
        <f t="shared" si="35"/>
        <v>0</v>
      </c>
    </row>
    <row r="125" spans="1:7" s="335" customFormat="1" ht="24" customHeight="1" x14ac:dyDescent="0.2">
      <c r="A125" s="326" t="str">
        <f t="shared" si="31"/>
        <v/>
      </c>
      <c r="B125" s="327" t="str">
        <f t="shared" si="34"/>
        <v/>
      </c>
      <c r="C125" s="328"/>
      <c r="D125" s="329" t="str">
        <f t="shared" si="32"/>
        <v/>
      </c>
      <c r="E125" s="330"/>
      <c r="F125" s="332">
        <f t="shared" si="33"/>
        <v>0</v>
      </c>
      <c r="G125" s="334">
        <f t="shared" si="35"/>
        <v>0</v>
      </c>
    </row>
    <row r="126" spans="1:7" ht="24" customHeight="1" x14ac:dyDescent="0.2">
      <c r="A126" s="177"/>
      <c r="B126" s="151"/>
      <c r="C126" s="151"/>
      <c r="D126" s="162"/>
      <c r="E126" s="163"/>
      <c r="F126" s="240" t="s">
        <v>33</v>
      </c>
      <c r="G126" s="178">
        <f>SUBTOTAL(9,G112:G125)</f>
        <v>0</v>
      </c>
    </row>
    <row r="127" spans="1:7" ht="24" customHeight="1" x14ac:dyDescent="0.2">
      <c r="A127" s="177"/>
      <c r="B127" s="151"/>
      <c r="C127" s="179" t="s">
        <v>729</v>
      </c>
      <c r="D127" s="162"/>
      <c r="E127" s="163"/>
      <c r="F127" s="164"/>
      <c r="G127" s="180"/>
    </row>
    <row r="128" spans="1:7" s="335" customFormat="1" ht="24" customHeight="1" x14ac:dyDescent="0.2">
      <c r="A128" s="326" t="str">
        <f t="shared" ref="A128:A135" si="36">IFERROR(VLOOKUP(C128,Tabla_Insumos,4,FALSE),"")</f>
        <v/>
      </c>
      <c r="B128" s="327" t="str">
        <f t="shared" ref="B128:B135" si="37">IFERROR(VLOOKUP(C128,Tabla_Insumos,5,FALSE),"")</f>
        <v/>
      </c>
      <c r="C128" s="328"/>
      <c r="D128" s="329" t="str">
        <f t="shared" ref="D128:D135" si="38">IFERROR(VLOOKUP(C128,Tabla_Insumos,2,FALSE),"")</f>
        <v/>
      </c>
      <c r="E128" s="330"/>
      <c r="F128" s="333">
        <f t="shared" ref="F128:F135" si="39">IFERROR(VLOOKUP(C128,Tabla_Insumos,3,FALSE),0)</f>
        <v>0</v>
      </c>
      <c r="G128" s="334">
        <f>ROUND(E128*F128,2)</f>
        <v>0</v>
      </c>
    </row>
    <row r="129" spans="1:7" s="335" customFormat="1" ht="24" customHeight="1" x14ac:dyDescent="0.2">
      <c r="A129" s="326" t="str">
        <f t="shared" si="36"/>
        <v/>
      </c>
      <c r="B129" s="327" t="str">
        <f t="shared" si="37"/>
        <v/>
      </c>
      <c r="C129" s="328"/>
      <c r="D129" s="329" t="str">
        <f t="shared" si="38"/>
        <v/>
      </c>
      <c r="E129" s="330"/>
      <c r="F129" s="333">
        <f t="shared" si="39"/>
        <v>0</v>
      </c>
      <c r="G129" s="334">
        <f>ROUND(E129*F129,2)</f>
        <v>0</v>
      </c>
    </row>
    <row r="130" spans="1:7" s="335" customFormat="1" ht="24" customHeight="1" x14ac:dyDescent="0.2">
      <c r="A130" s="326" t="str">
        <f t="shared" si="36"/>
        <v/>
      </c>
      <c r="B130" s="327" t="str">
        <f t="shared" si="37"/>
        <v/>
      </c>
      <c r="C130" s="328"/>
      <c r="D130" s="329" t="str">
        <f t="shared" si="38"/>
        <v/>
      </c>
      <c r="E130" s="330"/>
      <c r="F130" s="333">
        <f t="shared" si="39"/>
        <v>0</v>
      </c>
      <c r="G130" s="334">
        <f t="shared" ref="G130:G135" si="40">ROUND(E130*F130,2)</f>
        <v>0</v>
      </c>
    </row>
    <row r="131" spans="1:7" s="335" customFormat="1" ht="24" customHeight="1" x14ac:dyDescent="0.2">
      <c r="A131" s="326" t="str">
        <f t="shared" si="36"/>
        <v/>
      </c>
      <c r="B131" s="327" t="str">
        <f t="shared" si="37"/>
        <v/>
      </c>
      <c r="C131" s="328"/>
      <c r="D131" s="329" t="str">
        <f t="shared" si="38"/>
        <v/>
      </c>
      <c r="E131" s="330"/>
      <c r="F131" s="333">
        <f t="shared" si="39"/>
        <v>0</v>
      </c>
      <c r="G131" s="334">
        <f t="shared" si="40"/>
        <v>0</v>
      </c>
    </row>
    <row r="132" spans="1:7" s="335" customFormat="1" ht="24" customHeight="1" x14ac:dyDescent="0.2">
      <c r="A132" s="326" t="str">
        <f t="shared" si="36"/>
        <v/>
      </c>
      <c r="B132" s="327" t="str">
        <f t="shared" si="37"/>
        <v/>
      </c>
      <c r="C132" s="328"/>
      <c r="D132" s="329" t="str">
        <f t="shared" si="38"/>
        <v/>
      </c>
      <c r="E132" s="330"/>
      <c r="F132" s="331">
        <f t="shared" si="39"/>
        <v>0</v>
      </c>
      <c r="G132" s="334">
        <f t="shared" si="40"/>
        <v>0</v>
      </c>
    </row>
    <row r="133" spans="1:7" s="335" customFormat="1" ht="24" customHeight="1" x14ac:dyDescent="0.2">
      <c r="A133" s="326" t="str">
        <f t="shared" si="36"/>
        <v/>
      </c>
      <c r="B133" s="327" t="str">
        <f t="shared" si="37"/>
        <v/>
      </c>
      <c r="C133" s="328"/>
      <c r="D133" s="329" t="str">
        <f t="shared" si="38"/>
        <v/>
      </c>
      <c r="E133" s="330"/>
      <c r="F133" s="331">
        <f t="shared" si="39"/>
        <v>0</v>
      </c>
      <c r="G133" s="334">
        <f t="shared" si="40"/>
        <v>0</v>
      </c>
    </row>
    <row r="134" spans="1:7" s="335" customFormat="1" ht="24" customHeight="1" x14ac:dyDescent="0.2">
      <c r="A134" s="326" t="str">
        <f t="shared" si="36"/>
        <v/>
      </c>
      <c r="B134" s="327" t="str">
        <f t="shared" si="37"/>
        <v/>
      </c>
      <c r="C134" s="328"/>
      <c r="D134" s="329" t="str">
        <f t="shared" si="38"/>
        <v/>
      </c>
      <c r="E134" s="330"/>
      <c r="F134" s="331">
        <f t="shared" si="39"/>
        <v>0</v>
      </c>
      <c r="G134" s="334">
        <f t="shared" si="40"/>
        <v>0</v>
      </c>
    </row>
    <row r="135" spans="1:7" s="335" customFormat="1" ht="24" customHeight="1" x14ac:dyDescent="0.2">
      <c r="A135" s="326" t="str">
        <f t="shared" si="36"/>
        <v/>
      </c>
      <c r="B135" s="327" t="str">
        <f t="shared" si="37"/>
        <v/>
      </c>
      <c r="C135" s="328"/>
      <c r="D135" s="329" t="str">
        <f t="shared" si="38"/>
        <v/>
      </c>
      <c r="E135" s="330"/>
      <c r="F135" s="331">
        <f t="shared" si="39"/>
        <v>0</v>
      </c>
      <c r="G135" s="334">
        <f t="shared" si="40"/>
        <v>0</v>
      </c>
    </row>
    <row r="136" spans="1:7" ht="24" customHeight="1" x14ac:dyDescent="0.2">
      <c r="A136" s="177"/>
      <c r="B136" s="151"/>
      <c r="C136" s="151"/>
      <c r="D136" s="162"/>
      <c r="E136" s="163"/>
      <c r="F136" s="240" t="s">
        <v>34</v>
      </c>
      <c r="G136" s="178">
        <f>SUBTOTAL(9,G128:G135)</f>
        <v>0</v>
      </c>
    </row>
    <row r="137" spans="1:7" ht="24" customHeight="1" x14ac:dyDescent="0.2">
      <c r="A137" s="177"/>
      <c r="B137" s="151"/>
      <c r="C137" s="179" t="s">
        <v>730</v>
      </c>
      <c r="D137" s="162"/>
      <c r="E137" s="163"/>
      <c r="F137" s="164"/>
      <c r="G137" s="180"/>
    </row>
    <row r="138" spans="1:7" s="335" customFormat="1" ht="24" customHeight="1" x14ac:dyDescent="0.2">
      <c r="A138" s="326" t="str">
        <f t="shared" ref="A138:A146" si="41">IFERROR(VLOOKUP(C138,Tabla_Insumos,4,FALSE),"")</f>
        <v/>
      </c>
      <c r="B138" s="327" t="str">
        <f t="shared" ref="B138:B146" si="42">IFERROR(VLOOKUP(C138,Tabla_Insumos,5,FALSE),"")</f>
        <v/>
      </c>
      <c r="C138" s="328"/>
      <c r="D138" s="329" t="str">
        <f t="shared" ref="D138:D146" si="43">IFERROR(VLOOKUP(C138,Tabla_Insumos,2,FALSE),"")</f>
        <v/>
      </c>
      <c r="E138" s="330"/>
      <c r="F138" s="331">
        <f t="shared" ref="F138:F146" si="44">IFERROR(VLOOKUP(C138,Tabla_Insumos,3,FALSE),0)</f>
        <v>0</v>
      </c>
      <c r="G138" s="334">
        <f t="shared" ref="G138:G146" si="45">ROUND(E138*F138,2)</f>
        <v>0</v>
      </c>
    </row>
    <row r="139" spans="1:7" s="335" customFormat="1" ht="24" customHeight="1" x14ac:dyDescent="0.2">
      <c r="A139" s="326" t="str">
        <f t="shared" si="41"/>
        <v/>
      </c>
      <c r="B139" s="327" t="str">
        <f t="shared" si="42"/>
        <v/>
      </c>
      <c r="C139" s="328"/>
      <c r="D139" s="329" t="str">
        <f t="shared" si="43"/>
        <v/>
      </c>
      <c r="E139" s="330"/>
      <c r="F139" s="331">
        <f t="shared" si="44"/>
        <v>0</v>
      </c>
      <c r="G139" s="334">
        <f t="shared" si="45"/>
        <v>0</v>
      </c>
    </row>
    <row r="140" spans="1:7" s="335" customFormat="1" ht="24" customHeight="1" x14ac:dyDescent="0.2">
      <c r="A140" s="326" t="str">
        <f t="shared" si="41"/>
        <v/>
      </c>
      <c r="B140" s="327" t="str">
        <f t="shared" si="42"/>
        <v/>
      </c>
      <c r="C140" s="328"/>
      <c r="D140" s="329" t="str">
        <f t="shared" si="43"/>
        <v/>
      </c>
      <c r="E140" s="330"/>
      <c r="F140" s="331">
        <f t="shared" si="44"/>
        <v>0</v>
      </c>
      <c r="G140" s="334">
        <f t="shared" si="45"/>
        <v>0</v>
      </c>
    </row>
    <row r="141" spans="1:7" s="335" customFormat="1" ht="24" customHeight="1" x14ac:dyDescent="0.2">
      <c r="A141" s="326" t="str">
        <f t="shared" si="41"/>
        <v/>
      </c>
      <c r="B141" s="327" t="str">
        <f t="shared" si="42"/>
        <v/>
      </c>
      <c r="C141" s="328"/>
      <c r="D141" s="329" t="str">
        <f t="shared" si="43"/>
        <v/>
      </c>
      <c r="E141" s="330"/>
      <c r="F141" s="331">
        <f t="shared" si="44"/>
        <v>0</v>
      </c>
      <c r="G141" s="334">
        <f t="shared" si="45"/>
        <v>0</v>
      </c>
    </row>
    <row r="142" spans="1:7" s="335" customFormat="1" ht="24" customHeight="1" x14ac:dyDescent="0.2">
      <c r="A142" s="326" t="str">
        <f t="shared" si="41"/>
        <v/>
      </c>
      <c r="B142" s="327" t="str">
        <f t="shared" si="42"/>
        <v/>
      </c>
      <c r="C142" s="328"/>
      <c r="D142" s="329" t="str">
        <f t="shared" si="43"/>
        <v/>
      </c>
      <c r="E142" s="330"/>
      <c r="F142" s="331">
        <f t="shared" si="44"/>
        <v>0</v>
      </c>
      <c r="G142" s="334">
        <f t="shared" si="45"/>
        <v>0</v>
      </c>
    </row>
    <row r="143" spans="1:7" s="335" customFormat="1" ht="24" customHeight="1" x14ac:dyDescent="0.2">
      <c r="A143" s="326" t="str">
        <f t="shared" si="41"/>
        <v/>
      </c>
      <c r="B143" s="327" t="str">
        <f t="shared" si="42"/>
        <v/>
      </c>
      <c r="C143" s="328"/>
      <c r="D143" s="329" t="str">
        <f t="shared" si="43"/>
        <v/>
      </c>
      <c r="E143" s="330"/>
      <c r="F143" s="331">
        <f t="shared" si="44"/>
        <v>0</v>
      </c>
      <c r="G143" s="334">
        <f t="shared" si="45"/>
        <v>0</v>
      </c>
    </row>
    <row r="144" spans="1:7" s="335" customFormat="1" ht="24" customHeight="1" x14ac:dyDescent="0.2">
      <c r="A144" s="326" t="str">
        <f t="shared" si="41"/>
        <v/>
      </c>
      <c r="B144" s="327" t="str">
        <f t="shared" si="42"/>
        <v/>
      </c>
      <c r="C144" s="328"/>
      <c r="D144" s="329" t="str">
        <f t="shared" si="43"/>
        <v/>
      </c>
      <c r="E144" s="330"/>
      <c r="F144" s="331">
        <f t="shared" si="44"/>
        <v>0</v>
      </c>
      <c r="G144" s="334">
        <f t="shared" si="45"/>
        <v>0</v>
      </c>
    </row>
    <row r="145" spans="1:141" s="335" customFormat="1" ht="24" customHeight="1" x14ac:dyDescent="0.2">
      <c r="A145" s="326" t="str">
        <f t="shared" si="41"/>
        <v/>
      </c>
      <c r="B145" s="327" t="str">
        <f t="shared" si="42"/>
        <v/>
      </c>
      <c r="C145" s="328"/>
      <c r="D145" s="329" t="str">
        <f t="shared" si="43"/>
        <v/>
      </c>
      <c r="E145" s="330"/>
      <c r="F145" s="331">
        <f t="shared" si="44"/>
        <v>0</v>
      </c>
      <c r="G145" s="334">
        <f t="shared" si="45"/>
        <v>0</v>
      </c>
    </row>
    <row r="146" spans="1:141" s="335" customFormat="1" ht="24" customHeight="1" x14ac:dyDescent="0.2">
      <c r="A146" s="326" t="str">
        <f t="shared" si="41"/>
        <v/>
      </c>
      <c r="B146" s="327" t="str">
        <f t="shared" si="42"/>
        <v/>
      </c>
      <c r="C146" s="328"/>
      <c r="D146" s="329" t="str">
        <f t="shared" si="43"/>
        <v/>
      </c>
      <c r="E146" s="330"/>
      <c r="F146" s="331">
        <f t="shared" si="44"/>
        <v>0</v>
      </c>
      <c r="G146" s="334">
        <f t="shared" si="45"/>
        <v>0</v>
      </c>
    </row>
    <row r="147" spans="1:141" ht="24" customHeight="1" x14ac:dyDescent="0.2">
      <c r="A147" s="181"/>
      <c r="B147" s="162"/>
      <c r="C147" s="151"/>
      <c r="D147" s="162"/>
      <c r="E147" s="163"/>
      <c r="F147" s="240" t="s">
        <v>35</v>
      </c>
      <c r="G147" s="178">
        <f>SUBTOTAL(9,G138:G146)</f>
        <v>0</v>
      </c>
    </row>
    <row r="148" spans="1:141" ht="24" customHeight="1" thickBot="1" x14ac:dyDescent="0.25">
      <c r="A148" s="182"/>
      <c r="B148" s="183"/>
      <c r="C148" s="184"/>
      <c r="D148" s="183"/>
      <c r="E148" s="185"/>
      <c r="F148" s="186"/>
      <c r="G148" s="187"/>
    </row>
    <row r="149" spans="1:141" ht="24" customHeight="1" thickBot="1" x14ac:dyDescent="0.25">
      <c r="A149" s="188" t="str">
        <f>B107</f>
        <v>1.3</v>
      </c>
      <c r="B149" s="189" t="str">
        <f>C107</f>
        <v>Actividades complementarias</v>
      </c>
      <c r="C149" s="190"/>
      <c r="D149" s="190" t="s">
        <v>36</v>
      </c>
      <c r="E149" s="191"/>
      <c r="F149" s="192" t="s">
        <v>37</v>
      </c>
      <c r="G149" s="193">
        <f>SUBTOTAL(9,G112:G148)</f>
        <v>0</v>
      </c>
    </row>
    <row r="150" spans="1:141" ht="24" customHeight="1" thickTop="1" thickBot="1" x14ac:dyDescent="0.25"/>
    <row r="151" spans="1:141" ht="24" customHeight="1" thickTop="1" x14ac:dyDescent="0.2">
      <c r="A151" s="225" t="s">
        <v>39</v>
      </c>
      <c r="B151" s="226"/>
      <c r="C151" s="226"/>
      <c r="D151" s="226"/>
      <c r="E151" s="226"/>
      <c r="F151" s="226"/>
      <c r="G151" s="227"/>
      <c r="H151" s="152">
        <f>COUNTIF($A$1:A157,"ANALISIS DE PRECIOS")</f>
        <v>4</v>
      </c>
    </row>
    <row r="152" spans="1:141" ht="24" customHeight="1" x14ac:dyDescent="0.2">
      <c r="A152" s="153" t="s">
        <v>726</v>
      </c>
      <c r="B152" s="154" t="str">
        <f>Comitente</f>
        <v>DIRECCIÓN DE INFRAESTRUCTURA ESCOLAR</v>
      </c>
      <c r="C152" s="148"/>
      <c r="D152" s="155"/>
      <c r="E152" s="155"/>
      <c r="F152" s="156"/>
      <c r="G152" s="157"/>
    </row>
    <row r="153" spans="1:141" ht="24" customHeight="1" x14ac:dyDescent="0.2">
      <c r="A153" s="153" t="s">
        <v>727</v>
      </c>
      <c r="B153" s="154">
        <f>Contratista</f>
        <v>0</v>
      </c>
      <c r="C153" s="149"/>
      <c r="D153" s="149"/>
      <c r="E153" s="149"/>
      <c r="F153" s="158"/>
      <c r="G153" s="159"/>
    </row>
    <row r="154" spans="1:141" ht="24" customHeight="1" x14ac:dyDescent="0.2">
      <c r="A154" s="153" t="s">
        <v>26</v>
      </c>
      <c r="B154" s="154" t="str">
        <f>Obra</f>
        <v>E.N.I. N° 23 - MARGARITA FERRA DE BARTOL</v>
      </c>
      <c r="C154" s="149"/>
      <c r="D154" s="149"/>
      <c r="E154" s="149"/>
      <c r="F154" s="158" t="s">
        <v>40</v>
      </c>
      <c r="G154" s="160">
        <f>Fecha_Base</f>
        <v>0</v>
      </c>
    </row>
    <row r="155" spans="1:141" ht="24" customHeight="1" x14ac:dyDescent="0.2">
      <c r="A155" s="161" t="s">
        <v>725</v>
      </c>
      <c r="B155" s="150" t="str">
        <f>Ubicación</f>
        <v>Alfredo Fortabat 3060 (o) - Bº Franklin Rawson</v>
      </c>
      <c r="C155" s="150"/>
      <c r="D155" s="162"/>
      <c r="E155" s="163"/>
      <c r="F155" s="164"/>
      <c r="G155" s="165"/>
    </row>
    <row r="156" spans="1:141" ht="24" customHeight="1" x14ac:dyDescent="0.2">
      <c r="A156" s="161" t="s">
        <v>41</v>
      </c>
      <c r="B156" s="166" t="str">
        <f>IFERROR(VALUE(LEFT(B157,FIND("-",B157)-1)),"")</f>
        <v/>
      </c>
      <c r="C156" s="151" t="str">
        <f>IFERROR(VLOOKUP(B156,Tabla_CyP,2,FALSE),"")</f>
        <v/>
      </c>
      <c r="E156" s="163"/>
      <c r="F156" s="164"/>
      <c r="G156" s="165"/>
    </row>
    <row r="157" spans="1:141" ht="24" customHeight="1" x14ac:dyDescent="0.2">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x14ac:dyDescent="0.2">
      <c r="A158" s="161"/>
      <c r="B158" s="150"/>
      <c r="C158" s="151"/>
      <c r="D158" s="162"/>
      <c r="E158" s="163"/>
      <c r="F158" s="164"/>
      <c r="G158" s="165"/>
    </row>
    <row r="159" spans="1:141" ht="24" customHeight="1" x14ac:dyDescent="0.2">
      <c r="A159" s="357" t="s">
        <v>588</v>
      </c>
      <c r="B159" s="358"/>
      <c r="C159" s="359" t="s">
        <v>0</v>
      </c>
      <c r="D159" s="359" t="s">
        <v>29</v>
      </c>
      <c r="E159" s="361" t="s">
        <v>30</v>
      </c>
      <c r="F159" s="363" t="s">
        <v>31</v>
      </c>
      <c r="G159" s="365" t="s">
        <v>32</v>
      </c>
    </row>
    <row r="160" spans="1:141" s="171" customFormat="1" ht="24" customHeight="1" x14ac:dyDescent="0.2">
      <c r="A160" s="169" t="s">
        <v>589</v>
      </c>
      <c r="B160" s="170" t="s">
        <v>590</v>
      </c>
      <c r="C160" s="360"/>
      <c r="D160" s="360"/>
      <c r="E160" s="362"/>
      <c r="F160" s="364"/>
      <c r="G160" s="366"/>
      <c r="I160" s="336"/>
      <c r="J160" s="336"/>
      <c r="K160" s="336"/>
      <c r="L160" s="336"/>
      <c r="M160" s="336"/>
      <c r="N160" s="336"/>
      <c r="O160" s="336"/>
      <c r="P160" s="336"/>
      <c r="Q160" s="336"/>
      <c r="R160" s="336"/>
      <c r="S160" s="336"/>
      <c r="T160" s="336"/>
      <c r="U160" s="336"/>
      <c r="V160" s="336"/>
      <c r="W160" s="336"/>
      <c r="X160" s="336"/>
      <c r="Y160" s="336"/>
      <c r="Z160" s="336"/>
      <c r="AA160" s="336"/>
      <c r="AB160" s="336"/>
      <c r="AC160" s="336"/>
      <c r="AD160" s="336"/>
      <c r="AE160" s="336"/>
      <c r="AF160" s="336"/>
      <c r="AG160" s="336"/>
      <c r="AH160" s="336"/>
      <c r="AI160" s="336"/>
      <c r="AJ160" s="336"/>
      <c r="AK160" s="336"/>
      <c r="AL160" s="336"/>
      <c r="AM160" s="336"/>
      <c r="AN160" s="336"/>
      <c r="AO160" s="336"/>
      <c r="AP160" s="336"/>
      <c r="AQ160" s="336"/>
      <c r="AR160" s="336"/>
      <c r="AS160" s="336"/>
      <c r="AT160" s="336"/>
      <c r="AU160" s="336"/>
      <c r="AV160" s="336"/>
      <c r="AW160" s="336"/>
      <c r="AX160" s="336"/>
      <c r="AY160" s="336"/>
      <c r="AZ160" s="336"/>
      <c r="BA160" s="336"/>
      <c r="BB160" s="336"/>
      <c r="BC160" s="336"/>
      <c r="BD160" s="336"/>
      <c r="BE160" s="336"/>
      <c r="BF160" s="336"/>
      <c r="BG160" s="336"/>
      <c r="BH160" s="336"/>
      <c r="BI160" s="336"/>
      <c r="BJ160" s="336"/>
      <c r="BK160" s="336"/>
      <c r="BL160" s="336"/>
      <c r="BM160" s="336"/>
      <c r="BN160" s="336"/>
      <c r="BO160" s="336"/>
      <c r="BP160" s="336"/>
      <c r="BQ160" s="336"/>
      <c r="BR160" s="336"/>
      <c r="BS160" s="336"/>
      <c r="BT160" s="336"/>
      <c r="BU160" s="336"/>
      <c r="BV160" s="336"/>
      <c r="BW160" s="336"/>
      <c r="BX160" s="336"/>
      <c r="BY160" s="336"/>
      <c r="BZ160" s="336"/>
      <c r="CA160" s="336"/>
      <c r="CB160" s="336"/>
      <c r="CC160" s="336"/>
      <c r="CD160" s="336"/>
      <c r="CE160" s="336"/>
      <c r="CF160" s="336"/>
      <c r="CG160" s="336"/>
      <c r="CH160" s="336"/>
      <c r="CI160" s="336"/>
      <c r="CJ160" s="336"/>
      <c r="CK160" s="336"/>
      <c r="CL160" s="336"/>
      <c r="CM160" s="336"/>
      <c r="CN160" s="336"/>
      <c r="CO160" s="336"/>
      <c r="CP160" s="336"/>
      <c r="CQ160" s="336"/>
      <c r="CR160" s="336"/>
      <c r="CS160" s="336"/>
      <c r="CT160" s="336"/>
      <c r="CU160" s="336"/>
      <c r="CV160" s="336"/>
      <c r="CW160" s="336"/>
      <c r="CX160" s="336"/>
      <c r="CY160" s="336"/>
      <c r="CZ160" s="336"/>
      <c r="DA160" s="336"/>
      <c r="DB160" s="336"/>
      <c r="DC160" s="336"/>
      <c r="DD160" s="336"/>
      <c r="DE160" s="336"/>
      <c r="DF160" s="336"/>
      <c r="DG160" s="336"/>
      <c r="DH160" s="336"/>
      <c r="DI160" s="336"/>
      <c r="DJ160" s="336"/>
      <c r="DK160" s="336"/>
      <c r="DL160" s="336"/>
      <c r="DM160" s="336"/>
      <c r="DN160" s="336"/>
      <c r="DO160" s="336"/>
      <c r="DP160" s="336"/>
      <c r="DQ160" s="336"/>
      <c r="DR160" s="336"/>
      <c r="DS160" s="336"/>
      <c r="DT160" s="336"/>
      <c r="DU160" s="336"/>
      <c r="DV160" s="336"/>
      <c r="DW160" s="336"/>
      <c r="DX160" s="336"/>
      <c r="DY160" s="336"/>
      <c r="DZ160" s="336"/>
      <c r="EA160" s="336"/>
      <c r="EB160" s="336"/>
      <c r="EC160" s="336"/>
      <c r="ED160" s="336"/>
      <c r="EE160" s="336"/>
      <c r="EF160" s="336"/>
      <c r="EG160" s="336"/>
      <c r="EH160" s="336"/>
      <c r="EI160" s="336"/>
      <c r="EJ160" s="336"/>
      <c r="EK160" s="336"/>
    </row>
    <row r="161" spans="1:7" ht="24" customHeight="1" x14ac:dyDescent="0.2">
      <c r="A161" s="239"/>
      <c r="B161" s="172"/>
      <c r="C161" s="237" t="s">
        <v>728</v>
      </c>
      <c r="D161" s="173"/>
      <c r="E161" s="174"/>
      <c r="F161" s="175"/>
      <c r="G161" s="176"/>
    </row>
    <row r="162" spans="1:7" s="335" customFormat="1" ht="24" customHeight="1" x14ac:dyDescent="0.2">
      <c r="A162" s="326" t="str">
        <f t="shared" ref="A162:A175" si="46">IFERROR(VLOOKUP(C162,Tabla_Insumos,4,FALSE),"")</f>
        <v/>
      </c>
      <c r="B162" s="327" t="str">
        <f>IFERROR(VLOOKUP(C162,Tabla_Insumos,5,FALSE),"")</f>
        <v/>
      </c>
      <c r="C162" s="328"/>
      <c r="D162" s="329" t="str">
        <f t="shared" ref="D162:D175" si="47">IFERROR(VLOOKUP(C162,Tabla_Insumos,2,FALSE),"")</f>
        <v/>
      </c>
      <c r="E162" s="330"/>
      <c r="F162" s="331">
        <f t="shared" ref="F162:F175" si="48">IFERROR(VLOOKUP(C162,Tabla_Insumos,3,FALSE),0)</f>
        <v>0</v>
      </c>
      <c r="G162" s="334">
        <f>ROUND(E162*F162,2)</f>
        <v>0</v>
      </c>
    </row>
    <row r="163" spans="1:7" s="335" customFormat="1" ht="24" customHeight="1" x14ac:dyDescent="0.2">
      <c r="A163" s="326" t="str">
        <f t="shared" si="46"/>
        <v/>
      </c>
      <c r="B163" s="327" t="str">
        <f t="shared" ref="B163:B175" si="49">IFERROR(VLOOKUP(C163,Tabla_Insumos,5,FALSE),"")</f>
        <v/>
      </c>
      <c r="C163" s="328"/>
      <c r="D163" s="329" t="str">
        <f t="shared" si="47"/>
        <v/>
      </c>
      <c r="E163" s="330"/>
      <c r="F163" s="331">
        <f t="shared" si="48"/>
        <v>0</v>
      </c>
      <c r="G163" s="334">
        <f t="shared" ref="G163:G175" si="50">ROUND(E163*F163,2)</f>
        <v>0</v>
      </c>
    </row>
    <row r="164" spans="1:7" s="335" customFormat="1" ht="24" customHeight="1" x14ac:dyDescent="0.2">
      <c r="A164" s="326" t="str">
        <f t="shared" si="46"/>
        <v/>
      </c>
      <c r="B164" s="327" t="str">
        <f t="shared" si="49"/>
        <v/>
      </c>
      <c r="C164" s="328"/>
      <c r="D164" s="329" t="str">
        <f t="shared" si="47"/>
        <v/>
      </c>
      <c r="E164" s="330"/>
      <c r="F164" s="331">
        <f t="shared" si="48"/>
        <v>0</v>
      </c>
      <c r="G164" s="334">
        <f t="shared" si="50"/>
        <v>0</v>
      </c>
    </row>
    <row r="165" spans="1:7" s="335" customFormat="1" ht="24" customHeight="1" x14ac:dyDescent="0.2">
      <c r="A165" s="326" t="str">
        <f t="shared" si="46"/>
        <v/>
      </c>
      <c r="B165" s="327" t="str">
        <f t="shared" si="49"/>
        <v/>
      </c>
      <c r="C165" s="328"/>
      <c r="D165" s="329" t="str">
        <f t="shared" si="47"/>
        <v/>
      </c>
      <c r="E165" s="330"/>
      <c r="F165" s="331">
        <f t="shared" si="48"/>
        <v>0</v>
      </c>
      <c r="G165" s="334">
        <f t="shared" si="50"/>
        <v>0</v>
      </c>
    </row>
    <row r="166" spans="1:7" s="335" customFormat="1" ht="24" customHeight="1" x14ac:dyDescent="0.2">
      <c r="A166" s="326" t="str">
        <f t="shared" si="46"/>
        <v/>
      </c>
      <c r="B166" s="327" t="str">
        <f t="shared" si="49"/>
        <v/>
      </c>
      <c r="C166" s="328"/>
      <c r="D166" s="329" t="str">
        <f t="shared" si="47"/>
        <v/>
      </c>
      <c r="E166" s="330"/>
      <c r="F166" s="331">
        <f t="shared" si="48"/>
        <v>0</v>
      </c>
      <c r="G166" s="334">
        <f t="shared" si="50"/>
        <v>0</v>
      </c>
    </row>
    <row r="167" spans="1:7" s="335" customFormat="1" ht="24" customHeight="1" x14ac:dyDescent="0.2">
      <c r="A167" s="326" t="str">
        <f t="shared" si="46"/>
        <v/>
      </c>
      <c r="B167" s="327" t="str">
        <f t="shared" si="49"/>
        <v/>
      </c>
      <c r="C167" s="328"/>
      <c r="D167" s="329" t="str">
        <f t="shared" si="47"/>
        <v/>
      </c>
      <c r="E167" s="330"/>
      <c r="F167" s="331">
        <f t="shared" si="48"/>
        <v>0</v>
      </c>
      <c r="G167" s="334">
        <f t="shared" si="50"/>
        <v>0</v>
      </c>
    </row>
    <row r="168" spans="1:7" s="335" customFormat="1" ht="24" customHeight="1" x14ac:dyDescent="0.2">
      <c r="A168" s="326" t="str">
        <f t="shared" si="46"/>
        <v/>
      </c>
      <c r="B168" s="327" t="str">
        <f t="shared" si="49"/>
        <v/>
      </c>
      <c r="C168" s="328"/>
      <c r="D168" s="329" t="str">
        <f t="shared" si="47"/>
        <v/>
      </c>
      <c r="E168" s="330"/>
      <c r="F168" s="331">
        <f t="shared" si="48"/>
        <v>0</v>
      </c>
      <c r="G168" s="334">
        <f t="shared" si="50"/>
        <v>0</v>
      </c>
    </row>
    <row r="169" spans="1:7" s="335" customFormat="1" ht="24" customHeight="1" x14ac:dyDescent="0.2">
      <c r="A169" s="326" t="str">
        <f t="shared" si="46"/>
        <v/>
      </c>
      <c r="B169" s="327" t="str">
        <f t="shared" si="49"/>
        <v/>
      </c>
      <c r="C169" s="328"/>
      <c r="D169" s="329" t="str">
        <f t="shared" si="47"/>
        <v/>
      </c>
      <c r="E169" s="330"/>
      <c r="F169" s="331">
        <f t="shared" si="48"/>
        <v>0</v>
      </c>
      <c r="G169" s="334">
        <f t="shared" si="50"/>
        <v>0</v>
      </c>
    </row>
    <row r="170" spans="1:7" s="335" customFormat="1" ht="24" customHeight="1" x14ac:dyDescent="0.2">
      <c r="A170" s="326" t="str">
        <f t="shared" si="46"/>
        <v/>
      </c>
      <c r="B170" s="327" t="str">
        <f t="shared" si="49"/>
        <v/>
      </c>
      <c r="C170" s="328"/>
      <c r="D170" s="329" t="str">
        <f t="shared" si="47"/>
        <v/>
      </c>
      <c r="E170" s="330"/>
      <c r="F170" s="331">
        <f t="shared" si="48"/>
        <v>0</v>
      </c>
      <c r="G170" s="334">
        <f t="shared" si="50"/>
        <v>0</v>
      </c>
    </row>
    <row r="171" spans="1:7" s="335" customFormat="1" ht="24" customHeight="1" x14ac:dyDescent="0.2">
      <c r="A171" s="326" t="str">
        <f t="shared" si="46"/>
        <v/>
      </c>
      <c r="B171" s="327" t="str">
        <f t="shared" si="49"/>
        <v/>
      </c>
      <c r="C171" s="328"/>
      <c r="D171" s="329" t="str">
        <f t="shared" si="47"/>
        <v/>
      </c>
      <c r="E171" s="330"/>
      <c r="F171" s="331">
        <f t="shared" si="48"/>
        <v>0</v>
      </c>
      <c r="G171" s="334">
        <f t="shared" si="50"/>
        <v>0</v>
      </c>
    </row>
    <row r="172" spans="1:7" s="335" customFormat="1" ht="24" customHeight="1" x14ac:dyDescent="0.2">
      <c r="A172" s="326" t="str">
        <f t="shared" si="46"/>
        <v/>
      </c>
      <c r="B172" s="327" t="str">
        <f t="shared" si="49"/>
        <v/>
      </c>
      <c r="C172" s="328"/>
      <c r="D172" s="329" t="str">
        <f t="shared" si="47"/>
        <v/>
      </c>
      <c r="E172" s="330"/>
      <c r="F172" s="331">
        <f t="shared" si="48"/>
        <v>0</v>
      </c>
      <c r="G172" s="334">
        <f t="shared" si="50"/>
        <v>0</v>
      </c>
    </row>
    <row r="173" spans="1:7" s="335" customFormat="1" ht="24" customHeight="1" x14ac:dyDescent="0.2">
      <c r="A173" s="326" t="str">
        <f t="shared" si="46"/>
        <v/>
      </c>
      <c r="B173" s="327" t="str">
        <f t="shared" si="49"/>
        <v/>
      </c>
      <c r="C173" s="328"/>
      <c r="D173" s="329" t="str">
        <f t="shared" si="47"/>
        <v/>
      </c>
      <c r="E173" s="330"/>
      <c r="F173" s="331">
        <f t="shared" si="48"/>
        <v>0</v>
      </c>
      <c r="G173" s="334">
        <f t="shared" si="50"/>
        <v>0</v>
      </c>
    </row>
    <row r="174" spans="1:7" s="335" customFormat="1" ht="24" customHeight="1" x14ac:dyDescent="0.2">
      <c r="A174" s="326" t="str">
        <f t="shared" si="46"/>
        <v/>
      </c>
      <c r="B174" s="327" t="str">
        <f t="shared" si="49"/>
        <v/>
      </c>
      <c r="C174" s="328"/>
      <c r="D174" s="329" t="str">
        <f t="shared" si="47"/>
        <v/>
      </c>
      <c r="E174" s="330"/>
      <c r="F174" s="331">
        <f t="shared" si="48"/>
        <v>0</v>
      </c>
      <c r="G174" s="334">
        <f t="shared" si="50"/>
        <v>0</v>
      </c>
    </row>
    <row r="175" spans="1:7" s="335" customFormat="1" ht="24" customHeight="1" x14ac:dyDescent="0.2">
      <c r="A175" s="326" t="str">
        <f t="shared" si="46"/>
        <v/>
      </c>
      <c r="B175" s="327" t="str">
        <f t="shared" si="49"/>
        <v/>
      </c>
      <c r="C175" s="328"/>
      <c r="D175" s="329" t="str">
        <f t="shared" si="47"/>
        <v/>
      </c>
      <c r="E175" s="330"/>
      <c r="F175" s="332">
        <f t="shared" si="48"/>
        <v>0</v>
      </c>
      <c r="G175" s="334">
        <f t="shared" si="50"/>
        <v>0</v>
      </c>
    </row>
    <row r="176" spans="1:7" ht="24" customHeight="1" x14ac:dyDescent="0.2">
      <c r="A176" s="177"/>
      <c r="B176" s="151"/>
      <c r="C176" s="151"/>
      <c r="D176" s="162"/>
      <c r="E176" s="163"/>
      <c r="F176" s="240" t="s">
        <v>33</v>
      </c>
      <c r="G176" s="178">
        <f>SUBTOTAL(9,G162:G175)</f>
        <v>0</v>
      </c>
    </row>
    <row r="177" spans="1:7" ht="24" customHeight="1" x14ac:dyDescent="0.2">
      <c r="A177" s="177"/>
      <c r="B177" s="151"/>
      <c r="C177" s="179" t="s">
        <v>729</v>
      </c>
      <c r="D177" s="162"/>
      <c r="E177" s="163"/>
      <c r="F177" s="164"/>
      <c r="G177" s="180"/>
    </row>
    <row r="178" spans="1:7" s="335" customFormat="1" ht="24" customHeight="1" x14ac:dyDescent="0.2">
      <c r="A178" s="326" t="str">
        <f t="shared" ref="A178:A185" si="51">IFERROR(VLOOKUP(C178,Tabla_Insumos,4,FALSE),"")</f>
        <v/>
      </c>
      <c r="B178" s="327" t="str">
        <f t="shared" ref="B178:B185" si="52">IFERROR(VLOOKUP(C178,Tabla_Insumos,5,FALSE),"")</f>
        <v/>
      </c>
      <c r="C178" s="328"/>
      <c r="D178" s="329" t="str">
        <f t="shared" ref="D178:D185" si="53">IFERROR(VLOOKUP(C178,Tabla_Insumos,2,FALSE),"")</f>
        <v/>
      </c>
      <c r="E178" s="330"/>
      <c r="F178" s="333">
        <f t="shared" ref="F178:F185" si="54">IFERROR(VLOOKUP(C178,Tabla_Insumos,3,FALSE),0)</f>
        <v>0</v>
      </c>
      <c r="G178" s="334">
        <f>ROUND(E178*F178,2)</f>
        <v>0</v>
      </c>
    </row>
    <row r="179" spans="1:7" s="335" customFormat="1" ht="24" customHeight="1" x14ac:dyDescent="0.2">
      <c r="A179" s="326" t="str">
        <f t="shared" si="51"/>
        <v/>
      </c>
      <c r="B179" s="327" t="str">
        <f t="shared" si="52"/>
        <v/>
      </c>
      <c r="C179" s="328"/>
      <c r="D179" s="329" t="str">
        <f t="shared" si="53"/>
        <v/>
      </c>
      <c r="E179" s="330"/>
      <c r="F179" s="333">
        <f t="shared" si="54"/>
        <v>0</v>
      </c>
      <c r="G179" s="334">
        <f>ROUND(E179*F179,2)</f>
        <v>0</v>
      </c>
    </row>
    <row r="180" spans="1:7" s="335" customFormat="1" ht="24" customHeight="1" x14ac:dyDescent="0.2">
      <c r="A180" s="326" t="str">
        <f t="shared" si="51"/>
        <v/>
      </c>
      <c r="B180" s="327" t="str">
        <f t="shared" si="52"/>
        <v/>
      </c>
      <c r="C180" s="328"/>
      <c r="D180" s="329" t="str">
        <f t="shared" si="53"/>
        <v/>
      </c>
      <c r="E180" s="330"/>
      <c r="F180" s="333">
        <f t="shared" si="54"/>
        <v>0</v>
      </c>
      <c r="G180" s="334">
        <f t="shared" ref="G180:G185" si="55">ROUND(E180*F180,2)</f>
        <v>0</v>
      </c>
    </row>
    <row r="181" spans="1:7" s="335" customFormat="1" ht="24" customHeight="1" x14ac:dyDescent="0.2">
      <c r="A181" s="326" t="str">
        <f t="shared" si="51"/>
        <v/>
      </c>
      <c r="B181" s="327" t="str">
        <f t="shared" si="52"/>
        <v/>
      </c>
      <c r="C181" s="328"/>
      <c r="D181" s="329" t="str">
        <f t="shared" si="53"/>
        <v/>
      </c>
      <c r="E181" s="330"/>
      <c r="F181" s="333">
        <f t="shared" si="54"/>
        <v>0</v>
      </c>
      <c r="G181" s="334">
        <f t="shared" si="55"/>
        <v>0</v>
      </c>
    </row>
    <row r="182" spans="1:7" s="335" customFormat="1" ht="24" customHeight="1" x14ac:dyDescent="0.2">
      <c r="A182" s="326" t="str">
        <f t="shared" si="51"/>
        <v/>
      </c>
      <c r="B182" s="327" t="str">
        <f t="shared" si="52"/>
        <v/>
      </c>
      <c r="C182" s="328"/>
      <c r="D182" s="329" t="str">
        <f t="shared" si="53"/>
        <v/>
      </c>
      <c r="E182" s="330"/>
      <c r="F182" s="331">
        <f t="shared" si="54"/>
        <v>0</v>
      </c>
      <c r="G182" s="334">
        <f t="shared" si="55"/>
        <v>0</v>
      </c>
    </row>
    <row r="183" spans="1:7" s="335" customFormat="1" ht="24" customHeight="1" x14ac:dyDescent="0.2">
      <c r="A183" s="326" t="str">
        <f t="shared" si="51"/>
        <v/>
      </c>
      <c r="B183" s="327" t="str">
        <f t="shared" si="52"/>
        <v/>
      </c>
      <c r="C183" s="328"/>
      <c r="D183" s="329" t="str">
        <f t="shared" si="53"/>
        <v/>
      </c>
      <c r="E183" s="330"/>
      <c r="F183" s="331">
        <f t="shared" si="54"/>
        <v>0</v>
      </c>
      <c r="G183" s="334">
        <f t="shared" si="55"/>
        <v>0</v>
      </c>
    </row>
    <row r="184" spans="1:7" s="335" customFormat="1" ht="24" customHeight="1" x14ac:dyDescent="0.2">
      <c r="A184" s="326" t="str">
        <f t="shared" si="51"/>
        <v/>
      </c>
      <c r="B184" s="327" t="str">
        <f t="shared" si="52"/>
        <v/>
      </c>
      <c r="C184" s="328"/>
      <c r="D184" s="329" t="str">
        <f t="shared" si="53"/>
        <v/>
      </c>
      <c r="E184" s="330"/>
      <c r="F184" s="331">
        <f t="shared" si="54"/>
        <v>0</v>
      </c>
      <c r="G184" s="334">
        <f t="shared" si="55"/>
        <v>0</v>
      </c>
    </row>
    <row r="185" spans="1:7" s="335" customFormat="1" ht="24" customHeight="1" x14ac:dyDescent="0.2">
      <c r="A185" s="326" t="str">
        <f t="shared" si="51"/>
        <v/>
      </c>
      <c r="B185" s="327" t="str">
        <f t="shared" si="52"/>
        <v/>
      </c>
      <c r="C185" s="328"/>
      <c r="D185" s="329" t="str">
        <f t="shared" si="53"/>
        <v/>
      </c>
      <c r="E185" s="330"/>
      <c r="F185" s="331">
        <f t="shared" si="54"/>
        <v>0</v>
      </c>
      <c r="G185" s="334">
        <f t="shared" si="55"/>
        <v>0</v>
      </c>
    </row>
    <row r="186" spans="1:7" ht="24" customHeight="1" x14ac:dyDescent="0.2">
      <c r="A186" s="177"/>
      <c r="B186" s="151"/>
      <c r="C186" s="151"/>
      <c r="D186" s="162"/>
      <c r="E186" s="163"/>
      <c r="F186" s="240" t="s">
        <v>34</v>
      </c>
      <c r="G186" s="178">
        <f>SUBTOTAL(9,G178:G185)</f>
        <v>0</v>
      </c>
    </row>
    <row r="187" spans="1:7" ht="24" customHeight="1" x14ac:dyDescent="0.2">
      <c r="A187" s="177"/>
      <c r="B187" s="151"/>
      <c r="C187" s="179" t="s">
        <v>730</v>
      </c>
      <c r="D187" s="162"/>
      <c r="E187" s="163"/>
      <c r="F187" s="164"/>
      <c r="G187" s="180"/>
    </row>
    <row r="188" spans="1:7" s="335" customFormat="1" ht="24" customHeight="1" x14ac:dyDescent="0.2">
      <c r="A188" s="326" t="str">
        <f t="shared" ref="A188:A196" si="56">IFERROR(VLOOKUP(C188,Tabla_Insumos,4,FALSE),"")</f>
        <v/>
      </c>
      <c r="B188" s="327" t="str">
        <f t="shared" ref="B188:B196" si="57">IFERROR(VLOOKUP(C188,Tabla_Insumos,5,FALSE),"")</f>
        <v/>
      </c>
      <c r="C188" s="328"/>
      <c r="D188" s="329" t="str">
        <f t="shared" ref="D188:D196" si="58">IFERROR(VLOOKUP(C188,Tabla_Insumos,2,FALSE),"")</f>
        <v/>
      </c>
      <c r="E188" s="330"/>
      <c r="F188" s="331">
        <f t="shared" ref="F188:F196" si="59">IFERROR(VLOOKUP(C188,Tabla_Insumos,3,FALSE),0)</f>
        <v>0</v>
      </c>
      <c r="G188" s="334">
        <f t="shared" ref="G188:G196" si="60">ROUND(E188*F188,2)</f>
        <v>0</v>
      </c>
    </row>
    <row r="189" spans="1:7" s="335" customFormat="1" ht="24" customHeight="1" x14ac:dyDescent="0.2">
      <c r="A189" s="326" t="str">
        <f t="shared" si="56"/>
        <v/>
      </c>
      <c r="B189" s="327" t="str">
        <f t="shared" si="57"/>
        <v/>
      </c>
      <c r="C189" s="328"/>
      <c r="D189" s="329" t="str">
        <f t="shared" si="58"/>
        <v/>
      </c>
      <c r="E189" s="330"/>
      <c r="F189" s="331">
        <f t="shared" si="59"/>
        <v>0</v>
      </c>
      <c r="G189" s="334">
        <f t="shared" si="60"/>
        <v>0</v>
      </c>
    </row>
    <row r="190" spans="1:7" s="335" customFormat="1" ht="24" customHeight="1" x14ac:dyDescent="0.2">
      <c r="A190" s="326" t="str">
        <f t="shared" si="56"/>
        <v/>
      </c>
      <c r="B190" s="327" t="str">
        <f t="shared" si="57"/>
        <v/>
      </c>
      <c r="C190" s="328"/>
      <c r="D190" s="329" t="str">
        <f t="shared" si="58"/>
        <v/>
      </c>
      <c r="E190" s="330"/>
      <c r="F190" s="331">
        <f t="shared" si="59"/>
        <v>0</v>
      </c>
      <c r="G190" s="334">
        <f t="shared" si="60"/>
        <v>0</v>
      </c>
    </row>
    <row r="191" spans="1:7" s="335" customFormat="1" ht="24" customHeight="1" x14ac:dyDescent="0.2">
      <c r="A191" s="326" t="str">
        <f t="shared" si="56"/>
        <v/>
      </c>
      <c r="B191" s="327" t="str">
        <f t="shared" si="57"/>
        <v/>
      </c>
      <c r="C191" s="328"/>
      <c r="D191" s="329" t="str">
        <f t="shared" si="58"/>
        <v/>
      </c>
      <c r="E191" s="330"/>
      <c r="F191" s="331">
        <f t="shared" si="59"/>
        <v>0</v>
      </c>
      <c r="G191" s="334">
        <f t="shared" si="60"/>
        <v>0</v>
      </c>
    </row>
    <row r="192" spans="1:7" s="335" customFormat="1" ht="24" customHeight="1" x14ac:dyDescent="0.2">
      <c r="A192" s="326" t="str">
        <f t="shared" si="56"/>
        <v/>
      </c>
      <c r="B192" s="327" t="str">
        <f t="shared" si="57"/>
        <v/>
      </c>
      <c r="C192" s="328"/>
      <c r="D192" s="329" t="str">
        <f t="shared" si="58"/>
        <v/>
      </c>
      <c r="E192" s="330"/>
      <c r="F192" s="331">
        <f t="shared" si="59"/>
        <v>0</v>
      </c>
      <c r="G192" s="334">
        <f t="shared" si="60"/>
        <v>0</v>
      </c>
    </row>
    <row r="193" spans="1:8" s="335" customFormat="1" ht="24" customHeight="1" x14ac:dyDescent="0.2">
      <c r="A193" s="326" t="str">
        <f t="shared" si="56"/>
        <v/>
      </c>
      <c r="B193" s="327" t="str">
        <f t="shared" si="57"/>
        <v/>
      </c>
      <c r="C193" s="328"/>
      <c r="D193" s="329" t="str">
        <f t="shared" si="58"/>
        <v/>
      </c>
      <c r="E193" s="330"/>
      <c r="F193" s="331">
        <f t="shared" si="59"/>
        <v>0</v>
      </c>
      <c r="G193" s="334">
        <f t="shared" si="60"/>
        <v>0</v>
      </c>
    </row>
    <row r="194" spans="1:8" s="335" customFormat="1" ht="24" customHeight="1" x14ac:dyDescent="0.2">
      <c r="A194" s="326" t="str">
        <f t="shared" si="56"/>
        <v/>
      </c>
      <c r="B194" s="327" t="str">
        <f t="shared" si="57"/>
        <v/>
      </c>
      <c r="C194" s="328"/>
      <c r="D194" s="329" t="str">
        <f t="shared" si="58"/>
        <v/>
      </c>
      <c r="E194" s="330"/>
      <c r="F194" s="331">
        <f t="shared" si="59"/>
        <v>0</v>
      </c>
      <c r="G194" s="334">
        <f t="shared" si="60"/>
        <v>0</v>
      </c>
    </row>
    <row r="195" spans="1:8" s="335" customFormat="1" ht="24" customHeight="1" x14ac:dyDescent="0.2">
      <c r="A195" s="326" t="str">
        <f t="shared" si="56"/>
        <v/>
      </c>
      <c r="B195" s="327" t="str">
        <f t="shared" si="57"/>
        <v/>
      </c>
      <c r="C195" s="328"/>
      <c r="D195" s="329" t="str">
        <f t="shared" si="58"/>
        <v/>
      </c>
      <c r="E195" s="330"/>
      <c r="F195" s="331">
        <f t="shared" si="59"/>
        <v>0</v>
      </c>
      <c r="G195" s="334">
        <f t="shared" si="60"/>
        <v>0</v>
      </c>
    </row>
    <row r="196" spans="1:8" s="335" customFormat="1" ht="24" customHeight="1" x14ac:dyDescent="0.2">
      <c r="A196" s="326" t="str">
        <f t="shared" si="56"/>
        <v/>
      </c>
      <c r="B196" s="327" t="str">
        <f t="shared" si="57"/>
        <v/>
      </c>
      <c r="C196" s="328"/>
      <c r="D196" s="329" t="str">
        <f t="shared" si="58"/>
        <v/>
      </c>
      <c r="E196" s="330"/>
      <c r="F196" s="331">
        <f t="shared" si="59"/>
        <v>0</v>
      </c>
      <c r="G196" s="334">
        <f t="shared" si="60"/>
        <v>0</v>
      </c>
    </row>
    <row r="197" spans="1:8" ht="24" customHeight="1" x14ac:dyDescent="0.2">
      <c r="A197" s="181"/>
      <c r="B197" s="162"/>
      <c r="C197" s="151"/>
      <c r="D197" s="162"/>
      <c r="E197" s="163"/>
      <c r="F197" s="240" t="s">
        <v>35</v>
      </c>
      <c r="G197" s="178">
        <f>SUBTOTAL(9,G188:G196)</f>
        <v>0</v>
      </c>
    </row>
    <row r="198" spans="1:8" ht="24" customHeight="1" thickBot="1" x14ac:dyDescent="0.25">
      <c r="A198" s="182"/>
      <c r="B198" s="183"/>
      <c r="C198" s="184"/>
      <c r="D198" s="183"/>
      <c r="E198" s="185"/>
      <c r="F198" s="186"/>
      <c r="G198" s="187"/>
    </row>
    <row r="199" spans="1:8" ht="24" customHeight="1" thickBot="1" x14ac:dyDescent="0.25">
      <c r="A199" s="188" t="str">
        <f>B157</f>
        <v>2.1</v>
      </c>
      <c r="B199" s="189" t="str">
        <f>C157</f>
        <v>Terraplenamientos, rellenos y compactación</v>
      </c>
      <c r="C199" s="190"/>
      <c r="D199" s="190" t="s">
        <v>36</v>
      </c>
      <c r="E199" s="191"/>
      <c r="F199" s="192" t="s">
        <v>37</v>
      </c>
      <c r="G199" s="193">
        <f>SUBTOTAL(9,G162:G198)</f>
        <v>0</v>
      </c>
    </row>
    <row r="200" spans="1:8" ht="24" customHeight="1" thickTop="1" thickBot="1" x14ac:dyDescent="0.25"/>
    <row r="201" spans="1:8" ht="24" customHeight="1" thickTop="1" x14ac:dyDescent="0.2">
      <c r="A201" s="225" t="s">
        <v>39</v>
      </c>
      <c r="B201" s="226"/>
      <c r="C201" s="226"/>
      <c r="D201" s="226"/>
      <c r="E201" s="226"/>
      <c r="F201" s="226"/>
      <c r="G201" s="227"/>
      <c r="H201" s="152">
        <f>COUNTIF($A$1:A207,"ANALISIS DE PRECIOS")</f>
        <v>5</v>
      </c>
    </row>
    <row r="202" spans="1:8" ht="24" customHeight="1" x14ac:dyDescent="0.2">
      <c r="A202" s="153" t="s">
        <v>726</v>
      </c>
      <c r="B202" s="154" t="str">
        <f>Comitente</f>
        <v>DIRECCIÓN DE INFRAESTRUCTURA ESCOLAR</v>
      </c>
      <c r="C202" s="148"/>
      <c r="D202" s="155"/>
      <c r="E202" s="155"/>
      <c r="F202" s="156"/>
      <c r="G202" s="157"/>
    </row>
    <row r="203" spans="1:8" ht="24" customHeight="1" x14ac:dyDescent="0.2">
      <c r="A203" s="153" t="s">
        <v>727</v>
      </c>
      <c r="B203" s="154">
        <f>Contratista</f>
        <v>0</v>
      </c>
      <c r="C203" s="149"/>
      <c r="D203" s="149"/>
      <c r="E203" s="149"/>
      <c r="F203" s="158"/>
      <c r="G203" s="159"/>
    </row>
    <row r="204" spans="1:8" ht="24" customHeight="1" x14ac:dyDescent="0.2">
      <c r="A204" s="153" t="s">
        <v>26</v>
      </c>
      <c r="B204" s="154" t="str">
        <f>Obra</f>
        <v>E.N.I. N° 23 - MARGARITA FERRA DE BARTOL</v>
      </c>
      <c r="C204" s="149"/>
      <c r="D204" s="149"/>
      <c r="E204" s="149"/>
      <c r="F204" s="158" t="s">
        <v>40</v>
      </c>
      <c r="G204" s="160">
        <f>Fecha_Base</f>
        <v>0</v>
      </c>
    </row>
    <row r="205" spans="1:8" ht="24" customHeight="1" x14ac:dyDescent="0.2">
      <c r="A205" s="161" t="s">
        <v>725</v>
      </c>
      <c r="B205" s="150" t="str">
        <f>Ubicación</f>
        <v>Alfredo Fortabat 3060 (o) - Bº Franklin Rawson</v>
      </c>
      <c r="C205" s="150"/>
      <c r="D205" s="162"/>
      <c r="E205" s="163"/>
      <c r="F205" s="164"/>
      <c r="G205" s="165"/>
    </row>
    <row r="206" spans="1:8" ht="24" customHeight="1" x14ac:dyDescent="0.2">
      <c r="A206" s="161" t="s">
        <v>41</v>
      </c>
      <c r="B206" s="166" t="str">
        <f>IFERROR(VALUE(LEFT(B207,FIND("-",B207)-1)),"")</f>
        <v/>
      </c>
      <c r="C206" s="151" t="str">
        <f>IFERROR(VLOOKUP(B206,Tabla_CyP,2,FALSE),"")</f>
        <v/>
      </c>
      <c r="E206" s="163"/>
      <c r="F206" s="164"/>
      <c r="G206" s="165"/>
    </row>
    <row r="207" spans="1:8" ht="24" customHeight="1" x14ac:dyDescent="0.2">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x14ac:dyDescent="0.2">
      <c r="A208" s="161"/>
      <c r="B208" s="150"/>
      <c r="C208" s="151"/>
      <c r="D208" s="162"/>
      <c r="E208" s="163"/>
      <c r="F208" s="164"/>
      <c r="G208" s="165"/>
    </row>
    <row r="209" spans="1:141" ht="24" customHeight="1" x14ac:dyDescent="0.2">
      <c r="A209" s="357" t="s">
        <v>588</v>
      </c>
      <c r="B209" s="358"/>
      <c r="C209" s="359" t="s">
        <v>0</v>
      </c>
      <c r="D209" s="359" t="s">
        <v>29</v>
      </c>
      <c r="E209" s="361" t="s">
        <v>30</v>
      </c>
      <c r="F209" s="363" t="s">
        <v>31</v>
      </c>
      <c r="G209" s="365" t="s">
        <v>32</v>
      </c>
    </row>
    <row r="210" spans="1:141" s="171" customFormat="1" ht="24" customHeight="1" x14ac:dyDescent="0.2">
      <c r="A210" s="169" t="s">
        <v>589</v>
      </c>
      <c r="B210" s="170" t="s">
        <v>590</v>
      </c>
      <c r="C210" s="360"/>
      <c r="D210" s="360"/>
      <c r="E210" s="362"/>
      <c r="F210" s="364"/>
      <c r="G210" s="366"/>
      <c r="I210" s="336"/>
      <c r="J210" s="336"/>
      <c r="K210" s="336"/>
      <c r="L210" s="336"/>
      <c r="M210" s="336"/>
      <c r="N210" s="336"/>
      <c r="O210" s="336"/>
      <c r="P210" s="336"/>
      <c r="Q210" s="336"/>
      <c r="R210" s="336"/>
      <c r="S210" s="336"/>
      <c r="T210" s="336"/>
      <c r="U210" s="336"/>
      <c r="V210" s="336"/>
      <c r="W210" s="336"/>
      <c r="X210" s="336"/>
      <c r="Y210" s="336"/>
      <c r="Z210" s="336"/>
      <c r="AA210" s="336"/>
      <c r="AB210" s="336"/>
      <c r="AC210" s="336"/>
      <c r="AD210" s="336"/>
      <c r="AE210" s="336"/>
      <c r="AF210" s="336"/>
      <c r="AG210" s="336"/>
      <c r="AH210" s="336"/>
      <c r="AI210" s="336"/>
      <c r="AJ210" s="336"/>
      <c r="AK210" s="336"/>
      <c r="AL210" s="336"/>
      <c r="AM210" s="336"/>
      <c r="AN210" s="336"/>
      <c r="AO210" s="336"/>
      <c r="AP210" s="336"/>
      <c r="AQ210" s="336"/>
      <c r="AR210" s="336"/>
      <c r="AS210" s="336"/>
      <c r="AT210" s="336"/>
      <c r="AU210" s="336"/>
      <c r="AV210" s="336"/>
      <c r="AW210" s="336"/>
      <c r="AX210" s="336"/>
      <c r="AY210" s="336"/>
      <c r="AZ210" s="336"/>
      <c r="BA210" s="336"/>
      <c r="BB210" s="336"/>
      <c r="BC210" s="336"/>
      <c r="BD210" s="336"/>
      <c r="BE210" s="336"/>
      <c r="BF210" s="336"/>
      <c r="BG210" s="336"/>
      <c r="BH210" s="336"/>
      <c r="BI210" s="336"/>
      <c r="BJ210" s="336"/>
      <c r="BK210" s="336"/>
      <c r="BL210" s="336"/>
      <c r="BM210" s="336"/>
      <c r="BN210" s="336"/>
      <c r="BO210" s="336"/>
      <c r="BP210" s="336"/>
      <c r="BQ210" s="336"/>
      <c r="BR210" s="336"/>
      <c r="BS210" s="336"/>
      <c r="BT210" s="336"/>
      <c r="BU210" s="336"/>
      <c r="BV210" s="336"/>
      <c r="BW210" s="336"/>
      <c r="BX210" s="336"/>
      <c r="BY210" s="336"/>
      <c r="BZ210" s="336"/>
      <c r="CA210" s="336"/>
      <c r="CB210" s="336"/>
      <c r="CC210" s="336"/>
      <c r="CD210" s="336"/>
      <c r="CE210" s="336"/>
      <c r="CF210" s="336"/>
      <c r="CG210" s="336"/>
      <c r="CH210" s="336"/>
      <c r="CI210" s="336"/>
      <c r="CJ210" s="336"/>
      <c r="CK210" s="336"/>
      <c r="CL210" s="336"/>
      <c r="CM210" s="336"/>
      <c r="CN210" s="336"/>
      <c r="CO210" s="336"/>
      <c r="CP210" s="336"/>
      <c r="CQ210" s="336"/>
      <c r="CR210" s="336"/>
      <c r="CS210" s="336"/>
      <c r="CT210" s="336"/>
      <c r="CU210" s="336"/>
      <c r="CV210" s="336"/>
      <c r="CW210" s="336"/>
      <c r="CX210" s="336"/>
      <c r="CY210" s="336"/>
      <c r="CZ210" s="336"/>
      <c r="DA210" s="336"/>
      <c r="DB210" s="336"/>
      <c r="DC210" s="336"/>
      <c r="DD210" s="336"/>
      <c r="DE210" s="336"/>
      <c r="DF210" s="336"/>
      <c r="DG210" s="336"/>
      <c r="DH210" s="336"/>
      <c r="DI210" s="336"/>
      <c r="DJ210" s="336"/>
      <c r="DK210" s="336"/>
      <c r="DL210" s="336"/>
      <c r="DM210" s="336"/>
      <c r="DN210" s="336"/>
      <c r="DO210" s="336"/>
      <c r="DP210" s="336"/>
      <c r="DQ210" s="336"/>
      <c r="DR210" s="336"/>
      <c r="DS210" s="336"/>
      <c r="DT210" s="336"/>
      <c r="DU210" s="336"/>
      <c r="DV210" s="336"/>
      <c r="DW210" s="336"/>
      <c r="DX210" s="336"/>
      <c r="DY210" s="336"/>
      <c r="DZ210" s="336"/>
      <c r="EA210" s="336"/>
      <c r="EB210" s="336"/>
      <c r="EC210" s="336"/>
      <c r="ED210" s="336"/>
      <c r="EE210" s="336"/>
      <c r="EF210" s="336"/>
      <c r="EG210" s="336"/>
      <c r="EH210" s="336"/>
      <c r="EI210" s="336"/>
      <c r="EJ210" s="336"/>
      <c r="EK210" s="336"/>
    </row>
    <row r="211" spans="1:141" ht="24" customHeight="1" x14ac:dyDescent="0.2">
      <c r="A211" s="239"/>
      <c r="B211" s="172"/>
      <c r="C211" s="237" t="s">
        <v>728</v>
      </c>
      <c r="D211" s="173"/>
      <c r="E211" s="174"/>
      <c r="F211" s="175"/>
      <c r="G211" s="176"/>
    </row>
    <row r="212" spans="1:141" s="335" customFormat="1" ht="24" customHeight="1" x14ac:dyDescent="0.2">
      <c r="A212" s="326" t="str">
        <f t="shared" ref="A212:A225" si="61">IFERROR(VLOOKUP(C212,Tabla_Insumos,4,FALSE),"")</f>
        <v/>
      </c>
      <c r="B212" s="327" t="str">
        <f>IFERROR(VLOOKUP(C212,Tabla_Insumos,5,FALSE),"")</f>
        <v/>
      </c>
      <c r="C212" s="328"/>
      <c r="D212" s="329" t="str">
        <f t="shared" ref="D212:D225" si="62">IFERROR(VLOOKUP(C212,Tabla_Insumos,2,FALSE),"")</f>
        <v/>
      </c>
      <c r="E212" s="330"/>
      <c r="F212" s="331">
        <f t="shared" ref="F212:F225" si="63">IFERROR(VLOOKUP(C212,Tabla_Insumos,3,FALSE),0)</f>
        <v>0</v>
      </c>
      <c r="G212" s="334">
        <f>ROUND(E212*F212,2)</f>
        <v>0</v>
      </c>
    </row>
    <row r="213" spans="1:141" s="335" customFormat="1" ht="24" customHeight="1" x14ac:dyDescent="0.2">
      <c r="A213" s="326" t="str">
        <f t="shared" si="61"/>
        <v/>
      </c>
      <c r="B213" s="327" t="str">
        <f t="shared" ref="B213:B225" si="64">IFERROR(VLOOKUP(C213,Tabla_Insumos,5,FALSE),"")</f>
        <v/>
      </c>
      <c r="C213" s="328"/>
      <c r="D213" s="329" t="str">
        <f t="shared" si="62"/>
        <v/>
      </c>
      <c r="E213" s="330"/>
      <c r="F213" s="331">
        <f t="shared" si="63"/>
        <v>0</v>
      </c>
      <c r="G213" s="334">
        <f t="shared" ref="G213:G225" si="65">ROUND(E213*F213,2)</f>
        <v>0</v>
      </c>
    </row>
    <row r="214" spans="1:141" s="335" customFormat="1" ht="24" customHeight="1" x14ac:dyDescent="0.2">
      <c r="A214" s="326" t="str">
        <f t="shared" si="61"/>
        <v/>
      </c>
      <c r="B214" s="327" t="str">
        <f t="shared" si="64"/>
        <v/>
      </c>
      <c r="C214" s="328"/>
      <c r="D214" s="329" t="str">
        <f t="shared" si="62"/>
        <v/>
      </c>
      <c r="E214" s="330"/>
      <c r="F214" s="331">
        <f t="shared" si="63"/>
        <v>0</v>
      </c>
      <c r="G214" s="334">
        <f t="shared" si="65"/>
        <v>0</v>
      </c>
    </row>
    <row r="215" spans="1:141" s="335" customFormat="1" ht="24" customHeight="1" x14ac:dyDescent="0.2">
      <c r="A215" s="326" t="str">
        <f t="shared" si="61"/>
        <v/>
      </c>
      <c r="B215" s="327" t="str">
        <f t="shared" si="64"/>
        <v/>
      </c>
      <c r="C215" s="328"/>
      <c r="D215" s="329" t="str">
        <f t="shared" si="62"/>
        <v/>
      </c>
      <c r="E215" s="330"/>
      <c r="F215" s="331">
        <f t="shared" si="63"/>
        <v>0</v>
      </c>
      <c r="G215" s="334">
        <f t="shared" si="65"/>
        <v>0</v>
      </c>
    </row>
    <row r="216" spans="1:141" s="335" customFormat="1" ht="24" customHeight="1" x14ac:dyDescent="0.2">
      <c r="A216" s="326" t="str">
        <f t="shared" si="61"/>
        <v/>
      </c>
      <c r="B216" s="327" t="str">
        <f t="shared" si="64"/>
        <v/>
      </c>
      <c r="C216" s="328"/>
      <c r="D216" s="329" t="str">
        <f t="shared" si="62"/>
        <v/>
      </c>
      <c r="E216" s="330"/>
      <c r="F216" s="331">
        <f t="shared" si="63"/>
        <v>0</v>
      </c>
      <c r="G216" s="334">
        <f t="shared" si="65"/>
        <v>0</v>
      </c>
    </row>
    <row r="217" spans="1:141" s="335" customFormat="1" ht="24" customHeight="1" x14ac:dyDescent="0.2">
      <c r="A217" s="326" t="str">
        <f t="shared" si="61"/>
        <v/>
      </c>
      <c r="B217" s="327" t="str">
        <f t="shared" si="64"/>
        <v/>
      </c>
      <c r="C217" s="328"/>
      <c r="D217" s="329" t="str">
        <f t="shared" si="62"/>
        <v/>
      </c>
      <c r="E217" s="330"/>
      <c r="F217" s="331">
        <f t="shared" si="63"/>
        <v>0</v>
      </c>
      <c r="G217" s="334">
        <f t="shared" si="65"/>
        <v>0</v>
      </c>
    </row>
    <row r="218" spans="1:141" s="335" customFormat="1" ht="24" customHeight="1" x14ac:dyDescent="0.2">
      <c r="A218" s="326" t="str">
        <f t="shared" si="61"/>
        <v/>
      </c>
      <c r="B218" s="327" t="str">
        <f t="shared" si="64"/>
        <v/>
      </c>
      <c r="C218" s="328"/>
      <c r="D218" s="329" t="str">
        <f t="shared" si="62"/>
        <v/>
      </c>
      <c r="E218" s="330"/>
      <c r="F218" s="331">
        <f t="shared" si="63"/>
        <v>0</v>
      </c>
      <c r="G218" s="334">
        <f t="shared" si="65"/>
        <v>0</v>
      </c>
    </row>
    <row r="219" spans="1:141" s="335" customFormat="1" ht="24" customHeight="1" x14ac:dyDescent="0.2">
      <c r="A219" s="326" t="str">
        <f t="shared" si="61"/>
        <v/>
      </c>
      <c r="B219" s="327" t="str">
        <f t="shared" si="64"/>
        <v/>
      </c>
      <c r="C219" s="328"/>
      <c r="D219" s="329" t="str">
        <f t="shared" si="62"/>
        <v/>
      </c>
      <c r="E219" s="330"/>
      <c r="F219" s="331">
        <f t="shared" si="63"/>
        <v>0</v>
      </c>
      <c r="G219" s="334">
        <f t="shared" si="65"/>
        <v>0</v>
      </c>
    </row>
    <row r="220" spans="1:141" s="335" customFormat="1" ht="24" customHeight="1" x14ac:dyDescent="0.2">
      <c r="A220" s="326" t="str">
        <f t="shared" si="61"/>
        <v/>
      </c>
      <c r="B220" s="327" t="str">
        <f t="shared" si="64"/>
        <v/>
      </c>
      <c r="C220" s="328"/>
      <c r="D220" s="329" t="str">
        <f t="shared" si="62"/>
        <v/>
      </c>
      <c r="E220" s="330"/>
      <c r="F220" s="331">
        <f t="shared" si="63"/>
        <v>0</v>
      </c>
      <c r="G220" s="334">
        <f t="shared" si="65"/>
        <v>0</v>
      </c>
    </row>
    <row r="221" spans="1:141" s="335" customFormat="1" ht="24" customHeight="1" x14ac:dyDescent="0.2">
      <c r="A221" s="326" t="str">
        <f t="shared" si="61"/>
        <v/>
      </c>
      <c r="B221" s="327" t="str">
        <f t="shared" si="64"/>
        <v/>
      </c>
      <c r="C221" s="328"/>
      <c r="D221" s="329" t="str">
        <f t="shared" si="62"/>
        <v/>
      </c>
      <c r="E221" s="330"/>
      <c r="F221" s="331">
        <f t="shared" si="63"/>
        <v>0</v>
      </c>
      <c r="G221" s="334">
        <f t="shared" si="65"/>
        <v>0</v>
      </c>
    </row>
    <row r="222" spans="1:141" s="335" customFormat="1" ht="24" customHeight="1" x14ac:dyDescent="0.2">
      <c r="A222" s="326" t="str">
        <f t="shared" si="61"/>
        <v/>
      </c>
      <c r="B222" s="327" t="str">
        <f t="shared" si="64"/>
        <v/>
      </c>
      <c r="C222" s="328"/>
      <c r="D222" s="329" t="str">
        <f t="shared" si="62"/>
        <v/>
      </c>
      <c r="E222" s="330"/>
      <c r="F222" s="331">
        <f t="shared" si="63"/>
        <v>0</v>
      </c>
      <c r="G222" s="334">
        <f t="shared" si="65"/>
        <v>0</v>
      </c>
    </row>
    <row r="223" spans="1:141" s="335" customFormat="1" ht="24" customHeight="1" x14ac:dyDescent="0.2">
      <c r="A223" s="326" t="str">
        <f t="shared" si="61"/>
        <v/>
      </c>
      <c r="B223" s="327" t="str">
        <f t="shared" si="64"/>
        <v/>
      </c>
      <c r="C223" s="328"/>
      <c r="D223" s="329" t="str">
        <f t="shared" si="62"/>
        <v/>
      </c>
      <c r="E223" s="330"/>
      <c r="F223" s="331">
        <f t="shared" si="63"/>
        <v>0</v>
      </c>
      <c r="G223" s="334">
        <f t="shared" si="65"/>
        <v>0</v>
      </c>
    </row>
    <row r="224" spans="1:141" s="335" customFormat="1" ht="24" customHeight="1" x14ac:dyDescent="0.2">
      <c r="A224" s="326" t="str">
        <f t="shared" si="61"/>
        <v/>
      </c>
      <c r="B224" s="327" t="str">
        <f t="shared" si="64"/>
        <v/>
      </c>
      <c r="C224" s="328"/>
      <c r="D224" s="329" t="str">
        <f t="shared" si="62"/>
        <v/>
      </c>
      <c r="E224" s="330"/>
      <c r="F224" s="331">
        <f t="shared" si="63"/>
        <v>0</v>
      </c>
      <c r="G224" s="334">
        <f t="shared" si="65"/>
        <v>0</v>
      </c>
    </row>
    <row r="225" spans="1:7" s="335" customFormat="1" ht="24" customHeight="1" x14ac:dyDescent="0.2">
      <c r="A225" s="326" t="str">
        <f t="shared" si="61"/>
        <v/>
      </c>
      <c r="B225" s="327" t="str">
        <f t="shared" si="64"/>
        <v/>
      </c>
      <c r="C225" s="328"/>
      <c r="D225" s="329" t="str">
        <f t="shared" si="62"/>
        <v/>
      </c>
      <c r="E225" s="330"/>
      <c r="F225" s="332">
        <f t="shared" si="63"/>
        <v>0</v>
      </c>
      <c r="G225" s="334">
        <f t="shared" si="65"/>
        <v>0</v>
      </c>
    </row>
    <row r="226" spans="1:7" ht="24" customHeight="1" x14ac:dyDescent="0.2">
      <c r="A226" s="177"/>
      <c r="B226" s="151"/>
      <c r="C226" s="151"/>
      <c r="D226" s="162"/>
      <c r="E226" s="163"/>
      <c r="F226" s="240" t="s">
        <v>33</v>
      </c>
      <c r="G226" s="178">
        <f>SUBTOTAL(9,G212:G225)</f>
        <v>0</v>
      </c>
    </row>
    <row r="227" spans="1:7" ht="24" customHeight="1" x14ac:dyDescent="0.2">
      <c r="A227" s="177"/>
      <c r="B227" s="151"/>
      <c r="C227" s="179" t="s">
        <v>729</v>
      </c>
      <c r="D227" s="162"/>
      <c r="E227" s="163"/>
      <c r="F227" s="164"/>
      <c r="G227" s="180"/>
    </row>
    <row r="228" spans="1:7" s="335" customFormat="1" ht="24" customHeight="1" x14ac:dyDescent="0.2">
      <c r="A228" s="326" t="str">
        <f t="shared" ref="A228:A235" si="66">IFERROR(VLOOKUP(C228,Tabla_Insumos,4,FALSE),"")</f>
        <v/>
      </c>
      <c r="B228" s="327" t="str">
        <f t="shared" ref="B228:B235" si="67">IFERROR(VLOOKUP(C228,Tabla_Insumos,5,FALSE),"")</f>
        <v/>
      </c>
      <c r="C228" s="328"/>
      <c r="D228" s="329" t="str">
        <f t="shared" ref="D228:D235" si="68">IFERROR(VLOOKUP(C228,Tabla_Insumos,2,FALSE),"")</f>
        <v/>
      </c>
      <c r="E228" s="330"/>
      <c r="F228" s="333">
        <f t="shared" ref="F228:F235" si="69">IFERROR(VLOOKUP(C228,Tabla_Insumos,3,FALSE),0)</f>
        <v>0</v>
      </c>
      <c r="G228" s="334">
        <f>ROUND(E228*F228,2)</f>
        <v>0</v>
      </c>
    </row>
    <row r="229" spans="1:7" s="335" customFormat="1" ht="24" customHeight="1" x14ac:dyDescent="0.2">
      <c r="A229" s="326" t="str">
        <f t="shared" si="66"/>
        <v/>
      </c>
      <c r="B229" s="327" t="str">
        <f t="shared" si="67"/>
        <v/>
      </c>
      <c r="C229" s="328"/>
      <c r="D229" s="329" t="str">
        <f t="shared" si="68"/>
        <v/>
      </c>
      <c r="E229" s="330"/>
      <c r="F229" s="333">
        <f t="shared" si="69"/>
        <v>0</v>
      </c>
      <c r="G229" s="334">
        <f>ROUND(E229*F229,2)</f>
        <v>0</v>
      </c>
    </row>
    <row r="230" spans="1:7" s="335" customFormat="1" ht="24" customHeight="1" x14ac:dyDescent="0.2">
      <c r="A230" s="326" t="str">
        <f t="shared" si="66"/>
        <v/>
      </c>
      <c r="B230" s="327" t="str">
        <f t="shared" si="67"/>
        <v/>
      </c>
      <c r="C230" s="328"/>
      <c r="D230" s="329" t="str">
        <f t="shared" si="68"/>
        <v/>
      </c>
      <c r="E230" s="330"/>
      <c r="F230" s="333">
        <f t="shared" si="69"/>
        <v>0</v>
      </c>
      <c r="G230" s="334">
        <f t="shared" ref="G230:G235" si="70">ROUND(E230*F230,2)</f>
        <v>0</v>
      </c>
    </row>
    <row r="231" spans="1:7" s="335" customFormat="1" ht="24" customHeight="1" x14ac:dyDescent="0.2">
      <c r="A231" s="326" t="str">
        <f t="shared" si="66"/>
        <v/>
      </c>
      <c r="B231" s="327" t="str">
        <f t="shared" si="67"/>
        <v/>
      </c>
      <c r="C231" s="328"/>
      <c r="D231" s="329" t="str">
        <f t="shared" si="68"/>
        <v/>
      </c>
      <c r="E231" s="330"/>
      <c r="F231" s="333">
        <f t="shared" si="69"/>
        <v>0</v>
      </c>
      <c r="G231" s="334">
        <f t="shared" si="70"/>
        <v>0</v>
      </c>
    </row>
    <row r="232" spans="1:7" s="335" customFormat="1" ht="24" customHeight="1" x14ac:dyDescent="0.2">
      <c r="A232" s="326" t="str">
        <f t="shared" si="66"/>
        <v/>
      </c>
      <c r="B232" s="327" t="str">
        <f t="shared" si="67"/>
        <v/>
      </c>
      <c r="C232" s="328"/>
      <c r="D232" s="329" t="str">
        <f t="shared" si="68"/>
        <v/>
      </c>
      <c r="E232" s="330"/>
      <c r="F232" s="331">
        <f t="shared" si="69"/>
        <v>0</v>
      </c>
      <c r="G232" s="334">
        <f t="shared" si="70"/>
        <v>0</v>
      </c>
    </row>
    <row r="233" spans="1:7" s="335" customFormat="1" ht="24" customHeight="1" x14ac:dyDescent="0.2">
      <c r="A233" s="326" t="str">
        <f t="shared" si="66"/>
        <v/>
      </c>
      <c r="B233" s="327" t="str">
        <f t="shared" si="67"/>
        <v/>
      </c>
      <c r="C233" s="328"/>
      <c r="D233" s="329" t="str">
        <f t="shared" si="68"/>
        <v/>
      </c>
      <c r="E233" s="330"/>
      <c r="F233" s="331">
        <f t="shared" si="69"/>
        <v>0</v>
      </c>
      <c r="G233" s="334">
        <f t="shared" si="70"/>
        <v>0</v>
      </c>
    </row>
    <row r="234" spans="1:7" s="335" customFormat="1" ht="24" customHeight="1" x14ac:dyDescent="0.2">
      <c r="A234" s="326" t="str">
        <f t="shared" si="66"/>
        <v/>
      </c>
      <c r="B234" s="327" t="str">
        <f t="shared" si="67"/>
        <v/>
      </c>
      <c r="C234" s="328"/>
      <c r="D234" s="329" t="str">
        <f t="shared" si="68"/>
        <v/>
      </c>
      <c r="E234" s="330"/>
      <c r="F234" s="331">
        <f t="shared" si="69"/>
        <v>0</v>
      </c>
      <c r="G234" s="334">
        <f t="shared" si="70"/>
        <v>0</v>
      </c>
    </row>
    <row r="235" spans="1:7" s="335" customFormat="1" ht="24" customHeight="1" x14ac:dyDescent="0.2">
      <c r="A235" s="326" t="str">
        <f t="shared" si="66"/>
        <v/>
      </c>
      <c r="B235" s="327" t="str">
        <f t="shared" si="67"/>
        <v/>
      </c>
      <c r="C235" s="328"/>
      <c r="D235" s="329" t="str">
        <f t="shared" si="68"/>
        <v/>
      </c>
      <c r="E235" s="330"/>
      <c r="F235" s="331">
        <f t="shared" si="69"/>
        <v>0</v>
      </c>
      <c r="G235" s="334">
        <f t="shared" si="70"/>
        <v>0</v>
      </c>
    </row>
    <row r="236" spans="1:7" ht="24" customHeight="1" x14ac:dyDescent="0.2">
      <c r="A236" s="177"/>
      <c r="B236" s="151"/>
      <c r="C236" s="151"/>
      <c r="D236" s="162"/>
      <c r="E236" s="163"/>
      <c r="F236" s="240" t="s">
        <v>34</v>
      </c>
      <c r="G236" s="178">
        <f>SUBTOTAL(9,G228:G235)</f>
        <v>0</v>
      </c>
    </row>
    <row r="237" spans="1:7" ht="24" customHeight="1" x14ac:dyDescent="0.2">
      <c r="A237" s="177"/>
      <c r="B237" s="151"/>
      <c r="C237" s="179" t="s">
        <v>730</v>
      </c>
      <c r="D237" s="162"/>
      <c r="E237" s="163"/>
      <c r="F237" s="164"/>
      <c r="G237" s="180"/>
    </row>
    <row r="238" spans="1:7" s="335" customFormat="1" ht="24" customHeight="1" x14ac:dyDescent="0.2">
      <c r="A238" s="326" t="str">
        <f t="shared" ref="A238:A246" si="71">IFERROR(VLOOKUP(C238,Tabla_Insumos,4,FALSE),"")</f>
        <v/>
      </c>
      <c r="B238" s="327" t="str">
        <f t="shared" ref="B238:B246" si="72">IFERROR(VLOOKUP(C238,Tabla_Insumos,5,FALSE),"")</f>
        <v/>
      </c>
      <c r="C238" s="328"/>
      <c r="D238" s="329" t="str">
        <f t="shared" ref="D238:D246" si="73">IFERROR(VLOOKUP(C238,Tabla_Insumos,2,FALSE),"")</f>
        <v/>
      </c>
      <c r="E238" s="330"/>
      <c r="F238" s="331">
        <f t="shared" ref="F238:F246" si="74">IFERROR(VLOOKUP(C238,Tabla_Insumos,3,FALSE),0)</f>
        <v>0</v>
      </c>
      <c r="G238" s="334">
        <f t="shared" ref="G238:G246" si="75">ROUND(E238*F238,2)</f>
        <v>0</v>
      </c>
    </row>
    <row r="239" spans="1:7" s="335" customFormat="1" ht="24" customHeight="1" x14ac:dyDescent="0.2">
      <c r="A239" s="326" t="str">
        <f t="shared" si="71"/>
        <v/>
      </c>
      <c r="B239" s="327" t="str">
        <f t="shared" si="72"/>
        <v/>
      </c>
      <c r="C239" s="328"/>
      <c r="D239" s="329" t="str">
        <f t="shared" si="73"/>
        <v/>
      </c>
      <c r="E239" s="330"/>
      <c r="F239" s="331">
        <f t="shared" si="74"/>
        <v>0</v>
      </c>
      <c r="G239" s="334">
        <f t="shared" si="75"/>
        <v>0</v>
      </c>
    </row>
    <row r="240" spans="1:7" s="335" customFormat="1" ht="24" customHeight="1" x14ac:dyDescent="0.2">
      <c r="A240" s="326" t="str">
        <f t="shared" si="71"/>
        <v/>
      </c>
      <c r="B240" s="327" t="str">
        <f t="shared" si="72"/>
        <v/>
      </c>
      <c r="C240" s="328"/>
      <c r="D240" s="329" t="str">
        <f t="shared" si="73"/>
        <v/>
      </c>
      <c r="E240" s="330"/>
      <c r="F240" s="331">
        <f t="shared" si="74"/>
        <v>0</v>
      </c>
      <c r="G240" s="334">
        <f t="shared" si="75"/>
        <v>0</v>
      </c>
    </row>
    <row r="241" spans="1:8" s="335" customFormat="1" ht="24" customHeight="1" x14ac:dyDescent="0.2">
      <c r="A241" s="326" t="str">
        <f t="shared" si="71"/>
        <v/>
      </c>
      <c r="B241" s="327" t="str">
        <f t="shared" si="72"/>
        <v/>
      </c>
      <c r="C241" s="328"/>
      <c r="D241" s="329" t="str">
        <f t="shared" si="73"/>
        <v/>
      </c>
      <c r="E241" s="330"/>
      <c r="F241" s="331">
        <f t="shared" si="74"/>
        <v>0</v>
      </c>
      <c r="G241" s="334">
        <f t="shared" si="75"/>
        <v>0</v>
      </c>
    </row>
    <row r="242" spans="1:8" s="335" customFormat="1" ht="24" customHeight="1" x14ac:dyDescent="0.2">
      <c r="A242" s="326" t="str">
        <f t="shared" si="71"/>
        <v/>
      </c>
      <c r="B242" s="327" t="str">
        <f t="shared" si="72"/>
        <v/>
      </c>
      <c r="C242" s="328"/>
      <c r="D242" s="329" t="str">
        <f t="shared" si="73"/>
        <v/>
      </c>
      <c r="E242" s="330"/>
      <c r="F242" s="331">
        <f t="shared" si="74"/>
        <v>0</v>
      </c>
      <c r="G242" s="334">
        <f t="shared" si="75"/>
        <v>0</v>
      </c>
    </row>
    <row r="243" spans="1:8" s="335" customFormat="1" ht="24" customHeight="1" x14ac:dyDescent="0.2">
      <c r="A243" s="326" t="str">
        <f t="shared" si="71"/>
        <v/>
      </c>
      <c r="B243" s="327" t="str">
        <f t="shared" si="72"/>
        <v/>
      </c>
      <c r="C243" s="328"/>
      <c r="D243" s="329" t="str">
        <f t="shared" si="73"/>
        <v/>
      </c>
      <c r="E243" s="330"/>
      <c r="F243" s="331">
        <f t="shared" si="74"/>
        <v>0</v>
      </c>
      <c r="G243" s="334">
        <f t="shared" si="75"/>
        <v>0</v>
      </c>
    </row>
    <row r="244" spans="1:8" s="335" customFormat="1" ht="24" customHeight="1" x14ac:dyDescent="0.2">
      <c r="A244" s="326" t="str">
        <f t="shared" si="71"/>
        <v/>
      </c>
      <c r="B244" s="327" t="str">
        <f t="shared" si="72"/>
        <v/>
      </c>
      <c r="C244" s="328"/>
      <c r="D244" s="329" t="str">
        <f t="shared" si="73"/>
        <v/>
      </c>
      <c r="E244" s="330"/>
      <c r="F244" s="331">
        <f t="shared" si="74"/>
        <v>0</v>
      </c>
      <c r="G244" s="334">
        <f t="shared" si="75"/>
        <v>0</v>
      </c>
    </row>
    <row r="245" spans="1:8" s="335" customFormat="1" ht="24" customHeight="1" x14ac:dyDescent="0.2">
      <c r="A245" s="326" t="str">
        <f t="shared" si="71"/>
        <v/>
      </c>
      <c r="B245" s="327" t="str">
        <f t="shared" si="72"/>
        <v/>
      </c>
      <c r="C245" s="328"/>
      <c r="D245" s="329" t="str">
        <f t="shared" si="73"/>
        <v/>
      </c>
      <c r="E245" s="330"/>
      <c r="F245" s="331">
        <f t="shared" si="74"/>
        <v>0</v>
      </c>
      <c r="G245" s="334">
        <f t="shared" si="75"/>
        <v>0</v>
      </c>
    </row>
    <row r="246" spans="1:8" s="335" customFormat="1" ht="24" customHeight="1" x14ac:dyDescent="0.2">
      <c r="A246" s="326" t="str">
        <f t="shared" si="71"/>
        <v/>
      </c>
      <c r="B246" s="327" t="str">
        <f t="shared" si="72"/>
        <v/>
      </c>
      <c r="C246" s="328"/>
      <c r="D246" s="329" t="str">
        <f t="shared" si="73"/>
        <v/>
      </c>
      <c r="E246" s="330"/>
      <c r="F246" s="331">
        <f t="shared" si="74"/>
        <v>0</v>
      </c>
      <c r="G246" s="334">
        <f t="shared" si="75"/>
        <v>0</v>
      </c>
    </row>
    <row r="247" spans="1:8" ht="24" customHeight="1" x14ac:dyDescent="0.2">
      <c r="A247" s="181"/>
      <c r="B247" s="162"/>
      <c r="C247" s="151"/>
      <c r="D247" s="162"/>
      <c r="E247" s="163"/>
      <c r="F247" s="240" t="s">
        <v>35</v>
      </c>
      <c r="G247" s="178">
        <f>SUBTOTAL(9,G238:G246)</f>
        <v>0</v>
      </c>
    </row>
    <row r="248" spans="1:8" ht="24" customHeight="1" thickBot="1" x14ac:dyDescent="0.25">
      <c r="A248" s="182"/>
      <c r="B248" s="183"/>
      <c r="C248" s="184"/>
      <c r="D248" s="183"/>
      <c r="E248" s="185"/>
      <c r="F248" s="186"/>
      <c r="G248" s="187"/>
    </row>
    <row r="249" spans="1:8" ht="24" customHeight="1" thickBot="1" x14ac:dyDescent="0.25">
      <c r="A249" s="188" t="str">
        <f>B207</f>
        <v>2.2</v>
      </c>
      <c r="B249" s="189" t="str">
        <f>C207</f>
        <v>Excavaciones para fundaciones</v>
      </c>
      <c r="C249" s="190"/>
      <c r="D249" s="190" t="s">
        <v>36</v>
      </c>
      <c r="E249" s="191"/>
      <c r="F249" s="192" t="s">
        <v>37</v>
      </c>
      <c r="G249" s="193">
        <f>SUBTOTAL(9,G212:G248)</f>
        <v>0</v>
      </c>
    </row>
    <row r="250" spans="1:8" ht="24" customHeight="1" thickTop="1" thickBot="1" x14ac:dyDescent="0.25"/>
    <row r="251" spans="1:8" ht="24" customHeight="1" thickTop="1" x14ac:dyDescent="0.2">
      <c r="A251" s="225" t="s">
        <v>39</v>
      </c>
      <c r="B251" s="226"/>
      <c r="C251" s="226"/>
      <c r="D251" s="226"/>
      <c r="E251" s="226"/>
      <c r="F251" s="226"/>
      <c r="G251" s="227"/>
      <c r="H251" s="152">
        <f>COUNTIF($A$1:A257,"ANALISIS DE PRECIOS")</f>
        <v>6</v>
      </c>
    </row>
    <row r="252" spans="1:8" ht="24" customHeight="1" x14ac:dyDescent="0.2">
      <c r="A252" s="153" t="s">
        <v>726</v>
      </c>
      <c r="B252" s="154" t="str">
        <f>Comitente</f>
        <v>DIRECCIÓN DE INFRAESTRUCTURA ESCOLAR</v>
      </c>
      <c r="C252" s="148"/>
      <c r="D252" s="155"/>
      <c r="E252" s="155"/>
      <c r="F252" s="156"/>
      <c r="G252" s="157"/>
    </row>
    <row r="253" spans="1:8" ht="24" customHeight="1" x14ac:dyDescent="0.2">
      <c r="A253" s="153" t="s">
        <v>727</v>
      </c>
      <c r="B253" s="154">
        <f>Contratista</f>
        <v>0</v>
      </c>
      <c r="C253" s="149"/>
      <c r="D253" s="149"/>
      <c r="E253" s="149"/>
      <c r="F253" s="158"/>
      <c r="G253" s="159"/>
    </row>
    <row r="254" spans="1:8" ht="24" customHeight="1" x14ac:dyDescent="0.2">
      <c r="A254" s="153" t="s">
        <v>26</v>
      </c>
      <c r="B254" s="154" t="str">
        <f>Obra</f>
        <v>E.N.I. N° 23 - MARGARITA FERRA DE BARTOL</v>
      </c>
      <c r="C254" s="149"/>
      <c r="D254" s="149"/>
      <c r="E254" s="149"/>
      <c r="F254" s="158" t="s">
        <v>40</v>
      </c>
      <c r="G254" s="160">
        <f>Fecha_Base</f>
        <v>0</v>
      </c>
    </row>
    <row r="255" spans="1:8" ht="24" customHeight="1" x14ac:dyDescent="0.2">
      <c r="A255" s="161" t="s">
        <v>725</v>
      </c>
      <c r="B255" s="150" t="str">
        <f>Ubicación</f>
        <v>Alfredo Fortabat 3060 (o) - Bº Franklin Rawson</v>
      </c>
      <c r="C255" s="150"/>
      <c r="D255" s="162"/>
      <c r="E255" s="163"/>
      <c r="F255" s="164"/>
      <c r="G255" s="165"/>
    </row>
    <row r="256" spans="1:8" ht="24" customHeight="1" x14ac:dyDescent="0.2">
      <c r="A256" s="161" t="s">
        <v>41</v>
      </c>
      <c r="B256" s="166" t="str">
        <f>IFERROR(VALUE(LEFT(B257,FIND("-",B257)-1)),"")</f>
        <v/>
      </c>
      <c r="C256" s="151" t="str">
        <f>IFERROR(VLOOKUP(B256,Tabla_CyP,2,FALSE),"")</f>
        <v/>
      </c>
      <c r="E256" s="163"/>
      <c r="F256" s="164"/>
      <c r="G256" s="165"/>
    </row>
    <row r="257" spans="1:141" ht="24" customHeight="1" x14ac:dyDescent="0.2">
      <c r="A257" s="161" t="s">
        <v>27</v>
      </c>
      <c r="B257" s="167" t="str">
        <f>IFERROR(VLOOKUP(COUNTIF($A$1:A257,"ANALISIS DE PRECIOS"),Tabla_NumeroItem,4,FALSE),"")</f>
        <v>3.1.1</v>
      </c>
      <c r="C257" s="151" t="str">
        <f>IFERROR(VLOOKUP(B257,Tabla_CyP,2,FALSE),"")</f>
        <v>Hormigones de limpieza y no resistentes</v>
      </c>
      <c r="D257" s="162"/>
      <c r="E257" s="163"/>
      <c r="F257" s="158" t="s">
        <v>28</v>
      </c>
      <c r="G257" s="168" t="str">
        <f>IFERROR(VLOOKUP(B257,Tabla_CyP,4,FALSE),"")</f>
        <v>m2</v>
      </c>
    </row>
    <row r="258" spans="1:141" ht="24" customHeight="1" x14ac:dyDescent="0.2">
      <c r="A258" s="161"/>
      <c r="B258" s="150"/>
      <c r="C258" s="151"/>
      <c r="D258" s="162"/>
      <c r="E258" s="163"/>
      <c r="F258" s="164"/>
      <c r="G258" s="165"/>
    </row>
    <row r="259" spans="1:141" ht="24" customHeight="1" x14ac:dyDescent="0.2">
      <c r="A259" s="357" t="s">
        <v>588</v>
      </c>
      <c r="B259" s="358"/>
      <c r="C259" s="359" t="s">
        <v>0</v>
      </c>
      <c r="D259" s="359" t="s">
        <v>29</v>
      </c>
      <c r="E259" s="361" t="s">
        <v>30</v>
      </c>
      <c r="F259" s="363" t="s">
        <v>31</v>
      </c>
      <c r="G259" s="365" t="s">
        <v>32</v>
      </c>
    </row>
    <row r="260" spans="1:141" s="171" customFormat="1" ht="24" customHeight="1" x14ac:dyDescent="0.2">
      <c r="A260" s="169" t="s">
        <v>589</v>
      </c>
      <c r="B260" s="170" t="s">
        <v>590</v>
      </c>
      <c r="C260" s="360"/>
      <c r="D260" s="360"/>
      <c r="E260" s="362"/>
      <c r="F260" s="364"/>
      <c r="G260" s="366"/>
      <c r="I260" s="336"/>
      <c r="J260" s="336"/>
      <c r="K260" s="336"/>
      <c r="L260" s="336"/>
      <c r="M260" s="336"/>
      <c r="N260" s="336"/>
      <c r="O260" s="336"/>
      <c r="P260" s="336"/>
      <c r="Q260" s="336"/>
      <c r="R260" s="336"/>
      <c r="S260" s="336"/>
      <c r="T260" s="336"/>
      <c r="U260" s="336"/>
      <c r="V260" s="336"/>
      <c r="W260" s="336"/>
      <c r="X260" s="336"/>
      <c r="Y260" s="336"/>
      <c r="Z260" s="336"/>
      <c r="AA260" s="336"/>
      <c r="AB260" s="336"/>
      <c r="AC260" s="336"/>
      <c r="AD260" s="336"/>
      <c r="AE260" s="336"/>
      <c r="AF260" s="336"/>
      <c r="AG260" s="336"/>
      <c r="AH260" s="336"/>
      <c r="AI260" s="336"/>
      <c r="AJ260" s="336"/>
      <c r="AK260" s="336"/>
      <c r="AL260" s="336"/>
      <c r="AM260" s="336"/>
      <c r="AN260" s="336"/>
      <c r="AO260" s="336"/>
      <c r="AP260" s="336"/>
      <c r="AQ260" s="336"/>
      <c r="AR260" s="336"/>
      <c r="AS260" s="336"/>
      <c r="AT260" s="336"/>
      <c r="AU260" s="336"/>
      <c r="AV260" s="336"/>
      <c r="AW260" s="336"/>
      <c r="AX260" s="336"/>
      <c r="AY260" s="336"/>
      <c r="AZ260" s="336"/>
      <c r="BA260" s="336"/>
      <c r="BB260" s="336"/>
      <c r="BC260" s="336"/>
      <c r="BD260" s="336"/>
      <c r="BE260" s="336"/>
      <c r="BF260" s="336"/>
      <c r="BG260" s="336"/>
      <c r="BH260" s="336"/>
      <c r="BI260" s="336"/>
      <c r="BJ260" s="336"/>
      <c r="BK260" s="336"/>
      <c r="BL260" s="336"/>
      <c r="BM260" s="336"/>
      <c r="BN260" s="336"/>
      <c r="BO260" s="336"/>
      <c r="BP260" s="336"/>
      <c r="BQ260" s="336"/>
      <c r="BR260" s="336"/>
      <c r="BS260" s="336"/>
      <c r="BT260" s="336"/>
      <c r="BU260" s="336"/>
      <c r="BV260" s="336"/>
      <c r="BW260" s="336"/>
      <c r="BX260" s="336"/>
      <c r="BY260" s="336"/>
      <c r="BZ260" s="336"/>
      <c r="CA260" s="336"/>
      <c r="CB260" s="336"/>
      <c r="CC260" s="336"/>
      <c r="CD260" s="336"/>
      <c r="CE260" s="336"/>
      <c r="CF260" s="336"/>
      <c r="CG260" s="336"/>
      <c r="CH260" s="336"/>
      <c r="CI260" s="336"/>
      <c r="CJ260" s="336"/>
      <c r="CK260" s="336"/>
      <c r="CL260" s="336"/>
      <c r="CM260" s="336"/>
      <c r="CN260" s="336"/>
      <c r="CO260" s="336"/>
      <c r="CP260" s="336"/>
      <c r="CQ260" s="336"/>
      <c r="CR260" s="336"/>
      <c r="CS260" s="336"/>
      <c r="CT260" s="336"/>
      <c r="CU260" s="336"/>
      <c r="CV260" s="336"/>
      <c r="CW260" s="336"/>
      <c r="CX260" s="336"/>
      <c r="CY260" s="336"/>
      <c r="CZ260" s="336"/>
      <c r="DA260" s="336"/>
      <c r="DB260" s="336"/>
      <c r="DC260" s="336"/>
      <c r="DD260" s="336"/>
      <c r="DE260" s="336"/>
      <c r="DF260" s="336"/>
      <c r="DG260" s="336"/>
      <c r="DH260" s="336"/>
      <c r="DI260" s="336"/>
      <c r="DJ260" s="336"/>
      <c r="DK260" s="336"/>
      <c r="DL260" s="336"/>
      <c r="DM260" s="336"/>
      <c r="DN260" s="336"/>
      <c r="DO260" s="336"/>
      <c r="DP260" s="336"/>
      <c r="DQ260" s="336"/>
      <c r="DR260" s="336"/>
      <c r="DS260" s="336"/>
      <c r="DT260" s="336"/>
      <c r="DU260" s="336"/>
      <c r="DV260" s="336"/>
      <c r="DW260" s="336"/>
      <c r="DX260" s="336"/>
      <c r="DY260" s="336"/>
      <c r="DZ260" s="336"/>
      <c r="EA260" s="336"/>
      <c r="EB260" s="336"/>
      <c r="EC260" s="336"/>
      <c r="ED260" s="336"/>
      <c r="EE260" s="336"/>
      <c r="EF260" s="336"/>
      <c r="EG260" s="336"/>
      <c r="EH260" s="336"/>
      <c r="EI260" s="336"/>
      <c r="EJ260" s="336"/>
      <c r="EK260" s="336"/>
    </row>
    <row r="261" spans="1:141" ht="24" customHeight="1" x14ac:dyDescent="0.2">
      <c r="A261" s="239"/>
      <c r="B261" s="172"/>
      <c r="C261" s="237" t="s">
        <v>728</v>
      </c>
      <c r="D261" s="173"/>
      <c r="E261" s="174"/>
      <c r="F261" s="175"/>
      <c r="G261" s="176"/>
    </row>
    <row r="262" spans="1:141" s="335" customFormat="1" ht="24" customHeight="1" x14ac:dyDescent="0.2">
      <c r="A262" s="326" t="str">
        <f t="shared" ref="A262:A275" si="76">IFERROR(VLOOKUP(C262,Tabla_Insumos,4,FALSE),"")</f>
        <v/>
      </c>
      <c r="B262" s="327" t="str">
        <f>IFERROR(VLOOKUP(C262,Tabla_Insumos,5,FALSE),"")</f>
        <v/>
      </c>
      <c r="C262" s="328"/>
      <c r="D262" s="329" t="str">
        <f t="shared" ref="D262:D275" si="77">IFERROR(VLOOKUP(C262,Tabla_Insumos,2,FALSE),"")</f>
        <v/>
      </c>
      <c r="E262" s="330"/>
      <c r="F262" s="331">
        <f t="shared" ref="F262:F275" si="78">IFERROR(VLOOKUP(C262,Tabla_Insumos,3,FALSE),0)</f>
        <v>0</v>
      </c>
      <c r="G262" s="334">
        <f>ROUND(E262*F262,2)</f>
        <v>0</v>
      </c>
    </row>
    <row r="263" spans="1:141" s="335" customFormat="1" ht="24" customHeight="1" x14ac:dyDescent="0.2">
      <c r="A263" s="326" t="str">
        <f t="shared" si="76"/>
        <v/>
      </c>
      <c r="B263" s="327" t="str">
        <f t="shared" ref="B263:B275" si="79">IFERROR(VLOOKUP(C263,Tabla_Insumos,5,FALSE),"")</f>
        <v/>
      </c>
      <c r="C263" s="328"/>
      <c r="D263" s="329" t="str">
        <f t="shared" si="77"/>
        <v/>
      </c>
      <c r="E263" s="330"/>
      <c r="F263" s="331">
        <f t="shared" si="78"/>
        <v>0</v>
      </c>
      <c r="G263" s="334">
        <f t="shared" ref="G263:G275" si="80">ROUND(E263*F263,2)</f>
        <v>0</v>
      </c>
    </row>
    <row r="264" spans="1:141" s="335" customFormat="1" ht="24" customHeight="1" x14ac:dyDescent="0.2">
      <c r="A264" s="326" t="str">
        <f t="shared" si="76"/>
        <v/>
      </c>
      <c r="B264" s="327" t="str">
        <f t="shared" si="79"/>
        <v/>
      </c>
      <c r="C264" s="328"/>
      <c r="D264" s="329" t="str">
        <f t="shared" si="77"/>
        <v/>
      </c>
      <c r="E264" s="330"/>
      <c r="F264" s="331">
        <f t="shared" si="78"/>
        <v>0</v>
      </c>
      <c r="G264" s="334">
        <f t="shared" si="80"/>
        <v>0</v>
      </c>
    </row>
    <row r="265" spans="1:141" s="335" customFormat="1" ht="24" customHeight="1" x14ac:dyDescent="0.2">
      <c r="A265" s="326" t="str">
        <f t="shared" si="76"/>
        <v/>
      </c>
      <c r="B265" s="327" t="str">
        <f t="shared" si="79"/>
        <v/>
      </c>
      <c r="C265" s="328"/>
      <c r="D265" s="329" t="str">
        <f t="shared" si="77"/>
        <v/>
      </c>
      <c r="E265" s="330"/>
      <c r="F265" s="331">
        <f t="shared" si="78"/>
        <v>0</v>
      </c>
      <c r="G265" s="334">
        <f t="shared" si="80"/>
        <v>0</v>
      </c>
    </row>
    <row r="266" spans="1:141" s="335" customFormat="1" ht="24" customHeight="1" x14ac:dyDescent="0.2">
      <c r="A266" s="326" t="str">
        <f t="shared" si="76"/>
        <v/>
      </c>
      <c r="B266" s="327" t="str">
        <f t="shared" si="79"/>
        <v/>
      </c>
      <c r="C266" s="328"/>
      <c r="D266" s="329" t="str">
        <f t="shared" si="77"/>
        <v/>
      </c>
      <c r="E266" s="330"/>
      <c r="F266" s="331">
        <f t="shared" si="78"/>
        <v>0</v>
      </c>
      <c r="G266" s="334">
        <f t="shared" si="80"/>
        <v>0</v>
      </c>
    </row>
    <row r="267" spans="1:141" s="335" customFormat="1" ht="24" customHeight="1" x14ac:dyDescent="0.2">
      <c r="A267" s="326" t="str">
        <f t="shared" si="76"/>
        <v/>
      </c>
      <c r="B267" s="327" t="str">
        <f t="shared" si="79"/>
        <v/>
      </c>
      <c r="C267" s="328"/>
      <c r="D267" s="329" t="str">
        <f t="shared" si="77"/>
        <v/>
      </c>
      <c r="E267" s="330"/>
      <c r="F267" s="331">
        <f t="shared" si="78"/>
        <v>0</v>
      </c>
      <c r="G267" s="334">
        <f t="shared" si="80"/>
        <v>0</v>
      </c>
    </row>
    <row r="268" spans="1:141" s="335" customFormat="1" ht="24" customHeight="1" x14ac:dyDescent="0.2">
      <c r="A268" s="326" t="str">
        <f t="shared" si="76"/>
        <v/>
      </c>
      <c r="B268" s="327" t="str">
        <f t="shared" si="79"/>
        <v/>
      </c>
      <c r="C268" s="328"/>
      <c r="D268" s="329" t="str">
        <f t="shared" si="77"/>
        <v/>
      </c>
      <c r="E268" s="330"/>
      <c r="F268" s="331">
        <f t="shared" si="78"/>
        <v>0</v>
      </c>
      <c r="G268" s="334">
        <f t="shared" si="80"/>
        <v>0</v>
      </c>
    </row>
    <row r="269" spans="1:141" s="335" customFormat="1" ht="24" customHeight="1" x14ac:dyDescent="0.2">
      <c r="A269" s="326" t="str">
        <f t="shared" si="76"/>
        <v/>
      </c>
      <c r="B269" s="327" t="str">
        <f t="shared" si="79"/>
        <v/>
      </c>
      <c r="C269" s="328"/>
      <c r="D269" s="329" t="str">
        <f t="shared" si="77"/>
        <v/>
      </c>
      <c r="E269" s="330"/>
      <c r="F269" s="331">
        <f t="shared" si="78"/>
        <v>0</v>
      </c>
      <c r="G269" s="334">
        <f t="shared" si="80"/>
        <v>0</v>
      </c>
    </row>
    <row r="270" spans="1:141" s="335" customFormat="1" ht="24" customHeight="1" x14ac:dyDescent="0.2">
      <c r="A270" s="326" t="str">
        <f t="shared" si="76"/>
        <v/>
      </c>
      <c r="B270" s="327" t="str">
        <f t="shared" si="79"/>
        <v/>
      </c>
      <c r="C270" s="328"/>
      <c r="D270" s="329" t="str">
        <f t="shared" si="77"/>
        <v/>
      </c>
      <c r="E270" s="330"/>
      <c r="F270" s="331">
        <f t="shared" si="78"/>
        <v>0</v>
      </c>
      <c r="G270" s="334">
        <f t="shared" si="80"/>
        <v>0</v>
      </c>
    </row>
    <row r="271" spans="1:141" s="335" customFormat="1" ht="24" customHeight="1" x14ac:dyDescent="0.2">
      <c r="A271" s="326" t="str">
        <f t="shared" si="76"/>
        <v/>
      </c>
      <c r="B271" s="327" t="str">
        <f t="shared" si="79"/>
        <v/>
      </c>
      <c r="C271" s="328"/>
      <c r="D271" s="329" t="str">
        <f t="shared" si="77"/>
        <v/>
      </c>
      <c r="E271" s="330"/>
      <c r="F271" s="331">
        <f t="shared" si="78"/>
        <v>0</v>
      </c>
      <c r="G271" s="334">
        <f t="shared" si="80"/>
        <v>0</v>
      </c>
    </row>
    <row r="272" spans="1:141" s="335" customFormat="1" ht="24" customHeight="1" x14ac:dyDescent="0.2">
      <c r="A272" s="326" t="str">
        <f t="shared" si="76"/>
        <v/>
      </c>
      <c r="B272" s="327" t="str">
        <f t="shared" si="79"/>
        <v/>
      </c>
      <c r="C272" s="328"/>
      <c r="D272" s="329" t="str">
        <f t="shared" si="77"/>
        <v/>
      </c>
      <c r="E272" s="330"/>
      <c r="F272" s="331">
        <f t="shared" si="78"/>
        <v>0</v>
      </c>
      <c r="G272" s="334">
        <f t="shared" si="80"/>
        <v>0</v>
      </c>
    </row>
    <row r="273" spans="1:7" s="335" customFormat="1" ht="24" customHeight="1" x14ac:dyDescent="0.2">
      <c r="A273" s="326" t="str">
        <f t="shared" si="76"/>
        <v/>
      </c>
      <c r="B273" s="327" t="str">
        <f t="shared" si="79"/>
        <v/>
      </c>
      <c r="C273" s="328"/>
      <c r="D273" s="329" t="str">
        <f t="shared" si="77"/>
        <v/>
      </c>
      <c r="E273" s="330"/>
      <c r="F273" s="331">
        <f t="shared" si="78"/>
        <v>0</v>
      </c>
      <c r="G273" s="334">
        <f t="shared" si="80"/>
        <v>0</v>
      </c>
    </row>
    <row r="274" spans="1:7" s="335" customFormat="1" ht="24" customHeight="1" x14ac:dyDescent="0.2">
      <c r="A274" s="326" t="str">
        <f t="shared" si="76"/>
        <v/>
      </c>
      <c r="B274" s="327" t="str">
        <f t="shared" si="79"/>
        <v/>
      </c>
      <c r="C274" s="328"/>
      <c r="D274" s="329" t="str">
        <f t="shared" si="77"/>
        <v/>
      </c>
      <c r="E274" s="330"/>
      <c r="F274" s="331">
        <f t="shared" si="78"/>
        <v>0</v>
      </c>
      <c r="G274" s="334">
        <f t="shared" si="80"/>
        <v>0</v>
      </c>
    </row>
    <row r="275" spans="1:7" s="335" customFormat="1" ht="24" customHeight="1" x14ac:dyDescent="0.2">
      <c r="A275" s="326" t="str">
        <f t="shared" si="76"/>
        <v/>
      </c>
      <c r="B275" s="327" t="str">
        <f t="shared" si="79"/>
        <v/>
      </c>
      <c r="C275" s="328"/>
      <c r="D275" s="329" t="str">
        <f t="shared" si="77"/>
        <v/>
      </c>
      <c r="E275" s="330"/>
      <c r="F275" s="332">
        <f t="shared" si="78"/>
        <v>0</v>
      </c>
      <c r="G275" s="334">
        <f t="shared" si="80"/>
        <v>0</v>
      </c>
    </row>
    <row r="276" spans="1:7" ht="24" customHeight="1" x14ac:dyDescent="0.2">
      <c r="A276" s="177"/>
      <c r="B276" s="151"/>
      <c r="C276" s="151"/>
      <c r="D276" s="162"/>
      <c r="E276" s="163"/>
      <c r="F276" s="240" t="s">
        <v>33</v>
      </c>
      <c r="G276" s="178">
        <f>SUBTOTAL(9,G262:G275)</f>
        <v>0</v>
      </c>
    </row>
    <row r="277" spans="1:7" ht="24" customHeight="1" x14ac:dyDescent="0.2">
      <c r="A277" s="177"/>
      <c r="B277" s="151"/>
      <c r="C277" s="179" t="s">
        <v>729</v>
      </c>
      <c r="D277" s="162"/>
      <c r="E277" s="163"/>
      <c r="F277" s="164"/>
      <c r="G277" s="180"/>
    </row>
    <row r="278" spans="1:7" s="335" customFormat="1" ht="24" customHeight="1" x14ac:dyDescent="0.2">
      <c r="A278" s="326" t="str">
        <f t="shared" ref="A278:A285" si="81">IFERROR(VLOOKUP(C278,Tabla_Insumos,4,FALSE),"")</f>
        <v/>
      </c>
      <c r="B278" s="327" t="str">
        <f t="shared" ref="B278:B285" si="82">IFERROR(VLOOKUP(C278,Tabla_Insumos,5,FALSE),"")</f>
        <v/>
      </c>
      <c r="C278" s="328"/>
      <c r="D278" s="329" t="str">
        <f t="shared" ref="D278:D285" si="83">IFERROR(VLOOKUP(C278,Tabla_Insumos,2,FALSE),"")</f>
        <v/>
      </c>
      <c r="E278" s="330"/>
      <c r="F278" s="333">
        <f t="shared" ref="F278:F285" si="84">IFERROR(VLOOKUP(C278,Tabla_Insumos,3,FALSE),0)</f>
        <v>0</v>
      </c>
      <c r="G278" s="334">
        <f>ROUND(E278*F278,2)</f>
        <v>0</v>
      </c>
    </row>
    <row r="279" spans="1:7" s="335" customFormat="1" ht="24" customHeight="1" x14ac:dyDescent="0.2">
      <c r="A279" s="326" t="str">
        <f t="shared" si="81"/>
        <v/>
      </c>
      <c r="B279" s="327" t="str">
        <f t="shared" si="82"/>
        <v/>
      </c>
      <c r="C279" s="328"/>
      <c r="D279" s="329" t="str">
        <f t="shared" si="83"/>
        <v/>
      </c>
      <c r="E279" s="330"/>
      <c r="F279" s="333">
        <f t="shared" si="84"/>
        <v>0</v>
      </c>
      <c r="G279" s="334">
        <f>ROUND(E279*F279,2)</f>
        <v>0</v>
      </c>
    </row>
    <row r="280" spans="1:7" s="335" customFormat="1" ht="24" customHeight="1" x14ac:dyDescent="0.2">
      <c r="A280" s="326" t="str">
        <f t="shared" si="81"/>
        <v/>
      </c>
      <c r="B280" s="327" t="str">
        <f t="shared" si="82"/>
        <v/>
      </c>
      <c r="C280" s="328"/>
      <c r="D280" s="329" t="str">
        <f t="shared" si="83"/>
        <v/>
      </c>
      <c r="E280" s="330"/>
      <c r="F280" s="333">
        <f t="shared" si="84"/>
        <v>0</v>
      </c>
      <c r="G280" s="334">
        <f t="shared" ref="G280:G285" si="85">ROUND(E280*F280,2)</f>
        <v>0</v>
      </c>
    </row>
    <row r="281" spans="1:7" s="335" customFormat="1" ht="24" customHeight="1" x14ac:dyDescent="0.2">
      <c r="A281" s="326" t="str">
        <f t="shared" si="81"/>
        <v/>
      </c>
      <c r="B281" s="327" t="str">
        <f t="shared" si="82"/>
        <v/>
      </c>
      <c r="C281" s="328"/>
      <c r="D281" s="329" t="str">
        <f t="shared" si="83"/>
        <v/>
      </c>
      <c r="E281" s="330"/>
      <c r="F281" s="333">
        <f t="shared" si="84"/>
        <v>0</v>
      </c>
      <c r="G281" s="334">
        <f t="shared" si="85"/>
        <v>0</v>
      </c>
    </row>
    <row r="282" spans="1:7" s="335" customFormat="1" ht="24" customHeight="1" x14ac:dyDescent="0.2">
      <c r="A282" s="326" t="str">
        <f t="shared" si="81"/>
        <v/>
      </c>
      <c r="B282" s="327" t="str">
        <f t="shared" si="82"/>
        <v/>
      </c>
      <c r="C282" s="328"/>
      <c r="D282" s="329" t="str">
        <f t="shared" si="83"/>
        <v/>
      </c>
      <c r="E282" s="330"/>
      <c r="F282" s="331">
        <f t="shared" si="84"/>
        <v>0</v>
      </c>
      <c r="G282" s="334">
        <f t="shared" si="85"/>
        <v>0</v>
      </c>
    </row>
    <row r="283" spans="1:7" s="335" customFormat="1" ht="24" customHeight="1" x14ac:dyDescent="0.2">
      <c r="A283" s="326" t="str">
        <f t="shared" si="81"/>
        <v/>
      </c>
      <c r="B283" s="327" t="str">
        <f t="shared" si="82"/>
        <v/>
      </c>
      <c r="C283" s="328"/>
      <c r="D283" s="329" t="str">
        <f t="shared" si="83"/>
        <v/>
      </c>
      <c r="E283" s="330"/>
      <c r="F283" s="331">
        <f t="shared" si="84"/>
        <v>0</v>
      </c>
      <c r="G283" s="334">
        <f t="shared" si="85"/>
        <v>0</v>
      </c>
    </row>
    <row r="284" spans="1:7" s="335" customFormat="1" ht="24" customHeight="1" x14ac:dyDescent="0.2">
      <c r="A284" s="326" t="str">
        <f t="shared" si="81"/>
        <v/>
      </c>
      <c r="B284" s="327" t="str">
        <f t="shared" si="82"/>
        <v/>
      </c>
      <c r="C284" s="328"/>
      <c r="D284" s="329" t="str">
        <f t="shared" si="83"/>
        <v/>
      </c>
      <c r="E284" s="330"/>
      <c r="F284" s="331">
        <f t="shared" si="84"/>
        <v>0</v>
      </c>
      <c r="G284" s="334">
        <f t="shared" si="85"/>
        <v>0</v>
      </c>
    </row>
    <row r="285" spans="1:7" s="335" customFormat="1" ht="24" customHeight="1" x14ac:dyDescent="0.2">
      <c r="A285" s="326" t="str">
        <f t="shared" si="81"/>
        <v/>
      </c>
      <c r="B285" s="327" t="str">
        <f t="shared" si="82"/>
        <v/>
      </c>
      <c r="C285" s="328"/>
      <c r="D285" s="329" t="str">
        <f t="shared" si="83"/>
        <v/>
      </c>
      <c r="E285" s="330"/>
      <c r="F285" s="331">
        <f t="shared" si="84"/>
        <v>0</v>
      </c>
      <c r="G285" s="334">
        <f t="shared" si="85"/>
        <v>0</v>
      </c>
    </row>
    <row r="286" spans="1:7" ht="24" customHeight="1" x14ac:dyDescent="0.2">
      <c r="A286" s="177"/>
      <c r="B286" s="151"/>
      <c r="C286" s="151"/>
      <c r="D286" s="162"/>
      <c r="E286" s="163"/>
      <c r="F286" s="240" t="s">
        <v>34</v>
      </c>
      <c r="G286" s="178">
        <f>SUBTOTAL(9,G278:G285)</f>
        <v>0</v>
      </c>
    </row>
    <row r="287" spans="1:7" ht="24" customHeight="1" x14ac:dyDescent="0.2">
      <c r="A287" s="177"/>
      <c r="B287" s="151"/>
      <c r="C287" s="179" t="s">
        <v>730</v>
      </c>
      <c r="D287" s="162"/>
      <c r="E287" s="163"/>
      <c r="F287" s="164"/>
      <c r="G287" s="180"/>
    </row>
    <row r="288" spans="1:7" s="335" customFormat="1" ht="24" customHeight="1" x14ac:dyDescent="0.2">
      <c r="A288" s="326" t="str">
        <f t="shared" ref="A288:A296" si="86">IFERROR(VLOOKUP(C288,Tabla_Insumos,4,FALSE),"")</f>
        <v/>
      </c>
      <c r="B288" s="327" t="str">
        <f t="shared" ref="B288:B296" si="87">IFERROR(VLOOKUP(C288,Tabla_Insumos,5,FALSE),"")</f>
        <v/>
      </c>
      <c r="C288" s="328"/>
      <c r="D288" s="329" t="str">
        <f t="shared" ref="D288:D296" si="88">IFERROR(VLOOKUP(C288,Tabla_Insumos,2,FALSE),"")</f>
        <v/>
      </c>
      <c r="E288" s="330"/>
      <c r="F288" s="331">
        <f t="shared" ref="F288:F296" si="89">IFERROR(VLOOKUP(C288,Tabla_Insumos,3,FALSE),0)</f>
        <v>0</v>
      </c>
      <c r="G288" s="334">
        <f t="shared" ref="G288:G296" si="90">ROUND(E288*F288,2)</f>
        <v>0</v>
      </c>
    </row>
    <row r="289" spans="1:8" s="335" customFormat="1" ht="24" customHeight="1" x14ac:dyDescent="0.2">
      <c r="A289" s="326" t="str">
        <f t="shared" si="86"/>
        <v/>
      </c>
      <c r="B289" s="327" t="str">
        <f t="shared" si="87"/>
        <v/>
      </c>
      <c r="C289" s="328"/>
      <c r="D289" s="329" t="str">
        <f t="shared" si="88"/>
        <v/>
      </c>
      <c r="E289" s="330"/>
      <c r="F289" s="331">
        <f t="shared" si="89"/>
        <v>0</v>
      </c>
      <c r="G289" s="334">
        <f t="shared" si="90"/>
        <v>0</v>
      </c>
    </row>
    <row r="290" spans="1:8" s="335" customFormat="1" ht="24" customHeight="1" x14ac:dyDescent="0.2">
      <c r="A290" s="326" t="str">
        <f t="shared" si="86"/>
        <v/>
      </c>
      <c r="B290" s="327" t="str">
        <f t="shared" si="87"/>
        <v/>
      </c>
      <c r="C290" s="328"/>
      <c r="D290" s="329" t="str">
        <f t="shared" si="88"/>
        <v/>
      </c>
      <c r="E290" s="330"/>
      <c r="F290" s="331">
        <f t="shared" si="89"/>
        <v>0</v>
      </c>
      <c r="G290" s="334">
        <f t="shared" si="90"/>
        <v>0</v>
      </c>
    </row>
    <row r="291" spans="1:8" s="335" customFormat="1" ht="24" customHeight="1" x14ac:dyDescent="0.2">
      <c r="A291" s="326" t="str">
        <f t="shared" si="86"/>
        <v/>
      </c>
      <c r="B291" s="327" t="str">
        <f t="shared" si="87"/>
        <v/>
      </c>
      <c r="C291" s="328"/>
      <c r="D291" s="329" t="str">
        <f t="shared" si="88"/>
        <v/>
      </c>
      <c r="E291" s="330"/>
      <c r="F291" s="331">
        <f t="shared" si="89"/>
        <v>0</v>
      </c>
      <c r="G291" s="334">
        <f t="shared" si="90"/>
        <v>0</v>
      </c>
    </row>
    <row r="292" spans="1:8" s="335" customFormat="1" ht="24" customHeight="1" x14ac:dyDescent="0.2">
      <c r="A292" s="326" t="str">
        <f t="shared" si="86"/>
        <v/>
      </c>
      <c r="B292" s="327" t="str">
        <f t="shared" si="87"/>
        <v/>
      </c>
      <c r="C292" s="328"/>
      <c r="D292" s="329" t="str">
        <f t="shared" si="88"/>
        <v/>
      </c>
      <c r="E292" s="330"/>
      <c r="F292" s="331">
        <f t="shared" si="89"/>
        <v>0</v>
      </c>
      <c r="G292" s="334">
        <f t="shared" si="90"/>
        <v>0</v>
      </c>
    </row>
    <row r="293" spans="1:8" s="335" customFormat="1" ht="24" customHeight="1" x14ac:dyDescent="0.2">
      <c r="A293" s="326" t="str">
        <f t="shared" si="86"/>
        <v/>
      </c>
      <c r="B293" s="327" t="str">
        <f t="shared" si="87"/>
        <v/>
      </c>
      <c r="C293" s="328"/>
      <c r="D293" s="329" t="str">
        <f t="shared" si="88"/>
        <v/>
      </c>
      <c r="E293" s="330"/>
      <c r="F293" s="331">
        <f t="shared" si="89"/>
        <v>0</v>
      </c>
      <c r="G293" s="334">
        <f t="shared" si="90"/>
        <v>0</v>
      </c>
    </row>
    <row r="294" spans="1:8" s="335" customFormat="1" ht="24" customHeight="1" x14ac:dyDescent="0.2">
      <c r="A294" s="326" t="str">
        <f t="shared" si="86"/>
        <v/>
      </c>
      <c r="B294" s="327" t="str">
        <f t="shared" si="87"/>
        <v/>
      </c>
      <c r="C294" s="328"/>
      <c r="D294" s="329" t="str">
        <f t="shared" si="88"/>
        <v/>
      </c>
      <c r="E294" s="330"/>
      <c r="F294" s="331">
        <f t="shared" si="89"/>
        <v>0</v>
      </c>
      <c r="G294" s="334">
        <f t="shared" si="90"/>
        <v>0</v>
      </c>
    </row>
    <row r="295" spans="1:8" s="335" customFormat="1" ht="24" customHeight="1" x14ac:dyDescent="0.2">
      <c r="A295" s="326" t="str">
        <f t="shared" si="86"/>
        <v/>
      </c>
      <c r="B295" s="327" t="str">
        <f t="shared" si="87"/>
        <v/>
      </c>
      <c r="C295" s="328"/>
      <c r="D295" s="329" t="str">
        <f t="shared" si="88"/>
        <v/>
      </c>
      <c r="E295" s="330"/>
      <c r="F295" s="331">
        <f t="shared" si="89"/>
        <v>0</v>
      </c>
      <c r="G295" s="334">
        <f t="shared" si="90"/>
        <v>0</v>
      </c>
    </row>
    <row r="296" spans="1:8" s="335" customFormat="1" ht="24" customHeight="1" x14ac:dyDescent="0.2">
      <c r="A296" s="326" t="str">
        <f t="shared" si="86"/>
        <v/>
      </c>
      <c r="B296" s="327" t="str">
        <f t="shared" si="87"/>
        <v/>
      </c>
      <c r="C296" s="328"/>
      <c r="D296" s="329" t="str">
        <f t="shared" si="88"/>
        <v/>
      </c>
      <c r="E296" s="330"/>
      <c r="F296" s="331">
        <f t="shared" si="89"/>
        <v>0</v>
      </c>
      <c r="G296" s="334">
        <f t="shared" si="90"/>
        <v>0</v>
      </c>
    </row>
    <row r="297" spans="1:8" ht="24" customHeight="1" x14ac:dyDescent="0.2">
      <c r="A297" s="181"/>
      <c r="B297" s="162"/>
      <c r="C297" s="151"/>
      <c r="D297" s="162"/>
      <c r="E297" s="163"/>
      <c r="F297" s="240" t="s">
        <v>35</v>
      </c>
      <c r="G297" s="178">
        <f>SUBTOTAL(9,G288:G296)</f>
        <v>0</v>
      </c>
    </row>
    <row r="298" spans="1:8" ht="24" customHeight="1" thickBot="1" x14ac:dyDescent="0.25">
      <c r="A298" s="182"/>
      <c r="B298" s="183"/>
      <c r="C298" s="184"/>
      <c r="D298" s="183"/>
      <c r="E298" s="185"/>
      <c r="F298" s="186"/>
      <c r="G298" s="187"/>
    </row>
    <row r="299" spans="1:8" ht="24" customHeight="1" thickBot="1" x14ac:dyDescent="0.25">
      <c r="A299" s="188" t="str">
        <f>B257</f>
        <v>3.1.1</v>
      </c>
      <c r="B299" s="189" t="str">
        <f>C257</f>
        <v>Hormigones de limpieza y no resistentes</v>
      </c>
      <c r="C299" s="190"/>
      <c r="D299" s="190" t="s">
        <v>36</v>
      </c>
      <c r="E299" s="191"/>
      <c r="F299" s="192" t="s">
        <v>37</v>
      </c>
      <c r="G299" s="193">
        <f>SUBTOTAL(9,G262:G298)</f>
        <v>0</v>
      </c>
    </row>
    <row r="300" spans="1:8" ht="24" customHeight="1" thickTop="1" thickBot="1" x14ac:dyDescent="0.25"/>
    <row r="301" spans="1:8" ht="24" customHeight="1" thickTop="1" x14ac:dyDescent="0.2">
      <c r="A301" s="225" t="s">
        <v>39</v>
      </c>
      <c r="B301" s="226"/>
      <c r="C301" s="226"/>
      <c r="D301" s="226"/>
      <c r="E301" s="226"/>
      <c r="F301" s="226"/>
      <c r="G301" s="227"/>
      <c r="H301" s="152">
        <f>COUNTIF($A$1:A307,"ANALISIS DE PRECIOS")</f>
        <v>7</v>
      </c>
    </row>
    <row r="302" spans="1:8" ht="24" customHeight="1" x14ac:dyDescent="0.2">
      <c r="A302" s="153" t="s">
        <v>726</v>
      </c>
      <c r="B302" s="154" t="str">
        <f>Comitente</f>
        <v>DIRECCIÓN DE INFRAESTRUCTURA ESCOLAR</v>
      </c>
      <c r="C302" s="148"/>
      <c r="D302" s="155"/>
      <c r="E302" s="155"/>
      <c r="F302" s="156"/>
      <c r="G302" s="157"/>
    </row>
    <row r="303" spans="1:8" ht="24" customHeight="1" x14ac:dyDescent="0.2">
      <c r="A303" s="153" t="s">
        <v>727</v>
      </c>
      <c r="B303" s="154">
        <f>Contratista</f>
        <v>0</v>
      </c>
      <c r="C303" s="149"/>
      <c r="D303" s="149"/>
      <c r="E303" s="149"/>
      <c r="F303" s="158"/>
      <c r="G303" s="159"/>
    </row>
    <row r="304" spans="1:8" ht="24" customHeight="1" x14ac:dyDescent="0.2">
      <c r="A304" s="153" t="s">
        <v>26</v>
      </c>
      <c r="B304" s="154" t="str">
        <f>Obra</f>
        <v>E.N.I. N° 23 - MARGARITA FERRA DE BARTOL</v>
      </c>
      <c r="C304" s="149"/>
      <c r="D304" s="149"/>
      <c r="E304" s="149"/>
      <c r="F304" s="158" t="s">
        <v>40</v>
      </c>
      <c r="G304" s="160">
        <f>Fecha_Base</f>
        <v>0</v>
      </c>
    </row>
    <row r="305" spans="1:141" ht="24" customHeight="1" x14ac:dyDescent="0.2">
      <c r="A305" s="161" t="s">
        <v>725</v>
      </c>
      <c r="B305" s="150" t="str">
        <f>Ubicación</f>
        <v>Alfredo Fortabat 3060 (o) - Bº Franklin Rawson</v>
      </c>
      <c r="C305" s="150"/>
      <c r="D305" s="162"/>
      <c r="E305" s="163"/>
      <c r="F305" s="164"/>
      <c r="G305" s="165"/>
    </row>
    <row r="306" spans="1:141" ht="24" customHeight="1" x14ac:dyDescent="0.2">
      <c r="A306" s="161" t="s">
        <v>41</v>
      </c>
      <c r="B306" s="166" t="str">
        <f>IFERROR(VALUE(LEFT(B307,FIND("-",B307)-1)),"")</f>
        <v/>
      </c>
      <c r="C306" s="151" t="str">
        <f>IFERROR(VLOOKUP(B306,Tabla_CyP,2,FALSE),"")</f>
        <v/>
      </c>
      <c r="E306" s="163"/>
      <c r="F306" s="164"/>
      <c r="G306" s="165"/>
    </row>
    <row r="307" spans="1:141" ht="24" customHeight="1" x14ac:dyDescent="0.2">
      <c r="A307" s="161" t="s">
        <v>27</v>
      </c>
      <c r="B307" s="167" t="str">
        <f>IFERROR(VLOOKUP(COUNTIF($A$1:A307,"ANALISIS DE PRECIOS"),Tabla_NumeroItem,4,FALSE),"")</f>
        <v>3.1.2</v>
      </c>
      <c r="C307" s="151" t="str">
        <f>IFERROR(VLOOKUP(B307,Tabla_CyP,2,FALSE),"")</f>
        <v>Hormigones para cimientos y sobrecimientos</v>
      </c>
      <c r="D307" s="162"/>
      <c r="E307" s="163"/>
      <c r="F307" s="158" t="s">
        <v>28</v>
      </c>
      <c r="G307" s="168" t="str">
        <f>IFERROR(VLOOKUP(B307,Tabla_CyP,4,FALSE),"")</f>
        <v>m3</v>
      </c>
    </row>
    <row r="308" spans="1:141" ht="24" customHeight="1" x14ac:dyDescent="0.2">
      <c r="A308" s="161"/>
      <c r="B308" s="150"/>
      <c r="C308" s="151"/>
      <c r="D308" s="162"/>
      <c r="E308" s="163"/>
      <c r="F308" s="164"/>
      <c r="G308" s="165"/>
    </row>
    <row r="309" spans="1:141" ht="24" customHeight="1" x14ac:dyDescent="0.2">
      <c r="A309" s="357" t="s">
        <v>588</v>
      </c>
      <c r="B309" s="358"/>
      <c r="C309" s="359" t="s">
        <v>0</v>
      </c>
      <c r="D309" s="359" t="s">
        <v>29</v>
      </c>
      <c r="E309" s="361" t="s">
        <v>30</v>
      </c>
      <c r="F309" s="363" t="s">
        <v>31</v>
      </c>
      <c r="G309" s="365" t="s">
        <v>32</v>
      </c>
    </row>
    <row r="310" spans="1:141" s="171" customFormat="1" ht="24" customHeight="1" x14ac:dyDescent="0.2">
      <c r="A310" s="169" t="s">
        <v>589</v>
      </c>
      <c r="B310" s="170" t="s">
        <v>590</v>
      </c>
      <c r="C310" s="360"/>
      <c r="D310" s="360"/>
      <c r="E310" s="362"/>
      <c r="F310" s="364"/>
      <c r="G310" s="366"/>
      <c r="I310" s="336"/>
      <c r="J310" s="336"/>
      <c r="K310" s="336"/>
      <c r="L310" s="336"/>
      <c r="M310" s="336"/>
      <c r="N310" s="336"/>
      <c r="O310" s="336"/>
      <c r="P310" s="336"/>
      <c r="Q310" s="336"/>
      <c r="R310" s="336"/>
      <c r="S310" s="336"/>
      <c r="T310" s="336"/>
      <c r="U310" s="336"/>
      <c r="V310" s="336"/>
      <c r="W310" s="336"/>
      <c r="X310" s="336"/>
      <c r="Y310" s="336"/>
      <c r="Z310" s="336"/>
      <c r="AA310" s="336"/>
      <c r="AB310" s="336"/>
      <c r="AC310" s="336"/>
      <c r="AD310" s="336"/>
      <c r="AE310" s="336"/>
      <c r="AF310" s="336"/>
      <c r="AG310" s="336"/>
      <c r="AH310" s="336"/>
      <c r="AI310" s="336"/>
      <c r="AJ310" s="336"/>
      <c r="AK310" s="336"/>
      <c r="AL310" s="336"/>
      <c r="AM310" s="336"/>
      <c r="AN310" s="336"/>
      <c r="AO310" s="336"/>
      <c r="AP310" s="336"/>
      <c r="AQ310" s="336"/>
      <c r="AR310" s="336"/>
      <c r="AS310" s="336"/>
      <c r="AT310" s="336"/>
      <c r="AU310" s="336"/>
      <c r="AV310" s="336"/>
      <c r="AW310" s="336"/>
      <c r="AX310" s="336"/>
      <c r="AY310" s="336"/>
      <c r="AZ310" s="336"/>
      <c r="BA310" s="336"/>
      <c r="BB310" s="336"/>
      <c r="BC310" s="336"/>
      <c r="BD310" s="336"/>
      <c r="BE310" s="336"/>
      <c r="BF310" s="336"/>
      <c r="BG310" s="336"/>
      <c r="BH310" s="336"/>
      <c r="BI310" s="336"/>
      <c r="BJ310" s="336"/>
      <c r="BK310" s="336"/>
      <c r="BL310" s="336"/>
      <c r="BM310" s="336"/>
      <c r="BN310" s="336"/>
      <c r="BO310" s="336"/>
      <c r="BP310" s="336"/>
      <c r="BQ310" s="336"/>
      <c r="BR310" s="336"/>
      <c r="BS310" s="336"/>
      <c r="BT310" s="336"/>
      <c r="BU310" s="336"/>
      <c r="BV310" s="336"/>
      <c r="BW310" s="336"/>
      <c r="BX310" s="336"/>
      <c r="BY310" s="336"/>
      <c r="BZ310" s="336"/>
      <c r="CA310" s="336"/>
      <c r="CB310" s="336"/>
      <c r="CC310" s="336"/>
      <c r="CD310" s="336"/>
      <c r="CE310" s="336"/>
      <c r="CF310" s="336"/>
      <c r="CG310" s="336"/>
      <c r="CH310" s="336"/>
      <c r="CI310" s="336"/>
      <c r="CJ310" s="336"/>
      <c r="CK310" s="336"/>
      <c r="CL310" s="336"/>
      <c r="CM310" s="336"/>
      <c r="CN310" s="336"/>
      <c r="CO310" s="336"/>
      <c r="CP310" s="336"/>
      <c r="CQ310" s="336"/>
      <c r="CR310" s="336"/>
      <c r="CS310" s="336"/>
      <c r="CT310" s="336"/>
      <c r="CU310" s="336"/>
      <c r="CV310" s="336"/>
      <c r="CW310" s="336"/>
      <c r="CX310" s="336"/>
      <c r="CY310" s="336"/>
      <c r="CZ310" s="336"/>
      <c r="DA310" s="336"/>
      <c r="DB310" s="336"/>
      <c r="DC310" s="336"/>
      <c r="DD310" s="336"/>
      <c r="DE310" s="336"/>
      <c r="DF310" s="336"/>
      <c r="DG310" s="336"/>
      <c r="DH310" s="336"/>
      <c r="DI310" s="336"/>
      <c r="DJ310" s="336"/>
      <c r="DK310" s="336"/>
      <c r="DL310" s="336"/>
      <c r="DM310" s="336"/>
      <c r="DN310" s="336"/>
      <c r="DO310" s="336"/>
      <c r="DP310" s="336"/>
      <c r="DQ310" s="336"/>
      <c r="DR310" s="336"/>
      <c r="DS310" s="336"/>
      <c r="DT310" s="336"/>
      <c r="DU310" s="336"/>
      <c r="DV310" s="336"/>
      <c r="DW310" s="336"/>
      <c r="DX310" s="336"/>
      <c r="DY310" s="336"/>
      <c r="DZ310" s="336"/>
      <c r="EA310" s="336"/>
      <c r="EB310" s="336"/>
      <c r="EC310" s="336"/>
      <c r="ED310" s="336"/>
      <c r="EE310" s="336"/>
      <c r="EF310" s="336"/>
      <c r="EG310" s="336"/>
      <c r="EH310" s="336"/>
      <c r="EI310" s="336"/>
      <c r="EJ310" s="336"/>
      <c r="EK310" s="336"/>
    </row>
    <row r="311" spans="1:141" ht="24" customHeight="1" x14ac:dyDescent="0.2">
      <c r="A311" s="239"/>
      <c r="B311" s="172"/>
      <c r="C311" s="237" t="s">
        <v>728</v>
      </c>
      <c r="D311" s="173"/>
      <c r="E311" s="174"/>
      <c r="F311" s="175"/>
      <c r="G311" s="176"/>
    </row>
    <row r="312" spans="1:141" s="335" customFormat="1" ht="24" customHeight="1" x14ac:dyDescent="0.2">
      <c r="A312" s="326" t="str">
        <f t="shared" ref="A312:A325" si="91">IFERROR(VLOOKUP(C312,Tabla_Insumos,4,FALSE),"")</f>
        <v/>
      </c>
      <c r="B312" s="327" t="str">
        <f>IFERROR(VLOOKUP(C312,Tabla_Insumos,5,FALSE),"")</f>
        <v/>
      </c>
      <c r="C312" s="328"/>
      <c r="D312" s="329" t="str">
        <f t="shared" ref="D312:D325" si="92">IFERROR(VLOOKUP(C312,Tabla_Insumos,2,FALSE),"")</f>
        <v/>
      </c>
      <c r="E312" s="330"/>
      <c r="F312" s="331">
        <f t="shared" ref="F312:F325" si="93">IFERROR(VLOOKUP(C312,Tabla_Insumos,3,FALSE),0)</f>
        <v>0</v>
      </c>
      <c r="G312" s="334">
        <f>ROUND(E312*F312,2)</f>
        <v>0</v>
      </c>
    </row>
    <row r="313" spans="1:141" s="335" customFormat="1" ht="24" customHeight="1" x14ac:dyDescent="0.2">
      <c r="A313" s="326" t="str">
        <f t="shared" si="91"/>
        <v/>
      </c>
      <c r="B313" s="327" t="str">
        <f t="shared" ref="B313:B325" si="94">IFERROR(VLOOKUP(C313,Tabla_Insumos,5,FALSE),"")</f>
        <v/>
      </c>
      <c r="C313" s="328"/>
      <c r="D313" s="329" t="str">
        <f t="shared" si="92"/>
        <v/>
      </c>
      <c r="E313" s="330"/>
      <c r="F313" s="331">
        <f t="shared" si="93"/>
        <v>0</v>
      </c>
      <c r="G313" s="334">
        <f t="shared" ref="G313:G325" si="95">ROUND(E313*F313,2)</f>
        <v>0</v>
      </c>
    </row>
    <row r="314" spans="1:141" s="335" customFormat="1" ht="24" customHeight="1" x14ac:dyDescent="0.2">
      <c r="A314" s="326" t="str">
        <f t="shared" si="91"/>
        <v/>
      </c>
      <c r="B314" s="327" t="str">
        <f t="shared" si="94"/>
        <v/>
      </c>
      <c r="C314" s="328"/>
      <c r="D314" s="329" t="str">
        <f t="shared" si="92"/>
        <v/>
      </c>
      <c r="E314" s="330"/>
      <c r="F314" s="331">
        <f t="shared" si="93"/>
        <v>0</v>
      </c>
      <c r="G314" s="334">
        <f t="shared" si="95"/>
        <v>0</v>
      </c>
    </row>
    <row r="315" spans="1:141" s="335" customFormat="1" ht="24" customHeight="1" x14ac:dyDescent="0.2">
      <c r="A315" s="326" t="str">
        <f t="shared" si="91"/>
        <v/>
      </c>
      <c r="B315" s="327" t="str">
        <f t="shared" si="94"/>
        <v/>
      </c>
      <c r="C315" s="328"/>
      <c r="D315" s="329" t="str">
        <f t="shared" si="92"/>
        <v/>
      </c>
      <c r="E315" s="330"/>
      <c r="F315" s="331">
        <f t="shared" si="93"/>
        <v>0</v>
      </c>
      <c r="G315" s="334">
        <f t="shared" si="95"/>
        <v>0</v>
      </c>
    </row>
    <row r="316" spans="1:141" s="335" customFormat="1" ht="24" customHeight="1" x14ac:dyDescent="0.2">
      <c r="A316" s="326" t="str">
        <f t="shared" si="91"/>
        <v/>
      </c>
      <c r="B316" s="327" t="str">
        <f t="shared" si="94"/>
        <v/>
      </c>
      <c r="C316" s="328"/>
      <c r="D316" s="329" t="str">
        <f t="shared" si="92"/>
        <v/>
      </c>
      <c r="E316" s="330"/>
      <c r="F316" s="331">
        <f t="shared" si="93"/>
        <v>0</v>
      </c>
      <c r="G316" s="334">
        <f t="shared" si="95"/>
        <v>0</v>
      </c>
    </row>
    <row r="317" spans="1:141" s="335" customFormat="1" ht="24" customHeight="1" x14ac:dyDescent="0.2">
      <c r="A317" s="326" t="str">
        <f t="shared" si="91"/>
        <v/>
      </c>
      <c r="B317" s="327" t="str">
        <f t="shared" si="94"/>
        <v/>
      </c>
      <c r="C317" s="328"/>
      <c r="D317" s="329" t="str">
        <f t="shared" si="92"/>
        <v/>
      </c>
      <c r="E317" s="330"/>
      <c r="F317" s="331">
        <f t="shared" si="93"/>
        <v>0</v>
      </c>
      <c r="G317" s="334">
        <f t="shared" si="95"/>
        <v>0</v>
      </c>
    </row>
    <row r="318" spans="1:141" s="335" customFormat="1" ht="24" customHeight="1" x14ac:dyDescent="0.2">
      <c r="A318" s="326" t="str">
        <f t="shared" si="91"/>
        <v/>
      </c>
      <c r="B318" s="327" t="str">
        <f t="shared" si="94"/>
        <v/>
      </c>
      <c r="C318" s="328"/>
      <c r="D318" s="329" t="str">
        <f t="shared" si="92"/>
        <v/>
      </c>
      <c r="E318" s="330"/>
      <c r="F318" s="331">
        <f t="shared" si="93"/>
        <v>0</v>
      </c>
      <c r="G318" s="334">
        <f t="shared" si="95"/>
        <v>0</v>
      </c>
    </row>
    <row r="319" spans="1:141" s="335" customFormat="1" ht="24" customHeight="1" x14ac:dyDescent="0.2">
      <c r="A319" s="326" t="str">
        <f t="shared" si="91"/>
        <v/>
      </c>
      <c r="B319" s="327" t="str">
        <f t="shared" si="94"/>
        <v/>
      </c>
      <c r="C319" s="328"/>
      <c r="D319" s="329" t="str">
        <f t="shared" si="92"/>
        <v/>
      </c>
      <c r="E319" s="330"/>
      <c r="F319" s="331">
        <f t="shared" si="93"/>
        <v>0</v>
      </c>
      <c r="G319" s="334">
        <f t="shared" si="95"/>
        <v>0</v>
      </c>
    </row>
    <row r="320" spans="1:141" s="335" customFormat="1" ht="24" customHeight="1" x14ac:dyDescent="0.2">
      <c r="A320" s="326" t="str">
        <f t="shared" si="91"/>
        <v/>
      </c>
      <c r="B320" s="327" t="str">
        <f t="shared" si="94"/>
        <v/>
      </c>
      <c r="C320" s="328"/>
      <c r="D320" s="329" t="str">
        <f t="shared" si="92"/>
        <v/>
      </c>
      <c r="E320" s="330"/>
      <c r="F320" s="331">
        <f t="shared" si="93"/>
        <v>0</v>
      </c>
      <c r="G320" s="334">
        <f t="shared" si="95"/>
        <v>0</v>
      </c>
    </row>
    <row r="321" spans="1:7" s="335" customFormat="1" ht="24" customHeight="1" x14ac:dyDescent="0.2">
      <c r="A321" s="326" t="str">
        <f t="shared" si="91"/>
        <v/>
      </c>
      <c r="B321" s="327" t="str">
        <f t="shared" si="94"/>
        <v/>
      </c>
      <c r="C321" s="328"/>
      <c r="D321" s="329" t="str">
        <f t="shared" si="92"/>
        <v/>
      </c>
      <c r="E321" s="330"/>
      <c r="F321" s="331">
        <f t="shared" si="93"/>
        <v>0</v>
      </c>
      <c r="G321" s="334">
        <f t="shared" si="95"/>
        <v>0</v>
      </c>
    </row>
    <row r="322" spans="1:7" s="335" customFormat="1" ht="24" customHeight="1" x14ac:dyDescent="0.2">
      <c r="A322" s="326" t="str">
        <f t="shared" si="91"/>
        <v/>
      </c>
      <c r="B322" s="327" t="str">
        <f t="shared" si="94"/>
        <v/>
      </c>
      <c r="C322" s="328"/>
      <c r="D322" s="329" t="str">
        <f t="shared" si="92"/>
        <v/>
      </c>
      <c r="E322" s="330"/>
      <c r="F322" s="331">
        <f t="shared" si="93"/>
        <v>0</v>
      </c>
      <c r="G322" s="334">
        <f t="shared" si="95"/>
        <v>0</v>
      </c>
    </row>
    <row r="323" spans="1:7" s="335" customFormat="1" ht="24" customHeight="1" x14ac:dyDescent="0.2">
      <c r="A323" s="326" t="str">
        <f t="shared" si="91"/>
        <v/>
      </c>
      <c r="B323" s="327" t="str">
        <f t="shared" si="94"/>
        <v/>
      </c>
      <c r="C323" s="328"/>
      <c r="D323" s="329" t="str">
        <f t="shared" si="92"/>
        <v/>
      </c>
      <c r="E323" s="330"/>
      <c r="F323" s="331">
        <f t="shared" si="93"/>
        <v>0</v>
      </c>
      <c r="G323" s="334">
        <f t="shared" si="95"/>
        <v>0</v>
      </c>
    </row>
    <row r="324" spans="1:7" s="335" customFormat="1" ht="24" customHeight="1" x14ac:dyDescent="0.2">
      <c r="A324" s="326" t="str">
        <f t="shared" si="91"/>
        <v/>
      </c>
      <c r="B324" s="327" t="str">
        <f t="shared" si="94"/>
        <v/>
      </c>
      <c r="C324" s="328"/>
      <c r="D324" s="329" t="str">
        <f t="shared" si="92"/>
        <v/>
      </c>
      <c r="E324" s="330"/>
      <c r="F324" s="331">
        <f t="shared" si="93"/>
        <v>0</v>
      </c>
      <c r="G324" s="334">
        <f t="shared" si="95"/>
        <v>0</v>
      </c>
    </row>
    <row r="325" spans="1:7" s="335" customFormat="1" ht="24" customHeight="1" x14ac:dyDescent="0.2">
      <c r="A325" s="326" t="str">
        <f t="shared" si="91"/>
        <v/>
      </c>
      <c r="B325" s="327" t="str">
        <f t="shared" si="94"/>
        <v/>
      </c>
      <c r="C325" s="328"/>
      <c r="D325" s="329" t="str">
        <f t="shared" si="92"/>
        <v/>
      </c>
      <c r="E325" s="330"/>
      <c r="F325" s="332">
        <f t="shared" si="93"/>
        <v>0</v>
      </c>
      <c r="G325" s="334">
        <f t="shared" si="95"/>
        <v>0</v>
      </c>
    </row>
    <row r="326" spans="1:7" ht="24" customHeight="1" x14ac:dyDescent="0.2">
      <c r="A326" s="177"/>
      <c r="B326" s="151"/>
      <c r="C326" s="151"/>
      <c r="D326" s="162"/>
      <c r="E326" s="163"/>
      <c r="F326" s="240" t="s">
        <v>33</v>
      </c>
      <c r="G326" s="178">
        <f>SUBTOTAL(9,G312:G325)</f>
        <v>0</v>
      </c>
    </row>
    <row r="327" spans="1:7" ht="24" customHeight="1" x14ac:dyDescent="0.2">
      <c r="A327" s="177"/>
      <c r="B327" s="151"/>
      <c r="C327" s="179" t="s">
        <v>729</v>
      </c>
      <c r="D327" s="162"/>
      <c r="E327" s="163"/>
      <c r="F327" s="164"/>
      <c r="G327" s="180"/>
    </row>
    <row r="328" spans="1:7" s="335" customFormat="1" ht="24" customHeight="1" x14ac:dyDescent="0.2">
      <c r="A328" s="326" t="str">
        <f t="shared" ref="A328:A335" si="96">IFERROR(VLOOKUP(C328,Tabla_Insumos,4,FALSE),"")</f>
        <v/>
      </c>
      <c r="B328" s="327" t="str">
        <f t="shared" ref="B328:B335" si="97">IFERROR(VLOOKUP(C328,Tabla_Insumos,5,FALSE),"")</f>
        <v/>
      </c>
      <c r="C328" s="328"/>
      <c r="D328" s="329" t="str">
        <f t="shared" ref="D328:D335" si="98">IFERROR(VLOOKUP(C328,Tabla_Insumos,2,FALSE),"")</f>
        <v/>
      </c>
      <c r="E328" s="330"/>
      <c r="F328" s="333">
        <f t="shared" ref="F328:F335" si="99">IFERROR(VLOOKUP(C328,Tabla_Insumos,3,FALSE),0)</f>
        <v>0</v>
      </c>
      <c r="G328" s="334">
        <f>ROUND(E328*F328,2)</f>
        <v>0</v>
      </c>
    </row>
    <row r="329" spans="1:7" s="335" customFormat="1" ht="24" customHeight="1" x14ac:dyDescent="0.2">
      <c r="A329" s="326" t="str">
        <f t="shared" si="96"/>
        <v/>
      </c>
      <c r="B329" s="327" t="str">
        <f t="shared" si="97"/>
        <v/>
      </c>
      <c r="C329" s="328"/>
      <c r="D329" s="329" t="str">
        <f t="shared" si="98"/>
        <v/>
      </c>
      <c r="E329" s="330"/>
      <c r="F329" s="333">
        <f t="shared" si="99"/>
        <v>0</v>
      </c>
      <c r="G329" s="334">
        <f>ROUND(E329*F329,2)</f>
        <v>0</v>
      </c>
    </row>
    <row r="330" spans="1:7" s="335" customFormat="1" ht="24" customHeight="1" x14ac:dyDescent="0.2">
      <c r="A330" s="326" t="str">
        <f t="shared" si="96"/>
        <v/>
      </c>
      <c r="B330" s="327" t="str">
        <f t="shared" si="97"/>
        <v/>
      </c>
      <c r="C330" s="328"/>
      <c r="D330" s="329" t="str">
        <f t="shared" si="98"/>
        <v/>
      </c>
      <c r="E330" s="330"/>
      <c r="F330" s="333">
        <f t="shared" si="99"/>
        <v>0</v>
      </c>
      <c r="G330" s="334">
        <f t="shared" ref="G330:G335" si="100">ROUND(E330*F330,2)</f>
        <v>0</v>
      </c>
    </row>
    <row r="331" spans="1:7" s="335" customFormat="1" ht="24" customHeight="1" x14ac:dyDescent="0.2">
      <c r="A331" s="326" t="str">
        <f t="shared" si="96"/>
        <v/>
      </c>
      <c r="B331" s="327" t="str">
        <f t="shared" si="97"/>
        <v/>
      </c>
      <c r="C331" s="328"/>
      <c r="D331" s="329" t="str">
        <f t="shared" si="98"/>
        <v/>
      </c>
      <c r="E331" s="330"/>
      <c r="F331" s="333">
        <f t="shared" si="99"/>
        <v>0</v>
      </c>
      <c r="G331" s="334">
        <f t="shared" si="100"/>
        <v>0</v>
      </c>
    </row>
    <row r="332" spans="1:7" s="335" customFormat="1" ht="24" customHeight="1" x14ac:dyDescent="0.2">
      <c r="A332" s="326" t="str">
        <f t="shared" si="96"/>
        <v/>
      </c>
      <c r="B332" s="327" t="str">
        <f t="shared" si="97"/>
        <v/>
      </c>
      <c r="C332" s="328"/>
      <c r="D332" s="329" t="str">
        <f t="shared" si="98"/>
        <v/>
      </c>
      <c r="E332" s="330"/>
      <c r="F332" s="331">
        <f t="shared" si="99"/>
        <v>0</v>
      </c>
      <c r="G332" s="334">
        <f t="shared" si="100"/>
        <v>0</v>
      </c>
    </row>
    <row r="333" spans="1:7" s="335" customFormat="1" ht="24" customHeight="1" x14ac:dyDescent="0.2">
      <c r="A333" s="326" t="str">
        <f t="shared" si="96"/>
        <v/>
      </c>
      <c r="B333" s="327" t="str">
        <f t="shared" si="97"/>
        <v/>
      </c>
      <c r="C333" s="328"/>
      <c r="D333" s="329" t="str">
        <f t="shared" si="98"/>
        <v/>
      </c>
      <c r="E333" s="330"/>
      <c r="F333" s="331">
        <f t="shared" si="99"/>
        <v>0</v>
      </c>
      <c r="G333" s="334">
        <f t="shared" si="100"/>
        <v>0</v>
      </c>
    </row>
    <row r="334" spans="1:7" s="335" customFormat="1" ht="24" customHeight="1" x14ac:dyDescent="0.2">
      <c r="A334" s="326" t="str">
        <f t="shared" si="96"/>
        <v/>
      </c>
      <c r="B334" s="327" t="str">
        <f t="shared" si="97"/>
        <v/>
      </c>
      <c r="C334" s="328"/>
      <c r="D334" s="329" t="str">
        <f t="shared" si="98"/>
        <v/>
      </c>
      <c r="E334" s="330"/>
      <c r="F334" s="331">
        <f t="shared" si="99"/>
        <v>0</v>
      </c>
      <c r="G334" s="334">
        <f t="shared" si="100"/>
        <v>0</v>
      </c>
    </row>
    <row r="335" spans="1:7" s="335" customFormat="1" ht="24" customHeight="1" x14ac:dyDescent="0.2">
      <c r="A335" s="326" t="str">
        <f t="shared" si="96"/>
        <v/>
      </c>
      <c r="B335" s="327" t="str">
        <f t="shared" si="97"/>
        <v/>
      </c>
      <c r="C335" s="328"/>
      <c r="D335" s="329" t="str">
        <f t="shared" si="98"/>
        <v/>
      </c>
      <c r="E335" s="330"/>
      <c r="F335" s="331">
        <f t="shared" si="99"/>
        <v>0</v>
      </c>
      <c r="G335" s="334">
        <f t="shared" si="100"/>
        <v>0</v>
      </c>
    </row>
    <row r="336" spans="1:7" ht="24" customHeight="1" x14ac:dyDescent="0.2">
      <c r="A336" s="177"/>
      <c r="B336" s="151"/>
      <c r="C336" s="151"/>
      <c r="D336" s="162"/>
      <c r="E336" s="163"/>
      <c r="F336" s="240" t="s">
        <v>34</v>
      </c>
      <c r="G336" s="178">
        <f>SUBTOTAL(9,G328:G335)</f>
        <v>0</v>
      </c>
    </row>
    <row r="337" spans="1:8" ht="24" customHeight="1" x14ac:dyDescent="0.2">
      <c r="A337" s="177"/>
      <c r="B337" s="151"/>
      <c r="C337" s="179" t="s">
        <v>730</v>
      </c>
      <c r="D337" s="162"/>
      <c r="E337" s="163"/>
      <c r="F337" s="164"/>
      <c r="G337" s="180"/>
    </row>
    <row r="338" spans="1:8" s="335" customFormat="1" ht="24" customHeight="1" x14ac:dyDescent="0.2">
      <c r="A338" s="326" t="str">
        <f t="shared" ref="A338:A346" si="101">IFERROR(VLOOKUP(C338,Tabla_Insumos,4,FALSE),"")</f>
        <v/>
      </c>
      <c r="B338" s="327" t="str">
        <f t="shared" ref="B338:B346" si="102">IFERROR(VLOOKUP(C338,Tabla_Insumos,5,FALSE),"")</f>
        <v/>
      </c>
      <c r="C338" s="328"/>
      <c r="D338" s="329" t="str">
        <f t="shared" ref="D338:D346" si="103">IFERROR(VLOOKUP(C338,Tabla_Insumos,2,FALSE),"")</f>
        <v/>
      </c>
      <c r="E338" s="330"/>
      <c r="F338" s="331">
        <f t="shared" ref="F338:F346" si="104">IFERROR(VLOOKUP(C338,Tabla_Insumos,3,FALSE),0)</f>
        <v>0</v>
      </c>
      <c r="G338" s="334">
        <f t="shared" ref="G338:G346" si="105">ROUND(E338*F338,2)</f>
        <v>0</v>
      </c>
    </row>
    <row r="339" spans="1:8" s="335" customFormat="1" ht="24" customHeight="1" x14ac:dyDescent="0.2">
      <c r="A339" s="326" t="str">
        <f t="shared" si="101"/>
        <v/>
      </c>
      <c r="B339" s="327" t="str">
        <f t="shared" si="102"/>
        <v/>
      </c>
      <c r="C339" s="328"/>
      <c r="D339" s="329" t="str">
        <f t="shared" si="103"/>
        <v/>
      </c>
      <c r="E339" s="330"/>
      <c r="F339" s="331">
        <f t="shared" si="104"/>
        <v>0</v>
      </c>
      <c r="G339" s="334">
        <f t="shared" si="105"/>
        <v>0</v>
      </c>
    </row>
    <row r="340" spans="1:8" s="335" customFormat="1" ht="24" customHeight="1" x14ac:dyDescent="0.2">
      <c r="A340" s="326" t="str">
        <f t="shared" si="101"/>
        <v/>
      </c>
      <c r="B340" s="327" t="str">
        <f t="shared" si="102"/>
        <v/>
      </c>
      <c r="C340" s="328"/>
      <c r="D340" s="329" t="str">
        <f t="shared" si="103"/>
        <v/>
      </c>
      <c r="E340" s="330"/>
      <c r="F340" s="331">
        <f t="shared" si="104"/>
        <v>0</v>
      </c>
      <c r="G340" s="334">
        <f t="shared" si="105"/>
        <v>0</v>
      </c>
    </row>
    <row r="341" spans="1:8" s="335" customFormat="1" ht="24" customHeight="1" x14ac:dyDescent="0.2">
      <c r="A341" s="326" t="str">
        <f t="shared" si="101"/>
        <v/>
      </c>
      <c r="B341" s="327" t="str">
        <f t="shared" si="102"/>
        <v/>
      </c>
      <c r="C341" s="328"/>
      <c r="D341" s="329" t="str">
        <f t="shared" si="103"/>
        <v/>
      </c>
      <c r="E341" s="330"/>
      <c r="F341" s="331">
        <f t="shared" si="104"/>
        <v>0</v>
      </c>
      <c r="G341" s="334">
        <f t="shared" si="105"/>
        <v>0</v>
      </c>
    </row>
    <row r="342" spans="1:8" s="335" customFormat="1" ht="24" customHeight="1" x14ac:dyDescent="0.2">
      <c r="A342" s="326" t="str">
        <f t="shared" si="101"/>
        <v/>
      </c>
      <c r="B342" s="327" t="str">
        <f t="shared" si="102"/>
        <v/>
      </c>
      <c r="C342" s="328"/>
      <c r="D342" s="329" t="str">
        <f t="shared" si="103"/>
        <v/>
      </c>
      <c r="E342" s="330"/>
      <c r="F342" s="331">
        <f t="shared" si="104"/>
        <v>0</v>
      </c>
      <c r="G342" s="334">
        <f t="shared" si="105"/>
        <v>0</v>
      </c>
    </row>
    <row r="343" spans="1:8" s="335" customFormat="1" ht="24" customHeight="1" x14ac:dyDescent="0.2">
      <c r="A343" s="326" t="str">
        <f t="shared" si="101"/>
        <v/>
      </c>
      <c r="B343" s="327" t="str">
        <f t="shared" si="102"/>
        <v/>
      </c>
      <c r="C343" s="328"/>
      <c r="D343" s="329" t="str">
        <f t="shared" si="103"/>
        <v/>
      </c>
      <c r="E343" s="330"/>
      <c r="F343" s="331">
        <f t="shared" si="104"/>
        <v>0</v>
      </c>
      <c r="G343" s="334">
        <f t="shared" si="105"/>
        <v>0</v>
      </c>
    </row>
    <row r="344" spans="1:8" s="335" customFormat="1" ht="24" customHeight="1" x14ac:dyDescent="0.2">
      <c r="A344" s="326" t="str">
        <f t="shared" si="101"/>
        <v/>
      </c>
      <c r="B344" s="327" t="str">
        <f t="shared" si="102"/>
        <v/>
      </c>
      <c r="C344" s="328"/>
      <c r="D344" s="329" t="str">
        <f t="shared" si="103"/>
        <v/>
      </c>
      <c r="E344" s="330"/>
      <c r="F344" s="331">
        <f t="shared" si="104"/>
        <v>0</v>
      </c>
      <c r="G344" s="334">
        <f t="shared" si="105"/>
        <v>0</v>
      </c>
    </row>
    <row r="345" spans="1:8" s="335" customFormat="1" ht="24" customHeight="1" x14ac:dyDescent="0.2">
      <c r="A345" s="326" t="str">
        <f t="shared" si="101"/>
        <v/>
      </c>
      <c r="B345" s="327" t="str">
        <f t="shared" si="102"/>
        <v/>
      </c>
      <c r="C345" s="328"/>
      <c r="D345" s="329" t="str">
        <f t="shared" si="103"/>
        <v/>
      </c>
      <c r="E345" s="330"/>
      <c r="F345" s="331">
        <f t="shared" si="104"/>
        <v>0</v>
      </c>
      <c r="G345" s="334">
        <f t="shared" si="105"/>
        <v>0</v>
      </c>
    </row>
    <row r="346" spans="1:8" s="335" customFormat="1" ht="24" customHeight="1" x14ac:dyDescent="0.2">
      <c r="A346" s="326" t="str">
        <f t="shared" si="101"/>
        <v/>
      </c>
      <c r="B346" s="327" t="str">
        <f t="shared" si="102"/>
        <v/>
      </c>
      <c r="C346" s="328"/>
      <c r="D346" s="329" t="str">
        <f t="shared" si="103"/>
        <v/>
      </c>
      <c r="E346" s="330"/>
      <c r="F346" s="331">
        <f t="shared" si="104"/>
        <v>0</v>
      </c>
      <c r="G346" s="334">
        <f t="shared" si="105"/>
        <v>0</v>
      </c>
    </row>
    <row r="347" spans="1:8" ht="24" customHeight="1" x14ac:dyDescent="0.2">
      <c r="A347" s="181"/>
      <c r="B347" s="162"/>
      <c r="C347" s="151"/>
      <c r="D347" s="162"/>
      <c r="E347" s="163"/>
      <c r="F347" s="240" t="s">
        <v>35</v>
      </c>
      <c r="G347" s="178">
        <f>SUBTOTAL(9,G338:G346)</f>
        <v>0</v>
      </c>
    </row>
    <row r="348" spans="1:8" ht="24" customHeight="1" thickBot="1" x14ac:dyDescent="0.25">
      <c r="A348" s="182"/>
      <c r="B348" s="183"/>
      <c r="C348" s="184"/>
      <c r="D348" s="183"/>
      <c r="E348" s="185"/>
      <c r="F348" s="186"/>
      <c r="G348" s="187"/>
    </row>
    <row r="349" spans="1:8" ht="24" customHeight="1" thickBot="1" x14ac:dyDescent="0.25">
      <c r="A349" s="188" t="str">
        <f>B307</f>
        <v>3.1.2</v>
      </c>
      <c r="B349" s="189" t="str">
        <f>C307</f>
        <v>Hormigones para cimientos y sobrecimientos</v>
      </c>
      <c r="C349" s="190"/>
      <c r="D349" s="190" t="s">
        <v>36</v>
      </c>
      <c r="E349" s="191"/>
      <c r="F349" s="192" t="s">
        <v>37</v>
      </c>
      <c r="G349" s="193">
        <f>SUBTOTAL(9,G312:G348)</f>
        <v>0</v>
      </c>
    </row>
    <row r="350" spans="1:8" ht="24" customHeight="1" thickTop="1" thickBot="1" x14ac:dyDescent="0.25"/>
    <row r="351" spans="1:8" ht="24" customHeight="1" thickTop="1" x14ac:dyDescent="0.2">
      <c r="A351" s="225" t="s">
        <v>39</v>
      </c>
      <c r="B351" s="226"/>
      <c r="C351" s="226"/>
      <c r="D351" s="226"/>
      <c r="E351" s="226"/>
      <c r="F351" s="226"/>
      <c r="G351" s="227"/>
      <c r="H351" s="152">
        <f>COUNTIF($A$1:A357,"ANALISIS DE PRECIOS")</f>
        <v>8</v>
      </c>
    </row>
    <row r="352" spans="1:8" ht="24" customHeight="1" x14ac:dyDescent="0.2">
      <c r="A352" s="153" t="s">
        <v>726</v>
      </c>
      <c r="B352" s="154" t="str">
        <f>Comitente</f>
        <v>DIRECCIÓN DE INFRAESTRUCTURA ESCOLAR</v>
      </c>
      <c r="C352" s="148"/>
      <c r="D352" s="155"/>
      <c r="E352" s="155"/>
      <c r="F352" s="156"/>
      <c r="G352" s="157"/>
    </row>
    <row r="353" spans="1:141" ht="24" customHeight="1" x14ac:dyDescent="0.2">
      <c r="A353" s="153" t="s">
        <v>727</v>
      </c>
      <c r="B353" s="154">
        <f>Contratista</f>
        <v>0</v>
      </c>
      <c r="C353" s="149"/>
      <c r="D353" s="149"/>
      <c r="E353" s="149"/>
      <c r="F353" s="158"/>
      <c r="G353" s="159"/>
    </row>
    <row r="354" spans="1:141" ht="24" customHeight="1" x14ac:dyDescent="0.2">
      <c r="A354" s="153" t="s">
        <v>26</v>
      </c>
      <c r="B354" s="154" t="str">
        <f>Obra</f>
        <v>E.N.I. N° 23 - MARGARITA FERRA DE BARTOL</v>
      </c>
      <c r="C354" s="149"/>
      <c r="D354" s="149"/>
      <c r="E354" s="149"/>
      <c r="F354" s="158" t="s">
        <v>40</v>
      </c>
      <c r="G354" s="160">
        <f>Fecha_Base</f>
        <v>0</v>
      </c>
    </row>
    <row r="355" spans="1:141" ht="24" customHeight="1" x14ac:dyDescent="0.2">
      <c r="A355" s="161" t="s">
        <v>725</v>
      </c>
      <c r="B355" s="150" t="str">
        <f>Ubicación</f>
        <v>Alfredo Fortabat 3060 (o) - Bº Franklin Rawson</v>
      </c>
      <c r="C355" s="150"/>
      <c r="D355" s="162"/>
      <c r="E355" s="163"/>
      <c r="F355" s="164"/>
      <c r="G355" s="165"/>
    </row>
    <row r="356" spans="1:141" ht="24" customHeight="1" x14ac:dyDescent="0.2">
      <c r="A356" s="161" t="s">
        <v>41</v>
      </c>
      <c r="B356" s="166" t="str">
        <f>IFERROR(VALUE(LEFT(B357,FIND("-",B357)-1)),"")</f>
        <v/>
      </c>
      <c r="C356" s="151" t="str">
        <f>IFERROR(VLOOKUP(B356,Tabla_CyP,2,FALSE),"")</f>
        <v/>
      </c>
      <c r="E356" s="163"/>
      <c r="F356" s="164"/>
      <c r="G356" s="165"/>
    </row>
    <row r="357" spans="1:141" ht="24" customHeight="1" x14ac:dyDescent="0.2">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x14ac:dyDescent="0.2">
      <c r="A358" s="161"/>
      <c r="B358" s="150"/>
      <c r="C358" s="151"/>
      <c r="D358" s="162"/>
      <c r="E358" s="163"/>
      <c r="F358" s="164"/>
      <c r="G358" s="165"/>
    </row>
    <row r="359" spans="1:141" ht="24" customHeight="1" x14ac:dyDescent="0.2">
      <c r="A359" s="357" t="s">
        <v>588</v>
      </c>
      <c r="B359" s="358"/>
      <c r="C359" s="359" t="s">
        <v>0</v>
      </c>
      <c r="D359" s="359" t="s">
        <v>29</v>
      </c>
      <c r="E359" s="361" t="s">
        <v>30</v>
      </c>
      <c r="F359" s="363" t="s">
        <v>31</v>
      </c>
      <c r="G359" s="365" t="s">
        <v>32</v>
      </c>
    </row>
    <row r="360" spans="1:141" s="171" customFormat="1" ht="24" customHeight="1" x14ac:dyDescent="0.2">
      <c r="A360" s="169" t="s">
        <v>589</v>
      </c>
      <c r="B360" s="170" t="s">
        <v>590</v>
      </c>
      <c r="C360" s="360"/>
      <c r="D360" s="360"/>
      <c r="E360" s="362"/>
      <c r="F360" s="364"/>
      <c r="G360" s="366"/>
      <c r="I360" s="336"/>
      <c r="J360" s="336"/>
      <c r="K360" s="336"/>
      <c r="L360" s="336"/>
      <c r="M360" s="336"/>
      <c r="N360" s="336"/>
      <c r="O360" s="336"/>
      <c r="P360" s="336"/>
      <c r="Q360" s="336"/>
      <c r="R360" s="336"/>
      <c r="S360" s="336"/>
      <c r="T360" s="336"/>
      <c r="U360" s="336"/>
      <c r="V360" s="336"/>
      <c r="W360" s="336"/>
      <c r="X360" s="336"/>
      <c r="Y360" s="336"/>
      <c r="Z360" s="336"/>
      <c r="AA360" s="336"/>
      <c r="AB360" s="336"/>
      <c r="AC360" s="336"/>
      <c r="AD360" s="336"/>
      <c r="AE360" s="336"/>
      <c r="AF360" s="336"/>
      <c r="AG360" s="336"/>
      <c r="AH360" s="336"/>
      <c r="AI360" s="336"/>
      <c r="AJ360" s="336"/>
      <c r="AK360" s="336"/>
      <c r="AL360" s="336"/>
      <c r="AM360" s="336"/>
      <c r="AN360" s="336"/>
      <c r="AO360" s="336"/>
      <c r="AP360" s="336"/>
      <c r="AQ360" s="336"/>
      <c r="AR360" s="336"/>
      <c r="AS360" s="336"/>
      <c r="AT360" s="336"/>
      <c r="AU360" s="336"/>
      <c r="AV360" s="336"/>
      <c r="AW360" s="336"/>
      <c r="AX360" s="336"/>
      <c r="AY360" s="336"/>
      <c r="AZ360" s="336"/>
      <c r="BA360" s="336"/>
      <c r="BB360" s="336"/>
      <c r="BC360" s="336"/>
      <c r="BD360" s="336"/>
      <c r="BE360" s="336"/>
      <c r="BF360" s="336"/>
      <c r="BG360" s="336"/>
      <c r="BH360" s="336"/>
      <c r="BI360" s="336"/>
      <c r="BJ360" s="336"/>
      <c r="BK360" s="336"/>
      <c r="BL360" s="336"/>
      <c r="BM360" s="336"/>
      <c r="BN360" s="336"/>
      <c r="BO360" s="336"/>
      <c r="BP360" s="336"/>
      <c r="BQ360" s="336"/>
      <c r="BR360" s="336"/>
      <c r="BS360" s="336"/>
      <c r="BT360" s="336"/>
      <c r="BU360" s="336"/>
      <c r="BV360" s="336"/>
      <c r="BW360" s="336"/>
      <c r="BX360" s="336"/>
      <c r="BY360" s="336"/>
      <c r="BZ360" s="336"/>
      <c r="CA360" s="336"/>
      <c r="CB360" s="336"/>
      <c r="CC360" s="336"/>
      <c r="CD360" s="336"/>
      <c r="CE360" s="336"/>
      <c r="CF360" s="336"/>
      <c r="CG360" s="336"/>
      <c r="CH360" s="336"/>
      <c r="CI360" s="336"/>
      <c r="CJ360" s="336"/>
      <c r="CK360" s="336"/>
      <c r="CL360" s="336"/>
      <c r="CM360" s="336"/>
      <c r="CN360" s="336"/>
      <c r="CO360" s="336"/>
      <c r="CP360" s="336"/>
      <c r="CQ360" s="336"/>
      <c r="CR360" s="336"/>
      <c r="CS360" s="336"/>
      <c r="CT360" s="336"/>
      <c r="CU360" s="336"/>
      <c r="CV360" s="336"/>
      <c r="CW360" s="336"/>
      <c r="CX360" s="336"/>
      <c r="CY360" s="336"/>
      <c r="CZ360" s="336"/>
      <c r="DA360" s="336"/>
      <c r="DB360" s="336"/>
      <c r="DC360" s="336"/>
      <c r="DD360" s="336"/>
      <c r="DE360" s="336"/>
      <c r="DF360" s="336"/>
      <c r="DG360" s="336"/>
      <c r="DH360" s="336"/>
      <c r="DI360" s="336"/>
      <c r="DJ360" s="336"/>
      <c r="DK360" s="336"/>
      <c r="DL360" s="336"/>
      <c r="DM360" s="336"/>
      <c r="DN360" s="336"/>
      <c r="DO360" s="336"/>
      <c r="DP360" s="336"/>
      <c r="DQ360" s="336"/>
      <c r="DR360" s="336"/>
      <c r="DS360" s="336"/>
      <c r="DT360" s="336"/>
      <c r="DU360" s="336"/>
      <c r="DV360" s="336"/>
      <c r="DW360" s="336"/>
      <c r="DX360" s="336"/>
      <c r="DY360" s="336"/>
      <c r="DZ360" s="336"/>
      <c r="EA360" s="336"/>
      <c r="EB360" s="336"/>
      <c r="EC360" s="336"/>
      <c r="ED360" s="336"/>
      <c r="EE360" s="336"/>
      <c r="EF360" s="336"/>
      <c r="EG360" s="336"/>
      <c r="EH360" s="336"/>
      <c r="EI360" s="336"/>
      <c r="EJ360" s="336"/>
      <c r="EK360" s="336"/>
    </row>
    <row r="361" spans="1:141" ht="24" customHeight="1" x14ac:dyDescent="0.2">
      <c r="A361" s="239"/>
      <c r="B361" s="172"/>
      <c r="C361" s="237" t="s">
        <v>728</v>
      </c>
      <c r="D361" s="173"/>
      <c r="E361" s="174"/>
      <c r="F361" s="175"/>
      <c r="G361" s="176"/>
    </row>
    <row r="362" spans="1:141" s="335" customFormat="1" ht="24" customHeight="1" x14ac:dyDescent="0.2">
      <c r="A362" s="326" t="str">
        <f t="shared" ref="A362:A375" si="106">IFERROR(VLOOKUP(C362,Tabla_Insumos,4,FALSE),"")</f>
        <v/>
      </c>
      <c r="B362" s="327" t="str">
        <f>IFERROR(VLOOKUP(C362,Tabla_Insumos,5,FALSE),"")</f>
        <v/>
      </c>
      <c r="C362" s="328"/>
      <c r="D362" s="329" t="str">
        <f t="shared" ref="D362:D375" si="107">IFERROR(VLOOKUP(C362,Tabla_Insumos,2,FALSE),"")</f>
        <v/>
      </c>
      <c r="E362" s="330"/>
      <c r="F362" s="331">
        <f t="shared" ref="F362:F375" si="108">IFERROR(VLOOKUP(C362,Tabla_Insumos,3,FALSE),0)</f>
        <v>0</v>
      </c>
      <c r="G362" s="334">
        <f>ROUND(E362*F362,2)</f>
        <v>0</v>
      </c>
    </row>
    <row r="363" spans="1:141" s="335" customFormat="1" ht="24" customHeight="1" x14ac:dyDescent="0.2">
      <c r="A363" s="326" t="str">
        <f t="shared" si="106"/>
        <v/>
      </c>
      <c r="B363" s="327" t="str">
        <f t="shared" ref="B363:B375" si="109">IFERROR(VLOOKUP(C363,Tabla_Insumos,5,FALSE),"")</f>
        <v/>
      </c>
      <c r="C363" s="328"/>
      <c r="D363" s="329" t="str">
        <f t="shared" si="107"/>
        <v/>
      </c>
      <c r="E363" s="330"/>
      <c r="F363" s="331">
        <f t="shared" si="108"/>
        <v>0</v>
      </c>
      <c r="G363" s="334">
        <f t="shared" ref="G363:G375" si="110">ROUND(E363*F363,2)</f>
        <v>0</v>
      </c>
    </row>
    <row r="364" spans="1:141" s="335" customFormat="1" ht="24" customHeight="1" x14ac:dyDescent="0.2">
      <c r="A364" s="326" t="str">
        <f t="shared" si="106"/>
        <v/>
      </c>
      <c r="B364" s="327" t="str">
        <f t="shared" si="109"/>
        <v/>
      </c>
      <c r="C364" s="328"/>
      <c r="D364" s="329" t="str">
        <f t="shared" si="107"/>
        <v/>
      </c>
      <c r="E364" s="330"/>
      <c r="F364" s="331">
        <f t="shared" si="108"/>
        <v>0</v>
      </c>
      <c r="G364" s="334">
        <f t="shared" si="110"/>
        <v>0</v>
      </c>
    </row>
    <row r="365" spans="1:141" s="335" customFormat="1" ht="24" customHeight="1" x14ac:dyDescent="0.2">
      <c r="A365" s="326" t="str">
        <f t="shared" si="106"/>
        <v/>
      </c>
      <c r="B365" s="327" t="str">
        <f t="shared" si="109"/>
        <v/>
      </c>
      <c r="C365" s="328"/>
      <c r="D365" s="329" t="str">
        <f t="shared" si="107"/>
        <v/>
      </c>
      <c r="E365" s="330"/>
      <c r="F365" s="331">
        <f t="shared" si="108"/>
        <v>0</v>
      </c>
      <c r="G365" s="334">
        <f t="shared" si="110"/>
        <v>0</v>
      </c>
    </row>
    <row r="366" spans="1:141" s="335" customFormat="1" ht="24" customHeight="1" x14ac:dyDescent="0.2">
      <c r="A366" s="326" t="str">
        <f t="shared" si="106"/>
        <v/>
      </c>
      <c r="B366" s="327" t="str">
        <f t="shared" si="109"/>
        <v/>
      </c>
      <c r="C366" s="328"/>
      <c r="D366" s="329" t="str">
        <f t="shared" si="107"/>
        <v/>
      </c>
      <c r="E366" s="330"/>
      <c r="F366" s="331">
        <f t="shared" si="108"/>
        <v>0</v>
      </c>
      <c r="G366" s="334">
        <f t="shared" si="110"/>
        <v>0</v>
      </c>
    </row>
    <row r="367" spans="1:141" s="335" customFormat="1" ht="24" customHeight="1" x14ac:dyDescent="0.2">
      <c r="A367" s="326" t="str">
        <f t="shared" si="106"/>
        <v/>
      </c>
      <c r="B367" s="327" t="str">
        <f t="shared" si="109"/>
        <v/>
      </c>
      <c r="C367" s="328"/>
      <c r="D367" s="329" t="str">
        <f t="shared" si="107"/>
        <v/>
      </c>
      <c r="E367" s="330"/>
      <c r="F367" s="331">
        <f t="shared" si="108"/>
        <v>0</v>
      </c>
      <c r="G367" s="334">
        <f t="shared" si="110"/>
        <v>0</v>
      </c>
    </row>
    <row r="368" spans="1:141" s="335" customFormat="1" ht="24" customHeight="1" x14ac:dyDescent="0.2">
      <c r="A368" s="326" t="str">
        <f t="shared" si="106"/>
        <v/>
      </c>
      <c r="B368" s="327" t="str">
        <f t="shared" si="109"/>
        <v/>
      </c>
      <c r="C368" s="328"/>
      <c r="D368" s="329" t="str">
        <f t="shared" si="107"/>
        <v/>
      </c>
      <c r="E368" s="330"/>
      <c r="F368" s="331">
        <f t="shared" si="108"/>
        <v>0</v>
      </c>
      <c r="G368" s="334">
        <f t="shared" si="110"/>
        <v>0</v>
      </c>
    </row>
    <row r="369" spans="1:7" s="335" customFormat="1" ht="24" customHeight="1" x14ac:dyDescent="0.2">
      <c r="A369" s="326" t="str">
        <f t="shared" si="106"/>
        <v/>
      </c>
      <c r="B369" s="327" t="str">
        <f t="shared" si="109"/>
        <v/>
      </c>
      <c r="C369" s="328"/>
      <c r="D369" s="329" t="str">
        <f t="shared" si="107"/>
        <v/>
      </c>
      <c r="E369" s="330"/>
      <c r="F369" s="331">
        <f t="shared" si="108"/>
        <v>0</v>
      </c>
      <c r="G369" s="334">
        <f t="shared" si="110"/>
        <v>0</v>
      </c>
    </row>
    <row r="370" spans="1:7" s="335" customFormat="1" ht="24" customHeight="1" x14ac:dyDescent="0.2">
      <c r="A370" s="326" t="str">
        <f t="shared" si="106"/>
        <v/>
      </c>
      <c r="B370" s="327" t="str">
        <f t="shared" si="109"/>
        <v/>
      </c>
      <c r="C370" s="328"/>
      <c r="D370" s="329" t="str">
        <f t="shared" si="107"/>
        <v/>
      </c>
      <c r="E370" s="330"/>
      <c r="F370" s="331">
        <f t="shared" si="108"/>
        <v>0</v>
      </c>
      <c r="G370" s="334">
        <f t="shared" si="110"/>
        <v>0</v>
      </c>
    </row>
    <row r="371" spans="1:7" s="335" customFormat="1" ht="24" customHeight="1" x14ac:dyDescent="0.2">
      <c r="A371" s="326" t="str">
        <f t="shared" si="106"/>
        <v/>
      </c>
      <c r="B371" s="327" t="str">
        <f t="shared" si="109"/>
        <v/>
      </c>
      <c r="C371" s="328"/>
      <c r="D371" s="329" t="str">
        <f t="shared" si="107"/>
        <v/>
      </c>
      <c r="E371" s="330"/>
      <c r="F371" s="331">
        <f t="shared" si="108"/>
        <v>0</v>
      </c>
      <c r="G371" s="334">
        <f t="shared" si="110"/>
        <v>0</v>
      </c>
    </row>
    <row r="372" spans="1:7" s="335" customFormat="1" ht="24" customHeight="1" x14ac:dyDescent="0.2">
      <c r="A372" s="326" t="str">
        <f t="shared" si="106"/>
        <v/>
      </c>
      <c r="B372" s="327" t="str">
        <f t="shared" si="109"/>
        <v/>
      </c>
      <c r="C372" s="328"/>
      <c r="D372" s="329" t="str">
        <f t="shared" si="107"/>
        <v/>
      </c>
      <c r="E372" s="330"/>
      <c r="F372" s="331">
        <f t="shared" si="108"/>
        <v>0</v>
      </c>
      <c r="G372" s="334">
        <f t="shared" si="110"/>
        <v>0</v>
      </c>
    </row>
    <row r="373" spans="1:7" s="335" customFormat="1" ht="24" customHeight="1" x14ac:dyDescent="0.2">
      <c r="A373" s="326" t="str">
        <f t="shared" si="106"/>
        <v/>
      </c>
      <c r="B373" s="327" t="str">
        <f t="shared" si="109"/>
        <v/>
      </c>
      <c r="C373" s="328"/>
      <c r="D373" s="329" t="str">
        <f t="shared" si="107"/>
        <v/>
      </c>
      <c r="E373" s="330"/>
      <c r="F373" s="331">
        <f t="shared" si="108"/>
        <v>0</v>
      </c>
      <c r="G373" s="334">
        <f t="shared" si="110"/>
        <v>0</v>
      </c>
    </row>
    <row r="374" spans="1:7" s="335" customFormat="1" ht="24" customHeight="1" x14ac:dyDescent="0.2">
      <c r="A374" s="326" t="str">
        <f t="shared" si="106"/>
        <v/>
      </c>
      <c r="B374" s="327" t="str">
        <f t="shared" si="109"/>
        <v/>
      </c>
      <c r="C374" s="328"/>
      <c r="D374" s="329" t="str">
        <f t="shared" si="107"/>
        <v/>
      </c>
      <c r="E374" s="330"/>
      <c r="F374" s="331">
        <f t="shared" si="108"/>
        <v>0</v>
      </c>
      <c r="G374" s="334">
        <f t="shared" si="110"/>
        <v>0</v>
      </c>
    </row>
    <row r="375" spans="1:7" s="335" customFormat="1" ht="24" customHeight="1" x14ac:dyDescent="0.2">
      <c r="A375" s="326" t="str">
        <f t="shared" si="106"/>
        <v/>
      </c>
      <c r="B375" s="327" t="str">
        <f t="shared" si="109"/>
        <v/>
      </c>
      <c r="C375" s="328"/>
      <c r="D375" s="329" t="str">
        <f t="shared" si="107"/>
        <v/>
      </c>
      <c r="E375" s="330"/>
      <c r="F375" s="332">
        <f t="shared" si="108"/>
        <v>0</v>
      </c>
      <c r="G375" s="334">
        <f t="shared" si="110"/>
        <v>0</v>
      </c>
    </row>
    <row r="376" spans="1:7" ht="24" customHeight="1" x14ac:dyDescent="0.2">
      <c r="A376" s="177"/>
      <c r="B376" s="151"/>
      <c r="C376" s="151"/>
      <c r="D376" s="162"/>
      <c r="E376" s="163"/>
      <c r="F376" s="240" t="s">
        <v>33</v>
      </c>
      <c r="G376" s="178">
        <f>SUBTOTAL(9,G362:G375)</f>
        <v>0</v>
      </c>
    </row>
    <row r="377" spans="1:7" ht="24" customHeight="1" x14ac:dyDescent="0.2">
      <c r="A377" s="177"/>
      <c r="B377" s="151"/>
      <c r="C377" s="179" t="s">
        <v>729</v>
      </c>
      <c r="D377" s="162"/>
      <c r="E377" s="163"/>
      <c r="F377" s="164"/>
      <c r="G377" s="180"/>
    </row>
    <row r="378" spans="1:7" s="335" customFormat="1" ht="24" customHeight="1" x14ac:dyDescent="0.2">
      <c r="A378" s="326" t="str">
        <f t="shared" ref="A378:A385" si="111">IFERROR(VLOOKUP(C378,Tabla_Insumos,4,FALSE),"")</f>
        <v/>
      </c>
      <c r="B378" s="327" t="str">
        <f t="shared" ref="B378:B385" si="112">IFERROR(VLOOKUP(C378,Tabla_Insumos,5,FALSE),"")</f>
        <v/>
      </c>
      <c r="C378" s="328"/>
      <c r="D378" s="329" t="str">
        <f t="shared" ref="D378:D385" si="113">IFERROR(VLOOKUP(C378,Tabla_Insumos,2,FALSE),"")</f>
        <v/>
      </c>
      <c r="E378" s="330"/>
      <c r="F378" s="333">
        <f t="shared" ref="F378:F385" si="114">IFERROR(VLOOKUP(C378,Tabla_Insumos,3,FALSE),0)</f>
        <v>0</v>
      </c>
      <c r="G378" s="334">
        <f>ROUND(E378*F378,2)</f>
        <v>0</v>
      </c>
    </row>
    <row r="379" spans="1:7" s="335" customFormat="1" ht="24" customHeight="1" x14ac:dyDescent="0.2">
      <c r="A379" s="326" t="str">
        <f t="shared" si="111"/>
        <v/>
      </c>
      <c r="B379" s="327" t="str">
        <f t="shared" si="112"/>
        <v/>
      </c>
      <c r="C379" s="328"/>
      <c r="D379" s="329" t="str">
        <f t="shared" si="113"/>
        <v/>
      </c>
      <c r="E379" s="330"/>
      <c r="F379" s="333">
        <f t="shared" si="114"/>
        <v>0</v>
      </c>
      <c r="G379" s="334">
        <f>ROUND(E379*F379,2)</f>
        <v>0</v>
      </c>
    </row>
    <row r="380" spans="1:7" s="335" customFormat="1" ht="24" customHeight="1" x14ac:dyDescent="0.2">
      <c r="A380" s="326" t="str">
        <f t="shared" si="111"/>
        <v/>
      </c>
      <c r="B380" s="327" t="str">
        <f t="shared" si="112"/>
        <v/>
      </c>
      <c r="C380" s="328"/>
      <c r="D380" s="329" t="str">
        <f t="shared" si="113"/>
        <v/>
      </c>
      <c r="E380" s="330"/>
      <c r="F380" s="333">
        <f t="shared" si="114"/>
        <v>0</v>
      </c>
      <c r="G380" s="334">
        <f t="shared" ref="G380:G385" si="115">ROUND(E380*F380,2)</f>
        <v>0</v>
      </c>
    </row>
    <row r="381" spans="1:7" s="335" customFormat="1" ht="24" customHeight="1" x14ac:dyDescent="0.2">
      <c r="A381" s="326" t="str">
        <f t="shared" si="111"/>
        <v/>
      </c>
      <c r="B381" s="327" t="str">
        <f t="shared" si="112"/>
        <v/>
      </c>
      <c r="C381" s="328"/>
      <c r="D381" s="329" t="str">
        <f t="shared" si="113"/>
        <v/>
      </c>
      <c r="E381" s="330"/>
      <c r="F381" s="333">
        <f t="shared" si="114"/>
        <v>0</v>
      </c>
      <c r="G381" s="334">
        <f t="shared" si="115"/>
        <v>0</v>
      </c>
    </row>
    <row r="382" spans="1:7" s="335" customFormat="1" ht="24" customHeight="1" x14ac:dyDescent="0.2">
      <c r="A382" s="326" t="str">
        <f t="shared" si="111"/>
        <v/>
      </c>
      <c r="B382" s="327" t="str">
        <f t="shared" si="112"/>
        <v/>
      </c>
      <c r="C382" s="328"/>
      <c r="D382" s="329" t="str">
        <f t="shared" si="113"/>
        <v/>
      </c>
      <c r="E382" s="330"/>
      <c r="F382" s="331">
        <f t="shared" si="114"/>
        <v>0</v>
      </c>
      <c r="G382" s="334">
        <f t="shared" si="115"/>
        <v>0</v>
      </c>
    </row>
    <row r="383" spans="1:7" s="335" customFormat="1" ht="24" customHeight="1" x14ac:dyDescent="0.2">
      <c r="A383" s="326" t="str">
        <f t="shared" si="111"/>
        <v/>
      </c>
      <c r="B383" s="327" t="str">
        <f t="shared" si="112"/>
        <v/>
      </c>
      <c r="C383" s="328"/>
      <c r="D383" s="329" t="str">
        <f t="shared" si="113"/>
        <v/>
      </c>
      <c r="E383" s="330"/>
      <c r="F383" s="331">
        <f t="shared" si="114"/>
        <v>0</v>
      </c>
      <c r="G383" s="334">
        <f t="shared" si="115"/>
        <v>0</v>
      </c>
    </row>
    <row r="384" spans="1:7" s="335" customFormat="1" ht="24" customHeight="1" x14ac:dyDescent="0.2">
      <c r="A384" s="326" t="str">
        <f t="shared" si="111"/>
        <v/>
      </c>
      <c r="B384" s="327" t="str">
        <f t="shared" si="112"/>
        <v/>
      </c>
      <c r="C384" s="328"/>
      <c r="D384" s="329" t="str">
        <f t="shared" si="113"/>
        <v/>
      </c>
      <c r="E384" s="330"/>
      <c r="F384" s="331">
        <f t="shared" si="114"/>
        <v>0</v>
      </c>
      <c r="G384" s="334">
        <f t="shared" si="115"/>
        <v>0</v>
      </c>
    </row>
    <row r="385" spans="1:7" s="335" customFormat="1" ht="24" customHeight="1" x14ac:dyDescent="0.2">
      <c r="A385" s="326" t="str">
        <f t="shared" si="111"/>
        <v/>
      </c>
      <c r="B385" s="327" t="str">
        <f t="shared" si="112"/>
        <v/>
      </c>
      <c r="C385" s="328"/>
      <c r="D385" s="329" t="str">
        <f t="shared" si="113"/>
        <v/>
      </c>
      <c r="E385" s="330"/>
      <c r="F385" s="331">
        <f t="shared" si="114"/>
        <v>0</v>
      </c>
      <c r="G385" s="334">
        <f t="shared" si="115"/>
        <v>0</v>
      </c>
    </row>
    <row r="386" spans="1:7" ht="24" customHeight="1" x14ac:dyDescent="0.2">
      <c r="A386" s="177"/>
      <c r="B386" s="151"/>
      <c r="C386" s="151"/>
      <c r="D386" s="162"/>
      <c r="E386" s="163"/>
      <c r="F386" s="240" t="s">
        <v>34</v>
      </c>
      <c r="G386" s="178">
        <f>SUBTOTAL(9,G378:G385)</f>
        <v>0</v>
      </c>
    </row>
    <row r="387" spans="1:7" ht="24" customHeight="1" x14ac:dyDescent="0.2">
      <c r="A387" s="177"/>
      <c r="B387" s="151"/>
      <c r="C387" s="179" t="s">
        <v>730</v>
      </c>
      <c r="D387" s="162"/>
      <c r="E387" s="163"/>
      <c r="F387" s="164"/>
      <c r="G387" s="180"/>
    </row>
    <row r="388" spans="1:7" s="335" customFormat="1" ht="24" customHeight="1" x14ac:dyDescent="0.2">
      <c r="A388" s="326" t="str">
        <f t="shared" ref="A388:A396" si="116">IFERROR(VLOOKUP(C388,Tabla_Insumos,4,FALSE),"")</f>
        <v/>
      </c>
      <c r="B388" s="327" t="str">
        <f t="shared" ref="B388:B396" si="117">IFERROR(VLOOKUP(C388,Tabla_Insumos,5,FALSE),"")</f>
        <v/>
      </c>
      <c r="C388" s="328"/>
      <c r="D388" s="329" t="str">
        <f t="shared" ref="D388:D396" si="118">IFERROR(VLOOKUP(C388,Tabla_Insumos,2,FALSE),"")</f>
        <v/>
      </c>
      <c r="E388" s="330"/>
      <c r="F388" s="331">
        <f t="shared" ref="F388:F396" si="119">IFERROR(VLOOKUP(C388,Tabla_Insumos,3,FALSE),0)</f>
        <v>0</v>
      </c>
      <c r="G388" s="334">
        <f t="shared" ref="G388:G396" si="120">ROUND(E388*F388,2)</f>
        <v>0</v>
      </c>
    </row>
    <row r="389" spans="1:7" s="335" customFormat="1" ht="24" customHeight="1" x14ac:dyDescent="0.2">
      <c r="A389" s="326" t="str">
        <f t="shared" si="116"/>
        <v/>
      </c>
      <c r="B389" s="327" t="str">
        <f t="shared" si="117"/>
        <v/>
      </c>
      <c r="C389" s="328"/>
      <c r="D389" s="329" t="str">
        <f t="shared" si="118"/>
        <v/>
      </c>
      <c r="E389" s="330"/>
      <c r="F389" s="331">
        <f t="shared" si="119"/>
        <v>0</v>
      </c>
      <c r="G389" s="334">
        <f t="shared" si="120"/>
        <v>0</v>
      </c>
    </row>
    <row r="390" spans="1:7" s="335" customFormat="1" ht="24" customHeight="1" x14ac:dyDescent="0.2">
      <c r="A390" s="326" t="str">
        <f t="shared" si="116"/>
        <v/>
      </c>
      <c r="B390" s="327" t="str">
        <f t="shared" si="117"/>
        <v/>
      </c>
      <c r="C390" s="328"/>
      <c r="D390" s="329" t="str">
        <f t="shared" si="118"/>
        <v/>
      </c>
      <c r="E390" s="330"/>
      <c r="F390" s="331">
        <f t="shared" si="119"/>
        <v>0</v>
      </c>
      <c r="G390" s="334">
        <f t="shared" si="120"/>
        <v>0</v>
      </c>
    </row>
    <row r="391" spans="1:7" s="335" customFormat="1" ht="24" customHeight="1" x14ac:dyDescent="0.2">
      <c r="A391" s="326" t="str">
        <f t="shared" si="116"/>
        <v/>
      </c>
      <c r="B391" s="327" t="str">
        <f t="shared" si="117"/>
        <v/>
      </c>
      <c r="C391" s="328"/>
      <c r="D391" s="329" t="str">
        <f t="shared" si="118"/>
        <v/>
      </c>
      <c r="E391" s="330"/>
      <c r="F391" s="331">
        <f t="shared" si="119"/>
        <v>0</v>
      </c>
      <c r="G391" s="334">
        <f t="shared" si="120"/>
        <v>0</v>
      </c>
    </row>
    <row r="392" spans="1:7" s="335" customFormat="1" ht="24" customHeight="1" x14ac:dyDescent="0.2">
      <c r="A392" s="326" t="str">
        <f t="shared" si="116"/>
        <v/>
      </c>
      <c r="B392" s="327" t="str">
        <f t="shared" si="117"/>
        <v/>
      </c>
      <c r="C392" s="328"/>
      <c r="D392" s="329" t="str">
        <f t="shared" si="118"/>
        <v/>
      </c>
      <c r="E392" s="330"/>
      <c r="F392" s="331">
        <f t="shared" si="119"/>
        <v>0</v>
      </c>
      <c r="G392" s="334">
        <f t="shared" si="120"/>
        <v>0</v>
      </c>
    </row>
    <row r="393" spans="1:7" s="335" customFormat="1" ht="24" customHeight="1" x14ac:dyDescent="0.2">
      <c r="A393" s="326" t="str">
        <f t="shared" si="116"/>
        <v/>
      </c>
      <c r="B393" s="327" t="str">
        <f t="shared" si="117"/>
        <v/>
      </c>
      <c r="C393" s="328"/>
      <c r="D393" s="329" t="str">
        <f t="shared" si="118"/>
        <v/>
      </c>
      <c r="E393" s="330"/>
      <c r="F393" s="331">
        <f t="shared" si="119"/>
        <v>0</v>
      </c>
      <c r="G393" s="334">
        <f t="shared" si="120"/>
        <v>0</v>
      </c>
    </row>
    <row r="394" spans="1:7" s="335" customFormat="1" ht="24" customHeight="1" x14ac:dyDescent="0.2">
      <c r="A394" s="326" t="str">
        <f t="shared" si="116"/>
        <v/>
      </c>
      <c r="B394" s="327" t="str">
        <f t="shared" si="117"/>
        <v/>
      </c>
      <c r="C394" s="328"/>
      <c r="D394" s="329" t="str">
        <f t="shared" si="118"/>
        <v/>
      </c>
      <c r="E394" s="330"/>
      <c r="F394" s="331">
        <f t="shared" si="119"/>
        <v>0</v>
      </c>
      <c r="G394" s="334">
        <f t="shared" si="120"/>
        <v>0</v>
      </c>
    </row>
    <row r="395" spans="1:7" s="335" customFormat="1" ht="24" customHeight="1" x14ac:dyDescent="0.2">
      <c r="A395" s="326" t="str">
        <f t="shared" si="116"/>
        <v/>
      </c>
      <c r="B395" s="327" t="str">
        <f t="shared" si="117"/>
        <v/>
      </c>
      <c r="C395" s="328"/>
      <c r="D395" s="329" t="str">
        <f t="shared" si="118"/>
        <v/>
      </c>
      <c r="E395" s="330"/>
      <c r="F395" s="331">
        <f t="shared" si="119"/>
        <v>0</v>
      </c>
      <c r="G395" s="334">
        <f t="shared" si="120"/>
        <v>0</v>
      </c>
    </row>
    <row r="396" spans="1:7" s="335" customFormat="1" ht="24" customHeight="1" x14ac:dyDescent="0.2">
      <c r="A396" s="326" t="str">
        <f t="shared" si="116"/>
        <v/>
      </c>
      <c r="B396" s="327" t="str">
        <f t="shared" si="117"/>
        <v/>
      </c>
      <c r="C396" s="328"/>
      <c r="D396" s="329" t="str">
        <f t="shared" si="118"/>
        <v/>
      </c>
      <c r="E396" s="330"/>
      <c r="F396" s="331">
        <f t="shared" si="119"/>
        <v>0</v>
      </c>
      <c r="G396" s="334">
        <f t="shared" si="120"/>
        <v>0</v>
      </c>
    </row>
    <row r="397" spans="1:7" ht="24" customHeight="1" x14ac:dyDescent="0.2">
      <c r="A397" s="181"/>
      <c r="B397" s="162"/>
      <c r="C397" s="151"/>
      <c r="D397" s="162"/>
      <c r="E397" s="163"/>
      <c r="F397" s="240" t="s">
        <v>35</v>
      </c>
      <c r="G397" s="178">
        <f>SUBTOTAL(9,G388:G396)</f>
        <v>0</v>
      </c>
    </row>
    <row r="398" spans="1:7" ht="24" customHeight="1" thickBot="1" x14ac:dyDescent="0.25">
      <c r="A398" s="182"/>
      <c r="B398" s="183"/>
      <c r="C398" s="184"/>
      <c r="D398" s="183"/>
      <c r="E398" s="185"/>
      <c r="F398" s="186"/>
      <c r="G398" s="187"/>
    </row>
    <row r="399" spans="1:7" ht="24" customHeight="1" thickBot="1" x14ac:dyDescent="0.25">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x14ac:dyDescent="0.25"/>
    <row r="401" spans="1:141" ht="24" customHeight="1" thickTop="1" x14ac:dyDescent="0.2">
      <c r="A401" s="225" t="s">
        <v>39</v>
      </c>
      <c r="B401" s="226"/>
      <c r="C401" s="226"/>
      <c r="D401" s="226"/>
      <c r="E401" s="226"/>
      <c r="F401" s="226"/>
      <c r="G401" s="227"/>
      <c r="H401" s="152">
        <f>COUNTIF($A$1:A407,"ANALISIS DE PRECIOS")</f>
        <v>9</v>
      </c>
    </row>
    <row r="402" spans="1:141" ht="24" customHeight="1" x14ac:dyDescent="0.2">
      <c r="A402" s="153" t="s">
        <v>726</v>
      </c>
      <c r="B402" s="154" t="str">
        <f>Comitente</f>
        <v>DIRECCIÓN DE INFRAESTRUCTURA ESCOLAR</v>
      </c>
      <c r="C402" s="148"/>
      <c r="D402" s="155"/>
      <c r="E402" s="155"/>
      <c r="F402" s="156"/>
      <c r="G402" s="157"/>
    </row>
    <row r="403" spans="1:141" ht="24" customHeight="1" x14ac:dyDescent="0.2">
      <c r="A403" s="153" t="s">
        <v>727</v>
      </c>
      <c r="B403" s="154">
        <f>Contratista</f>
        <v>0</v>
      </c>
      <c r="C403" s="149"/>
      <c r="D403" s="149"/>
      <c r="E403" s="149"/>
      <c r="F403" s="158"/>
      <c r="G403" s="159"/>
    </row>
    <row r="404" spans="1:141" ht="24" customHeight="1" x14ac:dyDescent="0.2">
      <c r="A404" s="153" t="s">
        <v>26</v>
      </c>
      <c r="B404" s="154" t="str">
        <f>Obra</f>
        <v>E.N.I. N° 23 - MARGARITA FERRA DE BARTOL</v>
      </c>
      <c r="C404" s="149"/>
      <c r="D404" s="149"/>
      <c r="E404" s="149"/>
      <c r="F404" s="158" t="s">
        <v>40</v>
      </c>
      <c r="G404" s="160">
        <f>Fecha_Base</f>
        <v>0</v>
      </c>
    </row>
    <row r="405" spans="1:141" ht="24" customHeight="1" x14ac:dyDescent="0.2">
      <c r="A405" s="161" t="s">
        <v>725</v>
      </c>
      <c r="B405" s="150" t="str">
        <f>Ubicación</f>
        <v>Alfredo Fortabat 3060 (o) - Bº Franklin Rawson</v>
      </c>
      <c r="C405" s="150"/>
      <c r="D405" s="162"/>
      <c r="E405" s="163"/>
      <c r="F405" s="164"/>
      <c r="G405" s="165"/>
    </row>
    <row r="406" spans="1:141" ht="24" customHeight="1" x14ac:dyDescent="0.2">
      <c r="A406" s="161" t="s">
        <v>41</v>
      </c>
      <c r="B406" s="166" t="str">
        <f>IFERROR(VALUE(LEFT(B407,FIND("-",B407)-1)),"")</f>
        <v/>
      </c>
      <c r="C406" s="151" t="str">
        <f>IFERROR(VLOOKUP(B406,Tabla_CyP,2,FALSE),"")</f>
        <v/>
      </c>
      <c r="E406" s="163"/>
      <c r="F406" s="164"/>
      <c r="G406" s="165"/>
    </row>
    <row r="407" spans="1:141" ht="24" customHeight="1" x14ac:dyDescent="0.2">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x14ac:dyDescent="0.2">
      <c r="A408" s="161"/>
      <c r="B408" s="150"/>
      <c r="C408" s="151"/>
      <c r="D408" s="162"/>
      <c r="E408" s="163"/>
      <c r="F408" s="164"/>
      <c r="G408" s="165"/>
    </row>
    <row r="409" spans="1:141" ht="24" customHeight="1" x14ac:dyDescent="0.2">
      <c r="A409" s="357" t="s">
        <v>588</v>
      </c>
      <c r="B409" s="358"/>
      <c r="C409" s="359" t="s">
        <v>0</v>
      </c>
      <c r="D409" s="359" t="s">
        <v>29</v>
      </c>
      <c r="E409" s="361" t="s">
        <v>30</v>
      </c>
      <c r="F409" s="363" t="s">
        <v>31</v>
      </c>
      <c r="G409" s="365" t="s">
        <v>32</v>
      </c>
    </row>
    <row r="410" spans="1:141" s="171" customFormat="1" ht="24" customHeight="1" x14ac:dyDescent="0.2">
      <c r="A410" s="169" t="s">
        <v>589</v>
      </c>
      <c r="B410" s="170" t="s">
        <v>590</v>
      </c>
      <c r="C410" s="360"/>
      <c r="D410" s="360"/>
      <c r="E410" s="362"/>
      <c r="F410" s="364"/>
      <c r="G410" s="366"/>
      <c r="I410" s="336"/>
      <c r="J410" s="336"/>
      <c r="K410" s="336"/>
      <c r="L410" s="336"/>
      <c r="M410" s="336"/>
      <c r="N410" s="336"/>
      <c r="O410" s="336"/>
      <c r="P410" s="336"/>
      <c r="Q410" s="336"/>
      <c r="R410" s="336"/>
      <c r="S410" s="336"/>
      <c r="T410" s="336"/>
      <c r="U410" s="336"/>
      <c r="V410" s="336"/>
      <c r="W410" s="336"/>
      <c r="X410" s="336"/>
      <c r="Y410" s="336"/>
      <c r="Z410" s="336"/>
      <c r="AA410" s="336"/>
      <c r="AB410" s="336"/>
      <c r="AC410" s="336"/>
      <c r="AD410" s="336"/>
      <c r="AE410" s="336"/>
      <c r="AF410" s="336"/>
      <c r="AG410" s="336"/>
      <c r="AH410" s="336"/>
      <c r="AI410" s="336"/>
      <c r="AJ410" s="336"/>
      <c r="AK410" s="336"/>
      <c r="AL410" s="336"/>
      <c r="AM410" s="336"/>
      <c r="AN410" s="336"/>
      <c r="AO410" s="336"/>
      <c r="AP410" s="336"/>
      <c r="AQ410" s="336"/>
      <c r="AR410" s="336"/>
      <c r="AS410" s="336"/>
      <c r="AT410" s="336"/>
      <c r="AU410" s="336"/>
      <c r="AV410" s="336"/>
      <c r="AW410" s="336"/>
      <c r="AX410" s="336"/>
      <c r="AY410" s="336"/>
      <c r="AZ410" s="336"/>
      <c r="BA410" s="336"/>
      <c r="BB410" s="336"/>
      <c r="BC410" s="336"/>
      <c r="BD410" s="336"/>
      <c r="BE410" s="336"/>
      <c r="BF410" s="336"/>
      <c r="BG410" s="336"/>
      <c r="BH410" s="336"/>
      <c r="BI410" s="336"/>
      <c r="BJ410" s="336"/>
      <c r="BK410" s="336"/>
      <c r="BL410" s="336"/>
      <c r="BM410" s="336"/>
      <c r="BN410" s="336"/>
      <c r="BO410" s="336"/>
      <c r="BP410" s="336"/>
      <c r="BQ410" s="336"/>
      <c r="BR410" s="336"/>
      <c r="BS410" s="336"/>
      <c r="BT410" s="336"/>
      <c r="BU410" s="336"/>
      <c r="BV410" s="336"/>
      <c r="BW410" s="336"/>
      <c r="BX410" s="336"/>
      <c r="BY410" s="336"/>
      <c r="BZ410" s="336"/>
      <c r="CA410" s="336"/>
      <c r="CB410" s="336"/>
      <c r="CC410" s="336"/>
      <c r="CD410" s="336"/>
      <c r="CE410" s="336"/>
      <c r="CF410" s="336"/>
      <c r="CG410" s="336"/>
      <c r="CH410" s="336"/>
      <c r="CI410" s="336"/>
      <c r="CJ410" s="336"/>
      <c r="CK410" s="336"/>
      <c r="CL410" s="336"/>
      <c r="CM410" s="336"/>
      <c r="CN410" s="336"/>
      <c r="CO410" s="336"/>
      <c r="CP410" s="336"/>
      <c r="CQ410" s="336"/>
      <c r="CR410" s="336"/>
      <c r="CS410" s="336"/>
      <c r="CT410" s="336"/>
      <c r="CU410" s="336"/>
      <c r="CV410" s="336"/>
      <c r="CW410" s="336"/>
      <c r="CX410" s="336"/>
      <c r="CY410" s="336"/>
      <c r="CZ410" s="336"/>
      <c r="DA410" s="336"/>
      <c r="DB410" s="336"/>
      <c r="DC410" s="336"/>
      <c r="DD410" s="336"/>
      <c r="DE410" s="336"/>
      <c r="DF410" s="336"/>
      <c r="DG410" s="336"/>
      <c r="DH410" s="336"/>
      <c r="DI410" s="336"/>
      <c r="DJ410" s="336"/>
      <c r="DK410" s="336"/>
      <c r="DL410" s="336"/>
      <c r="DM410" s="336"/>
      <c r="DN410" s="336"/>
      <c r="DO410" s="336"/>
      <c r="DP410" s="336"/>
      <c r="DQ410" s="336"/>
      <c r="DR410" s="336"/>
      <c r="DS410" s="336"/>
      <c r="DT410" s="336"/>
      <c r="DU410" s="336"/>
      <c r="DV410" s="336"/>
      <c r="DW410" s="336"/>
      <c r="DX410" s="336"/>
      <c r="DY410" s="336"/>
      <c r="DZ410" s="336"/>
      <c r="EA410" s="336"/>
      <c r="EB410" s="336"/>
      <c r="EC410" s="336"/>
      <c r="ED410" s="336"/>
      <c r="EE410" s="336"/>
      <c r="EF410" s="336"/>
      <c r="EG410" s="336"/>
      <c r="EH410" s="336"/>
      <c r="EI410" s="336"/>
      <c r="EJ410" s="336"/>
      <c r="EK410" s="336"/>
    </row>
    <row r="411" spans="1:141" ht="24" customHeight="1" x14ac:dyDescent="0.2">
      <c r="A411" s="239"/>
      <c r="B411" s="172"/>
      <c r="C411" s="237" t="s">
        <v>728</v>
      </c>
      <c r="D411" s="173"/>
      <c r="E411" s="174"/>
      <c r="F411" s="175"/>
      <c r="G411" s="176"/>
    </row>
    <row r="412" spans="1:141" s="335" customFormat="1" ht="24" customHeight="1" x14ac:dyDescent="0.2">
      <c r="A412" s="326" t="str">
        <f t="shared" ref="A412:A425" si="121">IFERROR(VLOOKUP(C412,Tabla_Insumos,4,FALSE),"")</f>
        <v/>
      </c>
      <c r="B412" s="327" t="str">
        <f>IFERROR(VLOOKUP(C412,Tabla_Insumos,5,FALSE),"")</f>
        <v/>
      </c>
      <c r="C412" s="328"/>
      <c r="D412" s="329" t="str">
        <f t="shared" ref="D412:D425" si="122">IFERROR(VLOOKUP(C412,Tabla_Insumos,2,FALSE),"")</f>
        <v/>
      </c>
      <c r="E412" s="330"/>
      <c r="F412" s="331">
        <f t="shared" ref="F412:F425" si="123">IFERROR(VLOOKUP(C412,Tabla_Insumos,3,FALSE),0)</f>
        <v>0</v>
      </c>
      <c r="G412" s="334">
        <f>ROUND(E412*F412,2)</f>
        <v>0</v>
      </c>
    </row>
    <row r="413" spans="1:141" s="335" customFormat="1" ht="24" customHeight="1" x14ac:dyDescent="0.2">
      <c r="A413" s="326" t="str">
        <f t="shared" si="121"/>
        <v/>
      </c>
      <c r="B413" s="327" t="str">
        <f t="shared" ref="B413:B425" si="124">IFERROR(VLOOKUP(C413,Tabla_Insumos,5,FALSE),"")</f>
        <v/>
      </c>
      <c r="C413" s="328"/>
      <c r="D413" s="329" t="str">
        <f t="shared" si="122"/>
        <v/>
      </c>
      <c r="E413" s="330"/>
      <c r="F413" s="331">
        <f t="shared" si="123"/>
        <v>0</v>
      </c>
      <c r="G413" s="334">
        <f t="shared" ref="G413:G425" si="125">ROUND(E413*F413,2)</f>
        <v>0</v>
      </c>
    </row>
    <row r="414" spans="1:141" s="335" customFormat="1" ht="24" customHeight="1" x14ac:dyDescent="0.2">
      <c r="A414" s="326" t="str">
        <f t="shared" si="121"/>
        <v/>
      </c>
      <c r="B414" s="327" t="str">
        <f t="shared" si="124"/>
        <v/>
      </c>
      <c r="C414" s="328"/>
      <c r="D414" s="329" t="str">
        <f t="shared" si="122"/>
        <v/>
      </c>
      <c r="E414" s="330"/>
      <c r="F414" s="331">
        <f t="shared" si="123"/>
        <v>0</v>
      </c>
      <c r="G414" s="334">
        <f t="shared" si="125"/>
        <v>0</v>
      </c>
    </row>
    <row r="415" spans="1:141" s="335" customFormat="1" ht="24" customHeight="1" x14ac:dyDescent="0.2">
      <c r="A415" s="326" t="str">
        <f t="shared" si="121"/>
        <v/>
      </c>
      <c r="B415" s="327" t="str">
        <f t="shared" si="124"/>
        <v/>
      </c>
      <c r="C415" s="328"/>
      <c r="D415" s="329" t="str">
        <f t="shared" si="122"/>
        <v/>
      </c>
      <c r="E415" s="330"/>
      <c r="F415" s="331">
        <f t="shared" si="123"/>
        <v>0</v>
      </c>
      <c r="G415" s="334">
        <f t="shared" si="125"/>
        <v>0</v>
      </c>
    </row>
    <row r="416" spans="1:141" s="335" customFormat="1" ht="24" customHeight="1" x14ac:dyDescent="0.2">
      <c r="A416" s="326" t="str">
        <f t="shared" si="121"/>
        <v/>
      </c>
      <c r="B416" s="327" t="str">
        <f t="shared" si="124"/>
        <v/>
      </c>
      <c r="C416" s="328"/>
      <c r="D416" s="329" t="str">
        <f t="shared" si="122"/>
        <v/>
      </c>
      <c r="E416" s="330"/>
      <c r="F416" s="331">
        <f t="shared" si="123"/>
        <v>0</v>
      </c>
      <c r="G416" s="334">
        <f t="shared" si="125"/>
        <v>0</v>
      </c>
    </row>
    <row r="417" spans="1:7" s="335" customFormat="1" ht="24" customHeight="1" x14ac:dyDescent="0.2">
      <c r="A417" s="326" t="str">
        <f t="shared" si="121"/>
        <v/>
      </c>
      <c r="B417" s="327" t="str">
        <f t="shared" si="124"/>
        <v/>
      </c>
      <c r="C417" s="328"/>
      <c r="D417" s="329" t="str">
        <f t="shared" si="122"/>
        <v/>
      </c>
      <c r="E417" s="330"/>
      <c r="F417" s="331">
        <f t="shared" si="123"/>
        <v>0</v>
      </c>
      <c r="G417" s="334">
        <f t="shared" si="125"/>
        <v>0</v>
      </c>
    </row>
    <row r="418" spans="1:7" s="335" customFormat="1" ht="24" customHeight="1" x14ac:dyDescent="0.2">
      <c r="A418" s="326" t="str">
        <f t="shared" si="121"/>
        <v/>
      </c>
      <c r="B418" s="327" t="str">
        <f t="shared" si="124"/>
        <v/>
      </c>
      <c r="C418" s="328"/>
      <c r="D418" s="329" t="str">
        <f t="shared" si="122"/>
        <v/>
      </c>
      <c r="E418" s="330"/>
      <c r="F418" s="331">
        <f t="shared" si="123"/>
        <v>0</v>
      </c>
      <c r="G418" s="334">
        <f t="shared" si="125"/>
        <v>0</v>
      </c>
    </row>
    <row r="419" spans="1:7" s="335" customFormat="1" ht="24" customHeight="1" x14ac:dyDescent="0.2">
      <c r="A419" s="326" t="str">
        <f t="shared" si="121"/>
        <v/>
      </c>
      <c r="B419" s="327" t="str">
        <f t="shared" si="124"/>
        <v/>
      </c>
      <c r="C419" s="328"/>
      <c r="D419" s="329" t="str">
        <f t="shared" si="122"/>
        <v/>
      </c>
      <c r="E419" s="330"/>
      <c r="F419" s="331">
        <f t="shared" si="123"/>
        <v>0</v>
      </c>
      <c r="G419" s="334">
        <f t="shared" si="125"/>
        <v>0</v>
      </c>
    </row>
    <row r="420" spans="1:7" s="335" customFormat="1" ht="24" customHeight="1" x14ac:dyDescent="0.2">
      <c r="A420" s="326" t="str">
        <f t="shared" si="121"/>
        <v/>
      </c>
      <c r="B420" s="327" t="str">
        <f t="shared" si="124"/>
        <v/>
      </c>
      <c r="C420" s="328"/>
      <c r="D420" s="329" t="str">
        <f t="shared" si="122"/>
        <v/>
      </c>
      <c r="E420" s="330"/>
      <c r="F420" s="331">
        <f t="shared" si="123"/>
        <v>0</v>
      </c>
      <c r="G420" s="334">
        <f t="shared" si="125"/>
        <v>0</v>
      </c>
    </row>
    <row r="421" spans="1:7" s="335" customFormat="1" ht="24" customHeight="1" x14ac:dyDescent="0.2">
      <c r="A421" s="326" t="str">
        <f t="shared" si="121"/>
        <v/>
      </c>
      <c r="B421" s="327" t="str">
        <f t="shared" si="124"/>
        <v/>
      </c>
      <c r="C421" s="328"/>
      <c r="D421" s="329" t="str">
        <f t="shared" si="122"/>
        <v/>
      </c>
      <c r="E421" s="330"/>
      <c r="F421" s="331">
        <f t="shared" si="123"/>
        <v>0</v>
      </c>
      <c r="G421" s="334">
        <f t="shared" si="125"/>
        <v>0</v>
      </c>
    </row>
    <row r="422" spans="1:7" s="335" customFormat="1" ht="24" customHeight="1" x14ac:dyDescent="0.2">
      <c r="A422" s="326" t="str">
        <f t="shared" si="121"/>
        <v/>
      </c>
      <c r="B422" s="327" t="str">
        <f t="shared" si="124"/>
        <v/>
      </c>
      <c r="C422" s="328"/>
      <c r="D422" s="329" t="str">
        <f t="shared" si="122"/>
        <v/>
      </c>
      <c r="E422" s="330"/>
      <c r="F422" s="331">
        <f t="shared" si="123"/>
        <v>0</v>
      </c>
      <c r="G422" s="334">
        <f t="shared" si="125"/>
        <v>0</v>
      </c>
    </row>
    <row r="423" spans="1:7" s="335" customFormat="1" ht="24" customHeight="1" x14ac:dyDescent="0.2">
      <c r="A423" s="326" t="str">
        <f t="shared" si="121"/>
        <v/>
      </c>
      <c r="B423" s="327" t="str">
        <f t="shared" si="124"/>
        <v/>
      </c>
      <c r="C423" s="328"/>
      <c r="D423" s="329" t="str">
        <f t="shared" si="122"/>
        <v/>
      </c>
      <c r="E423" s="330"/>
      <c r="F423" s="331">
        <f t="shared" si="123"/>
        <v>0</v>
      </c>
      <c r="G423" s="334">
        <f t="shared" si="125"/>
        <v>0</v>
      </c>
    </row>
    <row r="424" spans="1:7" s="335" customFormat="1" ht="24" customHeight="1" x14ac:dyDescent="0.2">
      <c r="A424" s="326" t="str">
        <f t="shared" si="121"/>
        <v/>
      </c>
      <c r="B424" s="327" t="str">
        <f t="shared" si="124"/>
        <v/>
      </c>
      <c r="C424" s="328"/>
      <c r="D424" s="329" t="str">
        <f t="shared" si="122"/>
        <v/>
      </c>
      <c r="E424" s="330"/>
      <c r="F424" s="331">
        <f t="shared" si="123"/>
        <v>0</v>
      </c>
      <c r="G424" s="334">
        <f t="shared" si="125"/>
        <v>0</v>
      </c>
    </row>
    <row r="425" spans="1:7" s="335" customFormat="1" ht="24" customHeight="1" x14ac:dyDescent="0.2">
      <c r="A425" s="326" t="str">
        <f t="shared" si="121"/>
        <v/>
      </c>
      <c r="B425" s="327" t="str">
        <f t="shared" si="124"/>
        <v/>
      </c>
      <c r="C425" s="328"/>
      <c r="D425" s="329" t="str">
        <f t="shared" si="122"/>
        <v/>
      </c>
      <c r="E425" s="330"/>
      <c r="F425" s="332">
        <f t="shared" si="123"/>
        <v>0</v>
      </c>
      <c r="G425" s="334">
        <f t="shared" si="125"/>
        <v>0</v>
      </c>
    </row>
    <row r="426" spans="1:7" ht="24" customHeight="1" x14ac:dyDescent="0.2">
      <c r="A426" s="177"/>
      <c r="B426" s="151"/>
      <c r="C426" s="151"/>
      <c r="D426" s="162"/>
      <c r="E426" s="163"/>
      <c r="F426" s="240" t="s">
        <v>33</v>
      </c>
      <c r="G426" s="178">
        <f>SUBTOTAL(9,G412:G425)</f>
        <v>0</v>
      </c>
    </row>
    <row r="427" spans="1:7" ht="24" customHeight="1" x14ac:dyDescent="0.2">
      <c r="A427" s="177"/>
      <c r="B427" s="151"/>
      <c r="C427" s="179" t="s">
        <v>729</v>
      </c>
      <c r="D427" s="162"/>
      <c r="E427" s="163"/>
      <c r="F427" s="164"/>
      <c r="G427" s="180"/>
    </row>
    <row r="428" spans="1:7" s="335" customFormat="1" ht="24" customHeight="1" x14ac:dyDescent="0.2">
      <c r="A428" s="326" t="str">
        <f t="shared" ref="A428:A435" si="126">IFERROR(VLOOKUP(C428,Tabla_Insumos,4,FALSE),"")</f>
        <v/>
      </c>
      <c r="B428" s="327" t="str">
        <f t="shared" ref="B428:B435" si="127">IFERROR(VLOOKUP(C428,Tabla_Insumos,5,FALSE),"")</f>
        <v/>
      </c>
      <c r="C428" s="328"/>
      <c r="D428" s="329" t="str">
        <f t="shared" ref="D428:D435" si="128">IFERROR(VLOOKUP(C428,Tabla_Insumos,2,FALSE),"")</f>
        <v/>
      </c>
      <c r="E428" s="330"/>
      <c r="F428" s="333">
        <f t="shared" ref="F428:F435" si="129">IFERROR(VLOOKUP(C428,Tabla_Insumos,3,FALSE),0)</f>
        <v>0</v>
      </c>
      <c r="G428" s="334">
        <f>ROUND(E428*F428,2)</f>
        <v>0</v>
      </c>
    </row>
    <row r="429" spans="1:7" s="335" customFormat="1" ht="24" customHeight="1" x14ac:dyDescent="0.2">
      <c r="A429" s="326" t="str">
        <f t="shared" si="126"/>
        <v/>
      </c>
      <c r="B429" s="327" t="str">
        <f t="shared" si="127"/>
        <v/>
      </c>
      <c r="C429" s="328"/>
      <c r="D429" s="329" t="str">
        <f t="shared" si="128"/>
        <v/>
      </c>
      <c r="E429" s="330"/>
      <c r="F429" s="333">
        <f t="shared" si="129"/>
        <v>0</v>
      </c>
      <c r="G429" s="334">
        <f>ROUND(E429*F429,2)</f>
        <v>0</v>
      </c>
    </row>
    <row r="430" spans="1:7" s="335" customFormat="1" ht="24" customHeight="1" x14ac:dyDescent="0.2">
      <c r="A430" s="326" t="str">
        <f t="shared" si="126"/>
        <v/>
      </c>
      <c r="B430" s="327" t="str">
        <f t="shared" si="127"/>
        <v/>
      </c>
      <c r="C430" s="328"/>
      <c r="D430" s="329" t="str">
        <f t="shared" si="128"/>
        <v/>
      </c>
      <c r="E430" s="330"/>
      <c r="F430" s="333">
        <f t="shared" si="129"/>
        <v>0</v>
      </c>
      <c r="G430" s="334">
        <f t="shared" ref="G430:G435" si="130">ROUND(E430*F430,2)</f>
        <v>0</v>
      </c>
    </row>
    <row r="431" spans="1:7" s="335" customFormat="1" ht="24" customHeight="1" x14ac:dyDescent="0.2">
      <c r="A431" s="326" t="str">
        <f t="shared" si="126"/>
        <v/>
      </c>
      <c r="B431" s="327" t="str">
        <f t="shared" si="127"/>
        <v/>
      </c>
      <c r="C431" s="328"/>
      <c r="D431" s="329" t="str">
        <f t="shared" si="128"/>
        <v/>
      </c>
      <c r="E431" s="330"/>
      <c r="F431" s="333">
        <f t="shared" si="129"/>
        <v>0</v>
      </c>
      <c r="G431" s="334">
        <f t="shared" si="130"/>
        <v>0</v>
      </c>
    </row>
    <row r="432" spans="1:7" s="335" customFormat="1" ht="24" customHeight="1" x14ac:dyDescent="0.2">
      <c r="A432" s="326" t="str">
        <f t="shared" si="126"/>
        <v/>
      </c>
      <c r="B432" s="327" t="str">
        <f t="shared" si="127"/>
        <v/>
      </c>
      <c r="C432" s="328"/>
      <c r="D432" s="329" t="str">
        <f t="shared" si="128"/>
        <v/>
      </c>
      <c r="E432" s="330"/>
      <c r="F432" s="331">
        <f t="shared" si="129"/>
        <v>0</v>
      </c>
      <c r="G432" s="334">
        <f t="shared" si="130"/>
        <v>0</v>
      </c>
    </row>
    <row r="433" spans="1:7" s="335" customFormat="1" ht="24" customHeight="1" x14ac:dyDescent="0.2">
      <c r="A433" s="326" t="str">
        <f t="shared" si="126"/>
        <v/>
      </c>
      <c r="B433" s="327" t="str">
        <f t="shared" si="127"/>
        <v/>
      </c>
      <c r="C433" s="328"/>
      <c r="D433" s="329" t="str">
        <f t="shared" si="128"/>
        <v/>
      </c>
      <c r="E433" s="330"/>
      <c r="F433" s="331">
        <f t="shared" si="129"/>
        <v>0</v>
      </c>
      <c r="G433" s="334">
        <f t="shared" si="130"/>
        <v>0</v>
      </c>
    </row>
    <row r="434" spans="1:7" s="335" customFormat="1" ht="24" customHeight="1" x14ac:dyDescent="0.2">
      <c r="A434" s="326" t="str">
        <f t="shared" si="126"/>
        <v/>
      </c>
      <c r="B434" s="327" t="str">
        <f t="shared" si="127"/>
        <v/>
      </c>
      <c r="C434" s="328"/>
      <c r="D434" s="329" t="str">
        <f t="shared" si="128"/>
        <v/>
      </c>
      <c r="E434" s="330"/>
      <c r="F434" s="331">
        <f t="shared" si="129"/>
        <v>0</v>
      </c>
      <c r="G434" s="334">
        <f t="shared" si="130"/>
        <v>0</v>
      </c>
    </row>
    <row r="435" spans="1:7" s="335" customFormat="1" ht="24" customHeight="1" x14ac:dyDescent="0.2">
      <c r="A435" s="326" t="str">
        <f t="shared" si="126"/>
        <v/>
      </c>
      <c r="B435" s="327" t="str">
        <f t="shared" si="127"/>
        <v/>
      </c>
      <c r="C435" s="328"/>
      <c r="D435" s="329" t="str">
        <f t="shared" si="128"/>
        <v/>
      </c>
      <c r="E435" s="330"/>
      <c r="F435" s="331">
        <f t="shared" si="129"/>
        <v>0</v>
      </c>
      <c r="G435" s="334">
        <f t="shared" si="130"/>
        <v>0</v>
      </c>
    </row>
    <row r="436" spans="1:7" ht="24" customHeight="1" x14ac:dyDescent="0.2">
      <c r="A436" s="177"/>
      <c r="B436" s="151"/>
      <c r="C436" s="151"/>
      <c r="D436" s="162"/>
      <c r="E436" s="163"/>
      <c r="F436" s="240" t="s">
        <v>34</v>
      </c>
      <c r="G436" s="178">
        <f>SUBTOTAL(9,G428:G435)</f>
        <v>0</v>
      </c>
    </row>
    <row r="437" spans="1:7" ht="24" customHeight="1" x14ac:dyDescent="0.2">
      <c r="A437" s="177"/>
      <c r="B437" s="151"/>
      <c r="C437" s="179" t="s">
        <v>730</v>
      </c>
      <c r="D437" s="162"/>
      <c r="E437" s="163"/>
      <c r="F437" s="164"/>
      <c r="G437" s="180"/>
    </row>
    <row r="438" spans="1:7" s="335" customFormat="1" ht="24" customHeight="1" x14ac:dyDescent="0.2">
      <c r="A438" s="326" t="str">
        <f t="shared" ref="A438:A446" si="131">IFERROR(VLOOKUP(C438,Tabla_Insumos,4,FALSE),"")</f>
        <v/>
      </c>
      <c r="B438" s="327" t="str">
        <f t="shared" ref="B438:B446" si="132">IFERROR(VLOOKUP(C438,Tabla_Insumos,5,FALSE),"")</f>
        <v/>
      </c>
      <c r="C438" s="328"/>
      <c r="D438" s="329" t="str">
        <f t="shared" ref="D438:D446" si="133">IFERROR(VLOOKUP(C438,Tabla_Insumos,2,FALSE),"")</f>
        <v/>
      </c>
      <c r="E438" s="330"/>
      <c r="F438" s="331">
        <f t="shared" ref="F438:F446" si="134">IFERROR(VLOOKUP(C438,Tabla_Insumos,3,FALSE),0)</f>
        <v>0</v>
      </c>
      <c r="G438" s="334">
        <f t="shared" ref="G438:G446" si="135">ROUND(E438*F438,2)</f>
        <v>0</v>
      </c>
    </row>
    <row r="439" spans="1:7" s="335" customFormat="1" ht="24" customHeight="1" x14ac:dyDescent="0.2">
      <c r="A439" s="326" t="str">
        <f t="shared" si="131"/>
        <v/>
      </c>
      <c r="B439" s="327" t="str">
        <f t="shared" si="132"/>
        <v/>
      </c>
      <c r="C439" s="328"/>
      <c r="D439" s="329" t="str">
        <f t="shared" si="133"/>
        <v/>
      </c>
      <c r="E439" s="330"/>
      <c r="F439" s="331">
        <f t="shared" si="134"/>
        <v>0</v>
      </c>
      <c r="G439" s="334">
        <f t="shared" si="135"/>
        <v>0</v>
      </c>
    </row>
    <row r="440" spans="1:7" s="335" customFormat="1" ht="24" customHeight="1" x14ac:dyDescent="0.2">
      <c r="A440" s="326" t="str">
        <f t="shared" si="131"/>
        <v/>
      </c>
      <c r="B440" s="327" t="str">
        <f t="shared" si="132"/>
        <v/>
      </c>
      <c r="C440" s="328"/>
      <c r="D440" s="329" t="str">
        <f t="shared" si="133"/>
        <v/>
      </c>
      <c r="E440" s="330"/>
      <c r="F440" s="331">
        <f t="shared" si="134"/>
        <v>0</v>
      </c>
      <c r="G440" s="334">
        <f t="shared" si="135"/>
        <v>0</v>
      </c>
    </row>
    <row r="441" spans="1:7" s="335" customFormat="1" ht="24" customHeight="1" x14ac:dyDescent="0.2">
      <c r="A441" s="326" t="str">
        <f t="shared" si="131"/>
        <v/>
      </c>
      <c r="B441" s="327" t="str">
        <f t="shared" si="132"/>
        <v/>
      </c>
      <c r="C441" s="328"/>
      <c r="D441" s="329" t="str">
        <f t="shared" si="133"/>
        <v/>
      </c>
      <c r="E441" s="330"/>
      <c r="F441" s="331">
        <f t="shared" si="134"/>
        <v>0</v>
      </c>
      <c r="G441" s="334">
        <f t="shared" si="135"/>
        <v>0</v>
      </c>
    </row>
    <row r="442" spans="1:7" s="335" customFormat="1" ht="24" customHeight="1" x14ac:dyDescent="0.2">
      <c r="A442" s="326" t="str">
        <f t="shared" si="131"/>
        <v/>
      </c>
      <c r="B442" s="327" t="str">
        <f t="shared" si="132"/>
        <v/>
      </c>
      <c r="C442" s="328"/>
      <c r="D442" s="329" t="str">
        <f t="shared" si="133"/>
        <v/>
      </c>
      <c r="E442" s="330"/>
      <c r="F442" s="331">
        <f t="shared" si="134"/>
        <v>0</v>
      </c>
      <c r="G442" s="334">
        <f t="shared" si="135"/>
        <v>0</v>
      </c>
    </row>
    <row r="443" spans="1:7" s="335" customFormat="1" ht="24" customHeight="1" x14ac:dyDescent="0.2">
      <c r="A443" s="326" t="str">
        <f t="shared" si="131"/>
        <v/>
      </c>
      <c r="B443" s="327" t="str">
        <f t="shared" si="132"/>
        <v/>
      </c>
      <c r="C443" s="328"/>
      <c r="D443" s="329" t="str">
        <f t="shared" si="133"/>
        <v/>
      </c>
      <c r="E443" s="330"/>
      <c r="F443" s="331">
        <f t="shared" si="134"/>
        <v>0</v>
      </c>
      <c r="G443" s="334">
        <f t="shared" si="135"/>
        <v>0</v>
      </c>
    </row>
    <row r="444" spans="1:7" s="335" customFormat="1" ht="24" customHeight="1" x14ac:dyDescent="0.2">
      <c r="A444" s="326" t="str">
        <f t="shared" si="131"/>
        <v/>
      </c>
      <c r="B444" s="327" t="str">
        <f t="shared" si="132"/>
        <v/>
      </c>
      <c r="C444" s="328"/>
      <c r="D444" s="329" t="str">
        <f t="shared" si="133"/>
        <v/>
      </c>
      <c r="E444" s="330"/>
      <c r="F444" s="331">
        <f t="shared" si="134"/>
        <v>0</v>
      </c>
      <c r="G444" s="334">
        <f t="shared" si="135"/>
        <v>0</v>
      </c>
    </row>
    <row r="445" spans="1:7" s="335" customFormat="1" ht="24" customHeight="1" x14ac:dyDescent="0.2">
      <c r="A445" s="326" t="str">
        <f t="shared" si="131"/>
        <v/>
      </c>
      <c r="B445" s="327" t="str">
        <f t="shared" si="132"/>
        <v/>
      </c>
      <c r="C445" s="328"/>
      <c r="D445" s="329" t="str">
        <f t="shared" si="133"/>
        <v/>
      </c>
      <c r="E445" s="330"/>
      <c r="F445" s="331">
        <f t="shared" si="134"/>
        <v>0</v>
      </c>
      <c r="G445" s="334">
        <f t="shared" si="135"/>
        <v>0</v>
      </c>
    </row>
    <row r="446" spans="1:7" s="335" customFormat="1" ht="24" customHeight="1" x14ac:dyDescent="0.2">
      <c r="A446" s="326" t="str">
        <f t="shared" si="131"/>
        <v/>
      </c>
      <c r="B446" s="327" t="str">
        <f t="shared" si="132"/>
        <v/>
      </c>
      <c r="C446" s="328"/>
      <c r="D446" s="329" t="str">
        <f t="shared" si="133"/>
        <v/>
      </c>
      <c r="E446" s="330"/>
      <c r="F446" s="331">
        <f t="shared" si="134"/>
        <v>0</v>
      </c>
      <c r="G446" s="334">
        <f t="shared" si="135"/>
        <v>0</v>
      </c>
    </row>
    <row r="447" spans="1:7" ht="24" customHeight="1" x14ac:dyDescent="0.2">
      <c r="A447" s="181"/>
      <c r="B447" s="162"/>
      <c r="C447" s="151"/>
      <c r="D447" s="162"/>
      <c r="E447" s="163"/>
      <c r="F447" s="240" t="s">
        <v>35</v>
      </c>
      <c r="G447" s="178">
        <f>SUBTOTAL(9,G438:G446)</f>
        <v>0</v>
      </c>
    </row>
    <row r="448" spans="1:7" ht="24" customHeight="1" thickBot="1" x14ac:dyDescent="0.25">
      <c r="A448" s="182"/>
      <c r="B448" s="183"/>
      <c r="C448" s="184"/>
      <c r="D448" s="183"/>
      <c r="E448" s="185"/>
      <c r="F448" s="186"/>
      <c r="G448" s="187"/>
    </row>
    <row r="449" spans="1:141" ht="24" customHeight="1" thickBot="1" x14ac:dyDescent="0.25">
      <c r="A449" s="188" t="str">
        <f>B407</f>
        <v>3.1.4</v>
      </c>
      <c r="B449" s="189" t="str">
        <f>C407</f>
        <v>Hormigones para vigas de arriostramiento</v>
      </c>
      <c r="C449" s="190"/>
      <c r="D449" s="190" t="s">
        <v>36</v>
      </c>
      <c r="E449" s="191"/>
      <c r="F449" s="192" t="s">
        <v>37</v>
      </c>
      <c r="G449" s="193">
        <f>SUBTOTAL(9,G412:G448)</f>
        <v>0</v>
      </c>
    </row>
    <row r="450" spans="1:141" ht="24" customHeight="1" thickTop="1" thickBot="1" x14ac:dyDescent="0.25"/>
    <row r="451" spans="1:141" ht="24" customHeight="1" thickTop="1" x14ac:dyDescent="0.2">
      <c r="A451" s="225" t="s">
        <v>39</v>
      </c>
      <c r="B451" s="226"/>
      <c r="C451" s="226"/>
      <c r="D451" s="226"/>
      <c r="E451" s="226"/>
      <c r="F451" s="226"/>
      <c r="G451" s="227"/>
      <c r="H451" s="152">
        <f>COUNTIF($A$1:A457,"ANALISIS DE PRECIOS")</f>
        <v>10</v>
      </c>
    </row>
    <row r="452" spans="1:141" ht="24" customHeight="1" x14ac:dyDescent="0.2">
      <c r="A452" s="153" t="s">
        <v>726</v>
      </c>
      <c r="B452" s="154" t="str">
        <f>Comitente</f>
        <v>DIRECCIÓN DE INFRAESTRUCTURA ESCOLAR</v>
      </c>
      <c r="C452" s="148"/>
      <c r="D452" s="155"/>
      <c r="E452" s="155"/>
      <c r="F452" s="156"/>
      <c r="G452" s="157"/>
    </row>
    <row r="453" spans="1:141" ht="24" customHeight="1" x14ac:dyDescent="0.2">
      <c r="A453" s="153" t="s">
        <v>727</v>
      </c>
      <c r="B453" s="154">
        <f>Contratista</f>
        <v>0</v>
      </c>
      <c r="C453" s="149"/>
      <c r="D453" s="149"/>
      <c r="E453" s="149"/>
      <c r="F453" s="158"/>
      <c r="G453" s="159"/>
    </row>
    <row r="454" spans="1:141" ht="24" customHeight="1" x14ac:dyDescent="0.2">
      <c r="A454" s="153" t="s">
        <v>26</v>
      </c>
      <c r="B454" s="154" t="str">
        <f>Obra</f>
        <v>E.N.I. N° 23 - MARGARITA FERRA DE BARTOL</v>
      </c>
      <c r="C454" s="149"/>
      <c r="D454" s="149"/>
      <c r="E454" s="149"/>
      <c r="F454" s="158" t="s">
        <v>40</v>
      </c>
      <c r="G454" s="160">
        <f>Fecha_Base</f>
        <v>0</v>
      </c>
    </row>
    <row r="455" spans="1:141" ht="24" customHeight="1" x14ac:dyDescent="0.2">
      <c r="A455" s="161" t="s">
        <v>725</v>
      </c>
      <c r="B455" s="150" t="str">
        <f>Ubicación</f>
        <v>Alfredo Fortabat 3060 (o) - Bº Franklin Rawson</v>
      </c>
      <c r="C455" s="150"/>
      <c r="D455" s="162"/>
      <c r="E455" s="163"/>
      <c r="F455" s="164"/>
      <c r="G455" s="165"/>
    </row>
    <row r="456" spans="1:141" ht="24" customHeight="1" x14ac:dyDescent="0.2">
      <c r="A456" s="161" t="s">
        <v>41</v>
      </c>
      <c r="B456" s="166" t="str">
        <f>IFERROR(VALUE(LEFT(B457,FIND("-",B457)-1)),"")</f>
        <v/>
      </c>
      <c r="C456" s="151" t="str">
        <f>IFERROR(VLOOKUP(B456,Tabla_CyP,2,FALSE),"")</f>
        <v/>
      </c>
      <c r="E456" s="163"/>
      <c r="F456" s="164"/>
      <c r="G456" s="165"/>
    </row>
    <row r="457" spans="1:141" ht="24" customHeight="1" x14ac:dyDescent="0.2">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x14ac:dyDescent="0.2">
      <c r="A458" s="161"/>
      <c r="B458" s="150"/>
      <c r="C458" s="151"/>
      <c r="D458" s="162"/>
      <c r="E458" s="163"/>
      <c r="F458" s="164"/>
      <c r="G458" s="165"/>
    </row>
    <row r="459" spans="1:141" ht="24" customHeight="1" x14ac:dyDescent="0.2">
      <c r="A459" s="357" t="s">
        <v>588</v>
      </c>
      <c r="B459" s="358"/>
      <c r="C459" s="359" t="s">
        <v>0</v>
      </c>
      <c r="D459" s="359" t="s">
        <v>29</v>
      </c>
      <c r="E459" s="361" t="s">
        <v>30</v>
      </c>
      <c r="F459" s="363" t="s">
        <v>31</v>
      </c>
      <c r="G459" s="365" t="s">
        <v>32</v>
      </c>
    </row>
    <row r="460" spans="1:141" s="171" customFormat="1" ht="24" customHeight="1" x14ac:dyDescent="0.2">
      <c r="A460" s="169" t="s">
        <v>589</v>
      </c>
      <c r="B460" s="170" t="s">
        <v>590</v>
      </c>
      <c r="C460" s="360"/>
      <c r="D460" s="360"/>
      <c r="E460" s="362"/>
      <c r="F460" s="364"/>
      <c r="G460" s="366"/>
      <c r="I460" s="336"/>
      <c r="J460" s="336"/>
      <c r="K460" s="336"/>
      <c r="L460" s="336"/>
      <c r="M460" s="336"/>
      <c r="N460" s="336"/>
      <c r="O460" s="336"/>
      <c r="P460" s="336"/>
      <c r="Q460" s="336"/>
      <c r="R460" s="336"/>
      <c r="S460" s="336"/>
      <c r="T460" s="336"/>
      <c r="U460" s="336"/>
      <c r="V460" s="336"/>
      <c r="W460" s="336"/>
      <c r="X460" s="336"/>
      <c r="Y460" s="336"/>
      <c r="Z460" s="336"/>
      <c r="AA460" s="336"/>
      <c r="AB460" s="336"/>
      <c r="AC460" s="336"/>
      <c r="AD460" s="336"/>
      <c r="AE460" s="336"/>
      <c r="AF460" s="336"/>
      <c r="AG460" s="336"/>
      <c r="AH460" s="336"/>
      <c r="AI460" s="336"/>
      <c r="AJ460" s="336"/>
      <c r="AK460" s="336"/>
      <c r="AL460" s="336"/>
      <c r="AM460" s="336"/>
      <c r="AN460" s="336"/>
      <c r="AO460" s="336"/>
      <c r="AP460" s="336"/>
      <c r="AQ460" s="336"/>
      <c r="AR460" s="336"/>
      <c r="AS460" s="336"/>
      <c r="AT460" s="336"/>
      <c r="AU460" s="336"/>
      <c r="AV460" s="336"/>
      <c r="AW460" s="336"/>
      <c r="AX460" s="336"/>
      <c r="AY460" s="336"/>
      <c r="AZ460" s="336"/>
      <c r="BA460" s="336"/>
      <c r="BB460" s="336"/>
      <c r="BC460" s="336"/>
      <c r="BD460" s="336"/>
      <c r="BE460" s="336"/>
      <c r="BF460" s="336"/>
      <c r="BG460" s="336"/>
      <c r="BH460" s="336"/>
      <c r="BI460" s="336"/>
      <c r="BJ460" s="336"/>
      <c r="BK460" s="336"/>
      <c r="BL460" s="336"/>
      <c r="BM460" s="336"/>
      <c r="BN460" s="336"/>
      <c r="BO460" s="336"/>
      <c r="BP460" s="336"/>
      <c r="BQ460" s="336"/>
      <c r="BR460" s="336"/>
      <c r="BS460" s="336"/>
      <c r="BT460" s="336"/>
      <c r="BU460" s="336"/>
      <c r="BV460" s="336"/>
      <c r="BW460" s="336"/>
      <c r="BX460" s="336"/>
      <c r="BY460" s="336"/>
      <c r="BZ460" s="336"/>
      <c r="CA460" s="336"/>
      <c r="CB460" s="336"/>
      <c r="CC460" s="336"/>
      <c r="CD460" s="336"/>
      <c r="CE460" s="336"/>
      <c r="CF460" s="336"/>
      <c r="CG460" s="336"/>
      <c r="CH460" s="336"/>
      <c r="CI460" s="336"/>
      <c r="CJ460" s="336"/>
      <c r="CK460" s="336"/>
      <c r="CL460" s="336"/>
      <c r="CM460" s="336"/>
      <c r="CN460" s="336"/>
      <c r="CO460" s="336"/>
      <c r="CP460" s="336"/>
      <c r="CQ460" s="336"/>
      <c r="CR460" s="336"/>
      <c r="CS460" s="336"/>
      <c r="CT460" s="336"/>
      <c r="CU460" s="336"/>
      <c r="CV460" s="336"/>
      <c r="CW460" s="336"/>
      <c r="CX460" s="336"/>
      <c r="CY460" s="336"/>
      <c r="CZ460" s="336"/>
      <c r="DA460" s="336"/>
      <c r="DB460" s="336"/>
      <c r="DC460" s="336"/>
      <c r="DD460" s="336"/>
      <c r="DE460" s="336"/>
      <c r="DF460" s="336"/>
      <c r="DG460" s="336"/>
      <c r="DH460" s="336"/>
      <c r="DI460" s="336"/>
      <c r="DJ460" s="336"/>
      <c r="DK460" s="336"/>
      <c r="DL460" s="336"/>
      <c r="DM460" s="336"/>
      <c r="DN460" s="336"/>
      <c r="DO460" s="336"/>
      <c r="DP460" s="336"/>
      <c r="DQ460" s="336"/>
      <c r="DR460" s="336"/>
      <c r="DS460" s="336"/>
      <c r="DT460" s="336"/>
      <c r="DU460" s="336"/>
      <c r="DV460" s="336"/>
      <c r="DW460" s="336"/>
      <c r="DX460" s="336"/>
      <c r="DY460" s="336"/>
      <c r="DZ460" s="336"/>
      <c r="EA460" s="336"/>
      <c r="EB460" s="336"/>
      <c r="EC460" s="336"/>
      <c r="ED460" s="336"/>
      <c r="EE460" s="336"/>
      <c r="EF460" s="336"/>
      <c r="EG460" s="336"/>
      <c r="EH460" s="336"/>
      <c r="EI460" s="336"/>
      <c r="EJ460" s="336"/>
      <c r="EK460" s="336"/>
    </row>
    <row r="461" spans="1:141" ht="24" customHeight="1" x14ac:dyDescent="0.2">
      <c r="A461" s="239"/>
      <c r="B461" s="172"/>
      <c r="C461" s="237" t="s">
        <v>728</v>
      </c>
      <c r="D461" s="173"/>
      <c r="E461" s="174"/>
      <c r="F461" s="175"/>
      <c r="G461" s="176"/>
    </row>
    <row r="462" spans="1:141" s="335" customFormat="1" ht="24" customHeight="1" x14ac:dyDescent="0.2">
      <c r="A462" s="326" t="str">
        <f t="shared" ref="A462:A475" si="136">IFERROR(VLOOKUP(C462,Tabla_Insumos,4,FALSE),"")</f>
        <v/>
      </c>
      <c r="B462" s="327" t="str">
        <f>IFERROR(VLOOKUP(C462,Tabla_Insumos,5,FALSE),"")</f>
        <v/>
      </c>
      <c r="C462" s="328"/>
      <c r="D462" s="329" t="str">
        <f t="shared" ref="D462:D475" si="137">IFERROR(VLOOKUP(C462,Tabla_Insumos,2,FALSE),"")</f>
        <v/>
      </c>
      <c r="E462" s="330"/>
      <c r="F462" s="331">
        <f t="shared" ref="F462:F475" si="138">IFERROR(VLOOKUP(C462,Tabla_Insumos,3,FALSE),0)</f>
        <v>0</v>
      </c>
      <c r="G462" s="334">
        <f>ROUND(E462*F462,2)</f>
        <v>0</v>
      </c>
    </row>
    <row r="463" spans="1:141" s="335" customFormat="1" ht="24" customHeight="1" x14ac:dyDescent="0.2">
      <c r="A463" s="326" t="str">
        <f t="shared" si="136"/>
        <v/>
      </c>
      <c r="B463" s="327" t="str">
        <f t="shared" ref="B463:B475" si="139">IFERROR(VLOOKUP(C463,Tabla_Insumos,5,FALSE),"")</f>
        <v/>
      </c>
      <c r="C463" s="328"/>
      <c r="D463" s="329" t="str">
        <f t="shared" si="137"/>
        <v/>
      </c>
      <c r="E463" s="330"/>
      <c r="F463" s="331">
        <f t="shared" si="138"/>
        <v>0</v>
      </c>
      <c r="G463" s="334">
        <f t="shared" ref="G463:G475" si="140">ROUND(E463*F463,2)</f>
        <v>0</v>
      </c>
    </row>
    <row r="464" spans="1:141" s="335" customFormat="1" ht="24" customHeight="1" x14ac:dyDescent="0.2">
      <c r="A464" s="326" t="str">
        <f t="shared" si="136"/>
        <v/>
      </c>
      <c r="B464" s="327" t="str">
        <f t="shared" si="139"/>
        <v/>
      </c>
      <c r="C464" s="328"/>
      <c r="D464" s="329" t="str">
        <f t="shared" si="137"/>
        <v/>
      </c>
      <c r="E464" s="330"/>
      <c r="F464" s="331">
        <f t="shared" si="138"/>
        <v>0</v>
      </c>
      <c r="G464" s="334">
        <f t="shared" si="140"/>
        <v>0</v>
      </c>
    </row>
    <row r="465" spans="1:7" s="335" customFormat="1" ht="24" customHeight="1" x14ac:dyDescent="0.2">
      <c r="A465" s="326" t="str">
        <f t="shared" si="136"/>
        <v/>
      </c>
      <c r="B465" s="327" t="str">
        <f t="shared" si="139"/>
        <v/>
      </c>
      <c r="C465" s="328"/>
      <c r="D465" s="329" t="str">
        <f t="shared" si="137"/>
        <v/>
      </c>
      <c r="E465" s="330"/>
      <c r="F465" s="331">
        <f t="shared" si="138"/>
        <v>0</v>
      </c>
      <c r="G465" s="334">
        <f t="shared" si="140"/>
        <v>0</v>
      </c>
    </row>
    <row r="466" spans="1:7" s="335" customFormat="1" ht="24" customHeight="1" x14ac:dyDescent="0.2">
      <c r="A466" s="326" t="str">
        <f t="shared" si="136"/>
        <v/>
      </c>
      <c r="B466" s="327" t="str">
        <f t="shared" si="139"/>
        <v/>
      </c>
      <c r="C466" s="328"/>
      <c r="D466" s="329" t="str">
        <f t="shared" si="137"/>
        <v/>
      </c>
      <c r="E466" s="330"/>
      <c r="F466" s="331">
        <f t="shared" si="138"/>
        <v>0</v>
      </c>
      <c r="G466" s="334">
        <f t="shared" si="140"/>
        <v>0</v>
      </c>
    </row>
    <row r="467" spans="1:7" s="335" customFormat="1" ht="24" customHeight="1" x14ac:dyDescent="0.2">
      <c r="A467" s="326" t="str">
        <f t="shared" si="136"/>
        <v/>
      </c>
      <c r="B467" s="327" t="str">
        <f t="shared" si="139"/>
        <v/>
      </c>
      <c r="C467" s="328"/>
      <c r="D467" s="329" t="str">
        <f t="shared" si="137"/>
        <v/>
      </c>
      <c r="E467" s="330"/>
      <c r="F467" s="331">
        <f t="shared" si="138"/>
        <v>0</v>
      </c>
      <c r="G467" s="334">
        <f t="shared" si="140"/>
        <v>0</v>
      </c>
    </row>
    <row r="468" spans="1:7" s="335" customFormat="1" ht="24" customHeight="1" x14ac:dyDescent="0.2">
      <c r="A468" s="326" t="str">
        <f t="shared" si="136"/>
        <v/>
      </c>
      <c r="B468" s="327" t="str">
        <f t="shared" si="139"/>
        <v/>
      </c>
      <c r="C468" s="328"/>
      <c r="D468" s="329" t="str">
        <f t="shared" si="137"/>
        <v/>
      </c>
      <c r="E468" s="330"/>
      <c r="F468" s="331">
        <f t="shared" si="138"/>
        <v>0</v>
      </c>
      <c r="G468" s="334">
        <f t="shared" si="140"/>
        <v>0</v>
      </c>
    </row>
    <row r="469" spans="1:7" s="335" customFormat="1" ht="24" customHeight="1" x14ac:dyDescent="0.2">
      <c r="A469" s="326" t="str">
        <f t="shared" si="136"/>
        <v/>
      </c>
      <c r="B469" s="327" t="str">
        <f t="shared" si="139"/>
        <v/>
      </c>
      <c r="C469" s="328"/>
      <c r="D469" s="329" t="str">
        <f t="shared" si="137"/>
        <v/>
      </c>
      <c r="E469" s="330"/>
      <c r="F469" s="331">
        <f t="shared" si="138"/>
        <v>0</v>
      </c>
      <c r="G469" s="334">
        <f t="shared" si="140"/>
        <v>0</v>
      </c>
    </row>
    <row r="470" spans="1:7" s="335" customFormat="1" ht="24" customHeight="1" x14ac:dyDescent="0.2">
      <c r="A470" s="326" t="str">
        <f t="shared" si="136"/>
        <v/>
      </c>
      <c r="B470" s="327" t="str">
        <f t="shared" si="139"/>
        <v/>
      </c>
      <c r="C470" s="328"/>
      <c r="D470" s="329" t="str">
        <f t="shared" si="137"/>
        <v/>
      </c>
      <c r="E470" s="330"/>
      <c r="F470" s="331">
        <f t="shared" si="138"/>
        <v>0</v>
      </c>
      <c r="G470" s="334">
        <f t="shared" si="140"/>
        <v>0</v>
      </c>
    </row>
    <row r="471" spans="1:7" s="335" customFormat="1" ht="24" customHeight="1" x14ac:dyDescent="0.2">
      <c r="A471" s="326" t="str">
        <f t="shared" si="136"/>
        <v/>
      </c>
      <c r="B471" s="327" t="str">
        <f t="shared" si="139"/>
        <v/>
      </c>
      <c r="C471" s="328"/>
      <c r="D471" s="329" t="str">
        <f t="shared" si="137"/>
        <v/>
      </c>
      <c r="E471" s="330"/>
      <c r="F471" s="331">
        <f t="shared" si="138"/>
        <v>0</v>
      </c>
      <c r="G471" s="334">
        <f t="shared" si="140"/>
        <v>0</v>
      </c>
    </row>
    <row r="472" spans="1:7" s="335" customFormat="1" ht="24" customHeight="1" x14ac:dyDescent="0.2">
      <c r="A472" s="326" t="str">
        <f t="shared" si="136"/>
        <v/>
      </c>
      <c r="B472" s="327" t="str">
        <f t="shared" si="139"/>
        <v/>
      </c>
      <c r="C472" s="328"/>
      <c r="D472" s="329" t="str">
        <f t="shared" si="137"/>
        <v/>
      </c>
      <c r="E472" s="330"/>
      <c r="F472" s="331">
        <f t="shared" si="138"/>
        <v>0</v>
      </c>
      <c r="G472" s="334">
        <f t="shared" si="140"/>
        <v>0</v>
      </c>
    </row>
    <row r="473" spans="1:7" s="335" customFormat="1" ht="24" customHeight="1" x14ac:dyDescent="0.2">
      <c r="A473" s="326" t="str">
        <f t="shared" si="136"/>
        <v/>
      </c>
      <c r="B473" s="327" t="str">
        <f t="shared" si="139"/>
        <v/>
      </c>
      <c r="C473" s="328"/>
      <c r="D473" s="329" t="str">
        <f t="shared" si="137"/>
        <v/>
      </c>
      <c r="E473" s="330"/>
      <c r="F473" s="331">
        <f t="shared" si="138"/>
        <v>0</v>
      </c>
      <c r="G473" s="334">
        <f t="shared" si="140"/>
        <v>0</v>
      </c>
    </row>
    <row r="474" spans="1:7" s="335" customFormat="1" ht="24" customHeight="1" x14ac:dyDescent="0.2">
      <c r="A474" s="326" t="str">
        <f t="shared" si="136"/>
        <v/>
      </c>
      <c r="B474" s="327" t="str">
        <f t="shared" si="139"/>
        <v/>
      </c>
      <c r="C474" s="328"/>
      <c r="D474" s="329" t="str">
        <f t="shared" si="137"/>
        <v/>
      </c>
      <c r="E474" s="330"/>
      <c r="F474" s="331">
        <f t="shared" si="138"/>
        <v>0</v>
      </c>
      <c r="G474" s="334">
        <f t="shared" si="140"/>
        <v>0</v>
      </c>
    </row>
    <row r="475" spans="1:7" s="335" customFormat="1" ht="24" customHeight="1" x14ac:dyDescent="0.2">
      <c r="A475" s="326" t="str">
        <f t="shared" si="136"/>
        <v/>
      </c>
      <c r="B475" s="327" t="str">
        <f t="shared" si="139"/>
        <v/>
      </c>
      <c r="C475" s="328"/>
      <c r="D475" s="329" t="str">
        <f t="shared" si="137"/>
        <v/>
      </c>
      <c r="E475" s="330"/>
      <c r="F475" s="332">
        <f t="shared" si="138"/>
        <v>0</v>
      </c>
      <c r="G475" s="334">
        <f t="shared" si="140"/>
        <v>0</v>
      </c>
    </row>
    <row r="476" spans="1:7" ht="24" customHeight="1" x14ac:dyDescent="0.2">
      <c r="A476" s="177"/>
      <c r="B476" s="151"/>
      <c r="C476" s="151"/>
      <c r="D476" s="162"/>
      <c r="E476" s="163"/>
      <c r="F476" s="240" t="s">
        <v>33</v>
      </c>
      <c r="G476" s="178">
        <f>SUBTOTAL(9,G462:G475)</f>
        <v>0</v>
      </c>
    </row>
    <row r="477" spans="1:7" ht="24" customHeight="1" x14ac:dyDescent="0.2">
      <c r="A477" s="177"/>
      <c r="B477" s="151"/>
      <c r="C477" s="179" t="s">
        <v>729</v>
      </c>
      <c r="D477" s="162"/>
      <c r="E477" s="163"/>
      <c r="F477" s="164"/>
      <c r="G477" s="180"/>
    </row>
    <row r="478" spans="1:7" s="335" customFormat="1" ht="24" customHeight="1" x14ac:dyDescent="0.2">
      <c r="A478" s="326" t="str">
        <f t="shared" ref="A478:A485" si="141">IFERROR(VLOOKUP(C478,Tabla_Insumos,4,FALSE),"")</f>
        <v/>
      </c>
      <c r="B478" s="327" t="str">
        <f t="shared" ref="B478:B485" si="142">IFERROR(VLOOKUP(C478,Tabla_Insumos,5,FALSE),"")</f>
        <v/>
      </c>
      <c r="C478" s="328"/>
      <c r="D478" s="329" t="str">
        <f t="shared" ref="D478:D485" si="143">IFERROR(VLOOKUP(C478,Tabla_Insumos,2,FALSE),"")</f>
        <v/>
      </c>
      <c r="E478" s="330"/>
      <c r="F478" s="333">
        <f t="shared" ref="F478:F485" si="144">IFERROR(VLOOKUP(C478,Tabla_Insumos,3,FALSE),0)</f>
        <v>0</v>
      </c>
      <c r="G478" s="334">
        <f>ROUND(E478*F478,2)</f>
        <v>0</v>
      </c>
    </row>
    <row r="479" spans="1:7" s="335" customFormat="1" ht="24" customHeight="1" x14ac:dyDescent="0.2">
      <c r="A479" s="326" t="str">
        <f t="shared" si="141"/>
        <v/>
      </c>
      <c r="B479" s="327" t="str">
        <f t="shared" si="142"/>
        <v/>
      </c>
      <c r="C479" s="328"/>
      <c r="D479" s="329" t="str">
        <f t="shared" si="143"/>
        <v/>
      </c>
      <c r="E479" s="330"/>
      <c r="F479" s="333">
        <f t="shared" si="144"/>
        <v>0</v>
      </c>
      <c r="G479" s="334">
        <f>ROUND(E479*F479,2)</f>
        <v>0</v>
      </c>
    </row>
    <row r="480" spans="1:7" s="335" customFormat="1" ht="24" customHeight="1" x14ac:dyDescent="0.2">
      <c r="A480" s="326" t="str">
        <f t="shared" si="141"/>
        <v/>
      </c>
      <c r="B480" s="327" t="str">
        <f t="shared" si="142"/>
        <v/>
      </c>
      <c r="C480" s="328"/>
      <c r="D480" s="329" t="str">
        <f t="shared" si="143"/>
        <v/>
      </c>
      <c r="E480" s="330"/>
      <c r="F480" s="333">
        <f t="shared" si="144"/>
        <v>0</v>
      </c>
      <c r="G480" s="334">
        <f t="shared" ref="G480:G485" si="145">ROUND(E480*F480,2)</f>
        <v>0</v>
      </c>
    </row>
    <row r="481" spans="1:7" s="335" customFormat="1" ht="24" customHeight="1" x14ac:dyDescent="0.2">
      <c r="A481" s="326" t="str">
        <f t="shared" si="141"/>
        <v/>
      </c>
      <c r="B481" s="327" t="str">
        <f t="shared" si="142"/>
        <v/>
      </c>
      <c r="C481" s="328"/>
      <c r="D481" s="329" t="str">
        <f t="shared" si="143"/>
        <v/>
      </c>
      <c r="E481" s="330"/>
      <c r="F481" s="333">
        <f t="shared" si="144"/>
        <v>0</v>
      </c>
      <c r="G481" s="334">
        <f t="shared" si="145"/>
        <v>0</v>
      </c>
    </row>
    <row r="482" spans="1:7" s="335" customFormat="1" ht="24" customHeight="1" x14ac:dyDescent="0.2">
      <c r="A482" s="326" t="str">
        <f t="shared" si="141"/>
        <v/>
      </c>
      <c r="B482" s="327" t="str">
        <f t="shared" si="142"/>
        <v/>
      </c>
      <c r="C482" s="328"/>
      <c r="D482" s="329" t="str">
        <f t="shared" si="143"/>
        <v/>
      </c>
      <c r="E482" s="330"/>
      <c r="F482" s="331">
        <f t="shared" si="144"/>
        <v>0</v>
      </c>
      <c r="G482" s="334">
        <f t="shared" si="145"/>
        <v>0</v>
      </c>
    </row>
    <row r="483" spans="1:7" s="335" customFormat="1" ht="24" customHeight="1" x14ac:dyDescent="0.2">
      <c r="A483" s="326" t="str">
        <f t="shared" si="141"/>
        <v/>
      </c>
      <c r="B483" s="327" t="str">
        <f t="shared" si="142"/>
        <v/>
      </c>
      <c r="C483" s="328"/>
      <c r="D483" s="329" t="str">
        <f t="shared" si="143"/>
        <v/>
      </c>
      <c r="E483" s="330"/>
      <c r="F483" s="331">
        <f t="shared" si="144"/>
        <v>0</v>
      </c>
      <c r="G483" s="334">
        <f t="shared" si="145"/>
        <v>0</v>
      </c>
    </row>
    <row r="484" spans="1:7" s="335" customFormat="1" ht="24" customHeight="1" x14ac:dyDescent="0.2">
      <c r="A484" s="326" t="str">
        <f t="shared" si="141"/>
        <v/>
      </c>
      <c r="B484" s="327" t="str">
        <f t="shared" si="142"/>
        <v/>
      </c>
      <c r="C484" s="328"/>
      <c r="D484" s="329" t="str">
        <f t="shared" si="143"/>
        <v/>
      </c>
      <c r="E484" s="330"/>
      <c r="F484" s="331">
        <f t="shared" si="144"/>
        <v>0</v>
      </c>
      <c r="G484" s="334">
        <f t="shared" si="145"/>
        <v>0</v>
      </c>
    </row>
    <row r="485" spans="1:7" s="335" customFormat="1" ht="24" customHeight="1" x14ac:dyDescent="0.2">
      <c r="A485" s="326" t="str">
        <f t="shared" si="141"/>
        <v/>
      </c>
      <c r="B485" s="327" t="str">
        <f t="shared" si="142"/>
        <v/>
      </c>
      <c r="C485" s="328"/>
      <c r="D485" s="329" t="str">
        <f t="shared" si="143"/>
        <v/>
      </c>
      <c r="E485" s="330"/>
      <c r="F485" s="331">
        <f t="shared" si="144"/>
        <v>0</v>
      </c>
      <c r="G485" s="334">
        <f t="shared" si="145"/>
        <v>0</v>
      </c>
    </row>
    <row r="486" spans="1:7" ht="24" customHeight="1" x14ac:dyDescent="0.2">
      <c r="A486" s="177"/>
      <c r="B486" s="151"/>
      <c r="C486" s="151"/>
      <c r="D486" s="162"/>
      <c r="E486" s="163"/>
      <c r="F486" s="240" t="s">
        <v>34</v>
      </c>
      <c r="G486" s="178">
        <f>SUBTOTAL(9,G478:G485)</f>
        <v>0</v>
      </c>
    </row>
    <row r="487" spans="1:7" ht="24" customHeight="1" x14ac:dyDescent="0.2">
      <c r="A487" s="177"/>
      <c r="B487" s="151"/>
      <c r="C487" s="179" t="s">
        <v>730</v>
      </c>
      <c r="D487" s="162"/>
      <c r="E487" s="163"/>
      <c r="F487" s="164"/>
      <c r="G487" s="180"/>
    </row>
    <row r="488" spans="1:7" s="335" customFormat="1" ht="24" customHeight="1" x14ac:dyDescent="0.2">
      <c r="A488" s="326" t="str">
        <f t="shared" ref="A488:A496" si="146">IFERROR(VLOOKUP(C488,Tabla_Insumos,4,FALSE),"")</f>
        <v/>
      </c>
      <c r="B488" s="327" t="str">
        <f t="shared" ref="B488:B496" si="147">IFERROR(VLOOKUP(C488,Tabla_Insumos,5,FALSE),"")</f>
        <v/>
      </c>
      <c r="C488" s="328"/>
      <c r="D488" s="329" t="str">
        <f t="shared" ref="D488:D496" si="148">IFERROR(VLOOKUP(C488,Tabla_Insumos,2,FALSE),"")</f>
        <v/>
      </c>
      <c r="E488" s="330"/>
      <c r="F488" s="331">
        <f t="shared" ref="F488:F496" si="149">IFERROR(VLOOKUP(C488,Tabla_Insumos,3,FALSE),0)</f>
        <v>0</v>
      </c>
      <c r="G488" s="334">
        <f t="shared" ref="G488:G496" si="150">ROUND(E488*F488,2)</f>
        <v>0</v>
      </c>
    </row>
    <row r="489" spans="1:7" s="335" customFormat="1" ht="24" customHeight="1" x14ac:dyDescent="0.2">
      <c r="A489" s="326" t="str">
        <f t="shared" si="146"/>
        <v/>
      </c>
      <c r="B489" s="327" t="str">
        <f t="shared" si="147"/>
        <v/>
      </c>
      <c r="C489" s="328"/>
      <c r="D489" s="329" t="str">
        <f t="shared" si="148"/>
        <v/>
      </c>
      <c r="E489" s="330"/>
      <c r="F489" s="331">
        <f t="shared" si="149"/>
        <v>0</v>
      </c>
      <c r="G489" s="334">
        <f t="shared" si="150"/>
        <v>0</v>
      </c>
    </row>
    <row r="490" spans="1:7" s="335" customFormat="1" ht="24" customHeight="1" x14ac:dyDescent="0.2">
      <c r="A490" s="326" t="str">
        <f t="shared" si="146"/>
        <v/>
      </c>
      <c r="B490" s="327" t="str">
        <f t="shared" si="147"/>
        <v/>
      </c>
      <c r="C490" s="328"/>
      <c r="D490" s="329" t="str">
        <f t="shared" si="148"/>
        <v/>
      </c>
      <c r="E490" s="330"/>
      <c r="F490" s="331">
        <f t="shared" si="149"/>
        <v>0</v>
      </c>
      <c r="G490" s="334">
        <f t="shared" si="150"/>
        <v>0</v>
      </c>
    </row>
    <row r="491" spans="1:7" s="335" customFormat="1" ht="24" customHeight="1" x14ac:dyDescent="0.2">
      <c r="A491" s="326" t="str">
        <f t="shared" si="146"/>
        <v/>
      </c>
      <c r="B491" s="327" t="str">
        <f t="shared" si="147"/>
        <v/>
      </c>
      <c r="C491" s="328"/>
      <c r="D491" s="329" t="str">
        <f t="shared" si="148"/>
        <v/>
      </c>
      <c r="E491" s="330"/>
      <c r="F491" s="331">
        <f t="shared" si="149"/>
        <v>0</v>
      </c>
      <c r="G491" s="334">
        <f t="shared" si="150"/>
        <v>0</v>
      </c>
    </row>
    <row r="492" spans="1:7" s="335" customFormat="1" ht="24" customHeight="1" x14ac:dyDescent="0.2">
      <c r="A492" s="326" t="str">
        <f t="shared" si="146"/>
        <v/>
      </c>
      <c r="B492" s="327" t="str">
        <f t="shared" si="147"/>
        <v/>
      </c>
      <c r="C492" s="328"/>
      <c r="D492" s="329" t="str">
        <f t="shared" si="148"/>
        <v/>
      </c>
      <c r="E492" s="330"/>
      <c r="F492" s="331">
        <f t="shared" si="149"/>
        <v>0</v>
      </c>
      <c r="G492" s="334">
        <f t="shared" si="150"/>
        <v>0</v>
      </c>
    </row>
    <row r="493" spans="1:7" s="335" customFormat="1" ht="24" customHeight="1" x14ac:dyDescent="0.2">
      <c r="A493" s="326" t="str">
        <f t="shared" si="146"/>
        <v/>
      </c>
      <c r="B493" s="327" t="str">
        <f t="shared" si="147"/>
        <v/>
      </c>
      <c r="C493" s="328"/>
      <c r="D493" s="329" t="str">
        <f t="shared" si="148"/>
        <v/>
      </c>
      <c r="E493" s="330"/>
      <c r="F493" s="331">
        <f t="shared" si="149"/>
        <v>0</v>
      </c>
      <c r="G493" s="334">
        <f t="shared" si="150"/>
        <v>0</v>
      </c>
    </row>
    <row r="494" spans="1:7" s="335" customFormat="1" ht="24" customHeight="1" x14ac:dyDescent="0.2">
      <c r="A494" s="326" t="str">
        <f t="shared" si="146"/>
        <v/>
      </c>
      <c r="B494" s="327" t="str">
        <f t="shared" si="147"/>
        <v/>
      </c>
      <c r="C494" s="328"/>
      <c r="D494" s="329" t="str">
        <f t="shared" si="148"/>
        <v/>
      </c>
      <c r="E494" s="330"/>
      <c r="F494" s="331">
        <f t="shared" si="149"/>
        <v>0</v>
      </c>
      <c r="G494" s="334">
        <f t="shared" si="150"/>
        <v>0</v>
      </c>
    </row>
    <row r="495" spans="1:7" s="335" customFormat="1" ht="24" customHeight="1" x14ac:dyDescent="0.2">
      <c r="A495" s="326" t="str">
        <f t="shared" si="146"/>
        <v/>
      </c>
      <c r="B495" s="327" t="str">
        <f t="shared" si="147"/>
        <v/>
      </c>
      <c r="C495" s="328"/>
      <c r="D495" s="329" t="str">
        <f t="shared" si="148"/>
        <v/>
      </c>
      <c r="E495" s="330"/>
      <c r="F495" s="331">
        <f t="shared" si="149"/>
        <v>0</v>
      </c>
      <c r="G495" s="334">
        <f t="shared" si="150"/>
        <v>0</v>
      </c>
    </row>
    <row r="496" spans="1:7" s="335" customFormat="1" ht="24" customHeight="1" x14ac:dyDescent="0.2">
      <c r="A496" s="326" t="str">
        <f t="shared" si="146"/>
        <v/>
      </c>
      <c r="B496" s="327" t="str">
        <f t="shared" si="147"/>
        <v/>
      </c>
      <c r="C496" s="328"/>
      <c r="D496" s="329" t="str">
        <f t="shared" si="148"/>
        <v/>
      </c>
      <c r="E496" s="330"/>
      <c r="F496" s="331">
        <f t="shared" si="149"/>
        <v>0</v>
      </c>
      <c r="G496" s="334">
        <f t="shared" si="150"/>
        <v>0</v>
      </c>
    </row>
    <row r="497" spans="1:141" ht="24" customHeight="1" x14ac:dyDescent="0.2">
      <c r="A497" s="181"/>
      <c r="B497" s="162"/>
      <c r="C497" s="151"/>
      <c r="D497" s="162"/>
      <c r="E497" s="163"/>
      <c r="F497" s="240" t="s">
        <v>35</v>
      </c>
      <c r="G497" s="178">
        <f>SUBTOTAL(9,G488:G496)</f>
        <v>0</v>
      </c>
    </row>
    <row r="498" spans="1:141" ht="24" customHeight="1" thickBot="1" x14ac:dyDescent="0.25">
      <c r="A498" s="182"/>
      <c r="B498" s="183"/>
      <c r="C498" s="184"/>
      <c r="D498" s="183"/>
      <c r="E498" s="185"/>
      <c r="F498" s="186"/>
      <c r="G498" s="187"/>
    </row>
    <row r="499" spans="1:141" ht="24" customHeight="1" thickBot="1" x14ac:dyDescent="0.25">
      <c r="A499" s="188" t="str">
        <f>B457</f>
        <v>3.1.5</v>
      </c>
      <c r="B499" s="189" t="str">
        <f>C457</f>
        <v>Hormigones para columnas de carga</v>
      </c>
      <c r="C499" s="190"/>
      <c r="D499" s="190" t="s">
        <v>36</v>
      </c>
      <c r="E499" s="191"/>
      <c r="F499" s="192" t="s">
        <v>37</v>
      </c>
      <c r="G499" s="193">
        <f>SUBTOTAL(9,G462:G498)</f>
        <v>0</v>
      </c>
    </row>
    <row r="500" spans="1:141" ht="24" customHeight="1" thickTop="1" thickBot="1" x14ac:dyDescent="0.25"/>
    <row r="501" spans="1:141" ht="24" customHeight="1" thickTop="1" x14ac:dyDescent="0.2">
      <c r="A501" s="225" t="s">
        <v>39</v>
      </c>
      <c r="B501" s="226"/>
      <c r="C501" s="226"/>
      <c r="D501" s="226"/>
      <c r="E501" s="226"/>
      <c r="F501" s="226"/>
      <c r="G501" s="227"/>
      <c r="H501" s="152">
        <f>COUNTIF($A$1:A507,"ANALISIS DE PRECIOS")</f>
        <v>11</v>
      </c>
    </row>
    <row r="502" spans="1:141" ht="24" customHeight="1" x14ac:dyDescent="0.2">
      <c r="A502" s="153" t="s">
        <v>726</v>
      </c>
      <c r="B502" s="154" t="str">
        <f>Comitente</f>
        <v>DIRECCIÓN DE INFRAESTRUCTURA ESCOLAR</v>
      </c>
      <c r="C502" s="148"/>
      <c r="D502" s="155"/>
      <c r="E502" s="155"/>
      <c r="F502" s="156"/>
      <c r="G502" s="157"/>
    </row>
    <row r="503" spans="1:141" ht="24" customHeight="1" x14ac:dyDescent="0.2">
      <c r="A503" s="153" t="s">
        <v>727</v>
      </c>
      <c r="B503" s="154">
        <f>Contratista</f>
        <v>0</v>
      </c>
      <c r="C503" s="149"/>
      <c r="D503" s="149"/>
      <c r="E503" s="149"/>
      <c r="F503" s="158"/>
      <c r="G503" s="159"/>
    </row>
    <row r="504" spans="1:141" ht="24" customHeight="1" x14ac:dyDescent="0.2">
      <c r="A504" s="153" t="s">
        <v>26</v>
      </c>
      <c r="B504" s="154" t="str">
        <f>Obra</f>
        <v>E.N.I. N° 23 - MARGARITA FERRA DE BARTOL</v>
      </c>
      <c r="C504" s="149"/>
      <c r="D504" s="149"/>
      <c r="E504" s="149"/>
      <c r="F504" s="158" t="s">
        <v>40</v>
      </c>
      <c r="G504" s="160">
        <f>Fecha_Base</f>
        <v>0</v>
      </c>
    </row>
    <row r="505" spans="1:141" ht="24" customHeight="1" x14ac:dyDescent="0.2">
      <c r="A505" s="161" t="s">
        <v>725</v>
      </c>
      <c r="B505" s="150" t="str">
        <f>Ubicación</f>
        <v>Alfredo Fortabat 3060 (o) - Bº Franklin Rawson</v>
      </c>
      <c r="C505" s="150"/>
      <c r="D505" s="162"/>
      <c r="E505" s="163"/>
      <c r="F505" s="164"/>
      <c r="G505" s="165"/>
    </row>
    <row r="506" spans="1:141" ht="24" customHeight="1" x14ac:dyDescent="0.2">
      <c r="A506" s="161" t="s">
        <v>41</v>
      </c>
      <c r="B506" s="166" t="str">
        <f>IFERROR(VALUE(LEFT(B507,FIND("-",B507)-1)),"")</f>
        <v/>
      </c>
      <c r="C506" s="151" t="str">
        <f>IFERROR(VLOOKUP(B506,Tabla_CyP,2,FALSE),"")</f>
        <v/>
      </c>
      <c r="E506" s="163"/>
      <c r="F506" s="164"/>
      <c r="G506" s="165"/>
    </row>
    <row r="507" spans="1:141" ht="24" customHeight="1" x14ac:dyDescent="0.2">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x14ac:dyDescent="0.2">
      <c r="A508" s="161"/>
      <c r="B508" s="150"/>
      <c r="C508" s="151"/>
      <c r="D508" s="162"/>
      <c r="E508" s="163"/>
      <c r="F508" s="164"/>
      <c r="G508" s="165"/>
    </row>
    <row r="509" spans="1:141" ht="24" customHeight="1" x14ac:dyDescent="0.2">
      <c r="A509" s="357" t="s">
        <v>588</v>
      </c>
      <c r="B509" s="358"/>
      <c r="C509" s="359" t="s">
        <v>0</v>
      </c>
      <c r="D509" s="359" t="s">
        <v>29</v>
      </c>
      <c r="E509" s="361" t="s">
        <v>30</v>
      </c>
      <c r="F509" s="363" t="s">
        <v>31</v>
      </c>
      <c r="G509" s="365" t="s">
        <v>32</v>
      </c>
    </row>
    <row r="510" spans="1:141" s="171" customFormat="1" ht="24" customHeight="1" x14ac:dyDescent="0.2">
      <c r="A510" s="169" t="s">
        <v>589</v>
      </c>
      <c r="B510" s="170" t="s">
        <v>590</v>
      </c>
      <c r="C510" s="360"/>
      <c r="D510" s="360"/>
      <c r="E510" s="362"/>
      <c r="F510" s="364"/>
      <c r="G510" s="366"/>
      <c r="I510" s="336"/>
      <c r="J510" s="336"/>
      <c r="K510" s="336"/>
      <c r="L510" s="336"/>
      <c r="M510" s="336"/>
      <c r="N510" s="336"/>
      <c r="O510" s="336"/>
      <c r="P510" s="336"/>
      <c r="Q510" s="336"/>
      <c r="R510" s="336"/>
      <c r="S510" s="336"/>
      <c r="T510" s="336"/>
      <c r="U510" s="336"/>
      <c r="V510" s="336"/>
      <c r="W510" s="336"/>
      <c r="X510" s="336"/>
      <c r="Y510" s="336"/>
      <c r="Z510" s="336"/>
      <c r="AA510" s="336"/>
      <c r="AB510" s="336"/>
      <c r="AC510" s="336"/>
      <c r="AD510" s="336"/>
      <c r="AE510" s="336"/>
      <c r="AF510" s="336"/>
      <c r="AG510" s="336"/>
      <c r="AH510" s="336"/>
      <c r="AI510" s="336"/>
      <c r="AJ510" s="336"/>
      <c r="AK510" s="336"/>
      <c r="AL510" s="336"/>
      <c r="AM510" s="336"/>
      <c r="AN510" s="336"/>
      <c r="AO510" s="336"/>
      <c r="AP510" s="336"/>
      <c r="AQ510" s="336"/>
      <c r="AR510" s="336"/>
      <c r="AS510" s="336"/>
      <c r="AT510" s="336"/>
      <c r="AU510" s="336"/>
      <c r="AV510" s="336"/>
      <c r="AW510" s="336"/>
      <c r="AX510" s="336"/>
      <c r="AY510" s="336"/>
      <c r="AZ510" s="336"/>
      <c r="BA510" s="336"/>
      <c r="BB510" s="336"/>
      <c r="BC510" s="336"/>
      <c r="BD510" s="336"/>
      <c r="BE510" s="336"/>
      <c r="BF510" s="336"/>
      <c r="BG510" s="336"/>
      <c r="BH510" s="336"/>
      <c r="BI510" s="336"/>
      <c r="BJ510" s="336"/>
      <c r="BK510" s="336"/>
      <c r="BL510" s="336"/>
      <c r="BM510" s="336"/>
      <c r="BN510" s="336"/>
      <c r="BO510" s="336"/>
      <c r="BP510" s="336"/>
      <c r="BQ510" s="336"/>
      <c r="BR510" s="336"/>
      <c r="BS510" s="336"/>
      <c r="BT510" s="336"/>
      <c r="BU510" s="336"/>
      <c r="BV510" s="336"/>
      <c r="BW510" s="336"/>
      <c r="BX510" s="336"/>
      <c r="BY510" s="336"/>
      <c r="BZ510" s="336"/>
      <c r="CA510" s="336"/>
      <c r="CB510" s="336"/>
      <c r="CC510" s="336"/>
      <c r="CD510" s="336"/>
      <c r="CE510" s="336"/>
      <c r="CF510" s="336"/>
      <c r="CG510" s="336"/>
      <c r="CH510" s="336"/>
      <c r="CI510" s="336"/>
      <c r="CJ510" s="336"/>
      <c r="CK510" s="336"/>
      <c r="CL510" s="336"/>
      <c r="CM510" s="336"/>
      <c r="CN510" s="336"/>
      <c r="CO510" s="336"/>
      <c r="CP510" s="336"/>
      <c r="CQ510" s="336"/>
      <c r="CR510" s="336"/>
      <c r="CS510" s="336"/>
      <c r="CT510" s="336"/>
      <c r="CU510" s="336"/>
      <c r="CV510" s="336"/>
      <c r="CW510" s="336"/>
      <c r="CX510" s="336"/>
      <c r="CY510" s="336"/>
      <c r="CZ510" s="336"/>
      <c r="DA510" s="336"/>
      <c r="DB510" s="336"/>
      <c r="DC510" s="336"/>
      <c r="DD510" s="336"/>
      <c r="DE510" s="336"/>
      <c r="DF510" s="336"/>
      <c r="DG510" s="336"/>
      <c r="DH510" s="336"/>
      <c r="DI510" s="336"/>
      <c r="DJ510" s="336"/>
      <c r="DK510" s="336"/>
      <c r="DL510" s="336"/>
      <c r="DM510" s="336"/>
      <c r="DN510" s="336"/>
      <c r="DO510" s="336"/>
      <c r="DP510" s="336"/>
      <c r="DQ510" s="336"/>
      <c r="DR510" s="336"/>
      <c r="DS510" s="336"/>
      <c r="DT510" s="336"/>
      <c r="DU510" s="336"/>
      <c r="DV510" s="336"/>
      <c r="DW510" s="336"/>
      <c r="DX510" s="336"/>
      <c r="DY510" s="336"/>
      <c r="DZ510" s="336"/>
      <c r="EA510" s="336"/>
      <c r="EB510" s="336"/>
      <c r="EC510" s="336"/>
      <c r="ED510" s="336"/>
      <c r="EE510" s="336"/>
      <c r="EF510" s="336"/>
      <c r="EG510" s="336"/>
      <c r="EH510" s="336"/>
      <c r="EI510" s="336"/>
      <c r="EJ510" s="336"/>
      <c r="EK510" s="336"/>
    </row>
    <row r="511" spans="1:141" ht="24" customHeight="1" x14ac:dyDescent="0.2">
      <c r="A511" s="239"/>
      <c r="B511" s="172"/>
      <c r="C511" s="237" t="s">
        <v>728</v>
      </c>
      <c r="D511" s="173"/>
      <c r="E511" s="174"/>
      <c r="F511" s="175"/>
      <c r="G511" s="176"/>
    </row>
    <row r="512" spans="1:141" s="335" customFormat="1" ht="24" customHeight="1" x14ac:dyDescent="0.2">
      <c r="A512" s="326" t="str">
        <f t="shared" ref="A512:A525" si="151">IFERROR(VLOOKUP(C512,Tabla_Insumos,4,FALSE),"")</f>
        <v/>
      </c>
      <c r="B512" s="327" t="str">
        <f>IFERROR(VLOOKUP(C512,Tabla_Insumos,5,FALSE),"")</f>
        <v/>
      </c>
      <c r="C512" s="328"/>
      <c r="D512" s="329" t="str">
        <f t="shared" ref="D512:D525" si="152">IFERROR(VLOOKUP(C512,Tabla_Insumos,2,FALSE),"")</f>
        <v/>
      </c>
      <c r="E512" s="330"/>
      <c r="F512" s="331">
        <f t="shared" ref="F512:F525" si="153">IFERROR(VLOOKUP(C512,Tabla_Insumos,3,FALSE),0)</f>
        <v>0</v>
      </c>
      <c r="G512" s="334">
        <f>ROUND(E512*F512,2)</f>
        <v>0</v>
      </c>
    </row>
    <row r="513" spans="1:7" s="335" customFormat="1" ht="24" customHeight="1" x14ac:dyDescent="0.2">
      <c r="A513" s="326" t="str">
        <f t="shared" si="151"/>
        <v/>
      </c>
      <c r="B513" s="327" t="str">
        <f t="shared" ref="B513:B525" si="154">IFERROR(VLOOKUP(C513,Tabla_Insumos,5,FALSE),"")</f>
        <v/>
      </c>
      <c r="C513" s="328"/>
      <c r="D513" s="329" t="str">
        <f t="shared" si="152"/>
        <v/>
      </c>
      <c r="E513" s="330"/>
      <c r="F513" s="331">
        <f t="shared" si="153"/>
        <v>0</v>
      </c>
      <c r="G513" s="334">
        <f t="shared" ref="G513:G525" si="155">ROUND(E513*F513,2)</f>
        <v>0</v>
      </c>
    </row>
    <row r="514" spans="1:7" s="335" customFormat="1" ht="24" customHeight="1" x14ac:dyDescent="0.2">
      <c r="A514" s="326" t="str">
        <f t="shared" si="151"/>
        <v/>
      </c>
      <c r="B514" s="327" t="str">
        <f t="shared" si="154"/>
        <v/>
      </c>
      <c r="C514" s="328"/>
      <c r="D514" s="329" t="str">
        <f t="shared" si="152"/>
        <v/>
      </c>
      <c r="E514" s="330"/>
      <c r="F514" s="331">
        <f t="shared" si="153"/>
        <v>0</v>
      </c>
      <c r="G514" s="334">
        <f t="shared" si="155"/>
        <v>0</v>
      </c>
    </row>
    <row r="515" spans="1:7" s="335" customFormat="1" ht="24" customHeight="1" x14ac:dyDescent="0.2">
      <c r="A515" s="326" t="str">
        <f t="shared" si="151"/>
        <v/>
      </c>
      <c r="B515" s="327" t="str">
        <f t="shared" si="154"/>
        <v/>
      </c>
      <c r="C515" s="328"/>
      <c r="D515" s="329" t="str">
        <f t="shared" si="152"/>
        <v/>
      </c>
      <c r="E515" s="330"/>
      <c r="F515" s="331">
        <f t="shared" si="153"/>
        <v>0</v>
      </c>
      <c r="G515" s="334">
        <f t="shared" si="155"/>
        <v>0</v>
      </c>
    </row>
    <row r="516" spans="1:7" s="335" customFormat="1" ht="24" customHeight="1" x14ac:dyDescent="0.2">
      <c r="A516" s="326" t="str">
        <f t="shared" si="151"/>
        <v/>
      </c>
      <c r="B516" s="327" t="str">
        <f t="shared" si="154"/>
        <v/>
      </c>
      <c r="C516" s="328"/>
      <c r="D516" s="329" t="str">
        <f t="shared" si="152"/>
        <v/>
      </c>
      <c r="E516" s="330"/>
      <c r="F516" s="331">
        <f t="shared" si="153"/>
        <v>0</v>
      </c>
      <c r="G516" s="334">
        <f t="shared" si="155"/>
        <v>0</v>
      </c>
    </row>
    <row r="517" spans="1:7" s="335" customFormat="1" ht="24" customHeight="1" x14ac:dyDescent="0.2">
      <c r="A517" s="326" t="str">
        <f t="shared" si="151"/>
        <v/>
      </c>
      <c r="B517" s="327" t="str">
        <f t="shared" si="154"/>
        <v/>
      </c>
      <c r="C517" s="328"/>
      <c r="D517" s="329" t="str">
        <f t="shared" si="152"/>
        <v/>
      </c>
      <c r="E517" s="330"/>
      <c r="F517" s="331">
        <f t="shared" si="153"/>
        <v>0</v>
      </c>
      <c r="G517" s="334">
        <f t="shared" si="155"/>
        <v>0</v>
      </c>
    </row>
    <row r="518" spans="1:7" s="335" customFormat="1" ht="24" customHeight="1" x14ac:dyDescent="0.2">
      <c r="A518" s="326" t="str">
        <f t="shared" si="151"/>
        <v/>
      </c>
      <c r="B518" s="327" t="str">
        <f t="shared" si="154"/>
        <v/>
      </c>
      <c r="C518" s="328"/>
      <c r="D518" s="329" t="str">
        <f t="shared" si="152"/>
        <v/>
      </c>
      <c r="E518" s="330"/>
      <c r="F518" s="331">
        <f t="shared" si="153"/>
        <v>0</v>
      </c>
      <c r="G518" s="334">
        <f t="shared" si="155"/>
        <v>0</v>
      </c>
    </row>
    <row r="519" spans="1:7" s="335" customFormat="1" ht="24" customHeight="1" x14ac:dyDescent="0.2">
      <c r="A519" s="326" t="str">
        <f t="shared" si="151"/>
        <v/>
      </c>
      <c r="B519" s="327" t="str">
        <f t="shared" si="154"/>
        <v/>
      </c>
      <c r="C519" s="328"/>
      <c r="D519" s="329" t="str">
        <f t="shared" si="152"/>
        <v/>
      </c>
      <c r="E519" s="330"/>
      <c r="F519" s="331">
        <f t="shared" si="153"/>
        <v>0</v>
      </c>
      <c r="G519" s="334">
        <f t="shared" si="155"/>
        <v>0</v>
      </c>
    </row>
    <row r="520" spans="1:7" s="335" customFormat="1" ht="24" customHeight="1" x14ac:dyDescent="0.2">
      <c r="A520" s="326" t="str">
        <f t="shared" si="151"/>
        <v/>
      </c>
      <c r="B520" s="327" t="str">
        <f t="shared" si="154"/>
        <v/>
      </c>
      <c r="C520" s="328"/>
      <c r="D520" s="329" t="str">
        <f t="shared" si="152"/>
        <v/>
      </c>
      <c r="E520" s="330"/>
      <c r="F520" s="331">
        <f t="shared" si="153"/>
        <v>0</v>
      </c>
      <c r="G520" s="334">
        <f t="shared" si="155"/>
        <v>0</v>
      </c>
    </row>
    <row r="521" spans="1:7" s="335" customFormat="1" ht="24" customHeight="1" x14ac:dyDescent="0.2">
      <c r="A521" s="326" t="str">
        <f t="shared" si="151"/>
        <v/>
      </c>
      <c r="B521" s="327" t="str">
        <f t="shared" si="154"/>
        <v/>
      </c>
      <c r="C521" s="328"/>
      <c r="D521" s="329" t="str">
        <f t="shared" si="152"/>
        <v/>
      </c>
      <c r="E521" s="330"/>
      <c r="F521" s="331">
        <f t="shared" si="153"/>
        <v>0</v>
      </c>
      <c r="G521" s="334">
        <f t="shared" si="155"/>
        <v>0</v>
      </c>
    </row>
    <row r="522" spans="1:7" s="335" customFormat="1" ht="24" customHeight="1" x14ac:dyDescent="0.2">
      <c r="A522" s="326" t="str">
        <f t="shared" si="151"/>
        <v/>
      </c>
      <c r="B522" s="327" t="str">
        <f t="shared" si="154"/>
        <v/>
      </c>
      <c r="C522" s="328"/>
      <c r="D522" s="329" t="str">
        <f t="shared" si="152"/>
        <v/>
      </c>
      <c r="E522" s="330"/>
      <c r="F522" s="331">
        <f t="shared" si="153"/>
        <v>0</v>
      </c>
      <c r="G522" s="334">
        <f t="shared" si="155"/>
        <v>0</v>
      </c>
    </row>
    <row r="523" spans="1:7" s="335" customFormat="1" ht="24" customHeight="1" x14ac:dyDescent="0.2">
      <c r="A523" s="326" t="str">
        <f t="shared" si="151"/>
        <v/>
      </c>
      <c r="B523" s="327" t="str">
        <f t="shared" si="154"/>
        <v/>
      </c>
      <c r="C523" s="328"/>
      <c r="D523" s="329" t="str">
        <f t="shared" si="152"/>
        <v/>
      </c>
      <c r="E523" s="330"/>
      <c r="F523" s="331">
        <f t="shared" si="153"/>
        <v>0</v>
      </c>
      <c r="G523" s="334">
        <f t="shared" si="155"/>
        <v>0</v>
      </c>
    </row>
    <row r="524" spans="1:7" s="335" customFormat="1" ht="24" customHeight="1" x14ac:dyDescent="0.2">
      <c r="A524" s="326" t="str">
        <f t="shared" si="151"/>
        <v/>
      </c>
      <c r="B524" s="327" t="str">
        <f t="shared" si="154"/>
        <v/>
      </c>
      <c r="C524" s="328"/>
      <c r="D524" s="329" t="str">
        <f t="shared" si="152"/>
        <v/>
      </c>
      <c r="E524" s="330"/>
      <c r="F524" s="331">
        <f t="shared" si="153"/>
        <v>0</v>
      </c>
      <c r="G524" s="334">
        <f t="shared" si="155"/>
        <v>0</v>
      </c>
    </row>
    <row r="525" spans="1:7" s="335" customFormat="1" ht="24" customHeight="1" x14ac:dyDescent="0.2">
      <c r="A525" s="326" t="str">
        <f t="shared" si="151"/>
        <v/>
      </c>
      <c r="B525" s="327" t="str">
        <f t="shared" si="154"/>
        <v/>
      </c>
      <c r="C525" s="328"/>
      <c r="D525" s="329" t="str">
        <f t="shared" si="152"/>
        <v/>
      </c>
      <c r="E525" s="330"/>
      <c r="F525" s="332">
        <f t="shared" si="153"/>
        <v>0</v>
      </c>
      <c r="G525" s="334">
        <f t="shared" si="155"/>
        <v>0</v>
      </c>
    </row>
    <row r="526" spans="1:7" ht="24" customHeight="1" x14ac:dyDescent="0.2">
      <c r="A526" s="177"/>
      <c r="B526" s="151"/>
      <c r="C526" s="151"/>
      <c r="D526" s="162"/>
      <c r="E526" s="163"/>
      <c r="F526" s="240" t="s">
        <v>33</v>
      </c>
      <c r="G526" s="178">
        <f>SUBTOTAL(9,G512:G525)</f>
        <v>0</v>
      </c>
    </row>
    <row r="527" spans="1:7" ht="24" customHeight="1" x14ac:dyDescent="0.2">
      <c r="A527" s="177"/>
      <c r="B527" s="151"/>
      <c r="C527" s="179" t="s">
        <v>729</v>
      </c>
      <c r="D527" s="162"/>
      <c r="E527" s="163"/>
      <c r="F527" s="164"/>
      <c r="G527" s="180"/>
    </row>
    <row r="528" spans="1:7" s="335" customFormat="1" ht="24" customHeight="1" x14ac:dyDescent="0.2">
      <c r="A528" s="326" t="str">
        <f t="shared" ref="A528:A535" si="156">IFERROR(VLOOKUP(C528,Tabla_Insumos,4,FALSE),"")</f>
        <v/>
      </c>
      <c r="B528" s="327" t="str">
        <f t="shared" ref="B528:B535" si="157">IFERROR(VLOOKUP(C528,Tabla_Insumos,5,FALSE),"")</f>
        <v/>
      </c>
      <c r="C528" s="328"/>
      <c r="D528" s="329" t="str">
        <f t="shared" ref="D528:D535" si="158">IFERROR(VLOOKUP(C528,Tabla_Insumos,2,FALSE),"")</f>
        <v/>
      </c>
      <c r="E528" s="330"/>
      <c r="F528" s="333">
        <f t="shared" ref="F528:F535" si="159">IFERROR(VLOOKUP(C528,Tabla_Insumos,3,FALSE),0)</f>
        <v>0</v>
      </c>
      <c r="G528" s="334">
        <f>ROUND(E528*F528,2)</f>
        <v>0</v>
      </c>
    </row>
    <row r="529" spans="1:7" s="335" customFormat="1" ht="24" customHeight="1" x14ac:dyDescent="0.2">
      <c r="A529" s="326" t="str">
        <f t="shared" si="156"/>
        <v/>
      </c>
      <c r="B529" s="327" t="str">
        <f t="shared" si="157"/>
        <v/>
      </c>
      <c r="C529" s="328"/>
      <c r="D529" s="329" t="str">
        <f t="shared" si="158"/>
        <v/>
      </c>
      <c r="E529" s="330"/>
      <c r="F529" s="333">
        <f t="shared" si="159"/>
        <v>0</v>
      </c>
      <c r="G529" s="334">
        <f>ROUND(E529*F529,2)</f>
        <v>0</v>
      </c>
    </row>
    <row r="530" spans="1:7" s="335" customFormat="1" ht="24" customHeight="1" x14ac:dyDescent="0.2">
      <c r="A530" s="326" t="str">
        <f t="shared" si="156"/>
        <v/>
      </c>
      <c r="B530" s="327" t="str">
        <f t="shared" si="157"/>
        <v/>
      </c>
      <c r="C530" s="328"/>
      <c r="D530" s="329" t="str">
        <f t="shared" si="158"/>
        <v/>
      </c>
      <c r="E530" s="330"/>
      <c r="F530" s="333">
        <f t="shared" si="159"/>
        <v>0</v>
      </c>
      <c r="G530" s="334">
        <f t="shared" ref="G530:G535" si="160">ROUND(E530*F530,2)</f>
        <v>0</v>
      </c>
    </row>
    <row r="531" spans="1:7" s="335" customFormat="1" ht="24" customHeight="1" x14ac:dyDescent="0.2">
      <c r="A531" s="326" t="str">
        <f t="shared" si="156"/>
        <v/>
      </c>
      <c r="B531" s="327" t="str">
        <f t="shared" si="157"/>
        <v/>
      </c>
      <c r="C531" s="328"/>
      <c r="D531" s="329" t="str">
        <f t="shared" si="158"/>
        <v/>
      </c>
      <c r="E531" s="330"/>
      <c r="F531" s="333">
        <f t="shared" si="159"/>
        <v>0</v>
      </c>
      <c r="G531" s="334">
        <f t="shared" si="160"/>
        <v>0</v>
      </c>
    </row>
    <row r="532" spans="1:7" s="335" customFormat="1" ht="24" customHeight="1" x14ac:dyDescent="0.2">
      <c r="A532" s="326" t="str">
        <f t="shared" si="156"/>
        <v/>
      </c>
      <c r="B532" s="327" t="str">
        <f t="shared" si="157"/>
        <v/>
      </c>
      <c r="C532" s="328"/>
      <c r="D532" s="329" t="str">
        <f t="shared" si="158"/>
        <v/>
      </c>
      <c r="E532" s="330"/>
      <c r="F532" s="331">
        <f t="shared" si="159"/>
        <v>0</v>
      </c>
      <c r="G532" s="334">
        <f t="shared" si="160"/>
        <v>0</v>
      </c>
    </row>
    <row r="533" spans="1:7" s="335" customFormat="1" ht="24" customHeight="1" x14ac:dyDescent="0.2">
      <c r="A533" s="326" t="str">
        <f t="shared" si="156"/>
        <v/>
      </c>
      <c r="B533" s="327" t="str">
        <f t="shared" si="157"/>
        <v/>
      </c>
      <c r="C533" s="328"/>
      <c r="D533" s="329" t="str">
        <f t="shared" si="158"/>
        <v/>
      </c>
      <c r="E533" s="330"/>
      <c r="F533" s="331">
        <f t="shared" si="159"/>
        <v>0</v>
      </c>
      <c r="G533" s="334">
        <f t="shared" si="160"/>
        <v>0</v>
      </c>
    </row>
    <row r="534" spans="1:7" s="335" customFormat="1" ht="24" customHeight="1" x14ac:dyDescent="0.2">
      <c r="A534" s="326" t="str">
        <f t="shared" si="156"/>
        <v/>
      </c>
      <c r="B534" s="327" t="str">
        <f t="shared" si="157"/>
        <v/>
      </c>
      <c r="C534" s="328"/>
      <c r="D534" s="329" t="str">
        <f t="shared" si="158"/>
        <v/>
      </c>
      <c r="E534" s="330"/>
      <c r="F534" s="331">
        <f t="shared" si="159"/>
        <v>0</v>
      </c>
      <c r="G534" s="334">
        <f t="shared" si="160"/>
        <v>0</v>
      </c>
    </row>
    <row r="535" spans="1:7" s="335" customFormat="1" ht="24" customHeight="1" x14ac:dyDescent="0.2">
      <c r="A535" s="326" t="str">
        <f t="shared" si="156"/>
        <v/>
      </c>
      <c r="B535" s="327" t="str">
        <f t="shared" si="157"/>
        <v/>
      </c>
      <c r="C535" s="328"/>
      <c r="D535" s="329" t="str">
        <f t="shared" si="158"/>
        <v/>
      </c>
      <c r="E535" s="330"/>
      <c r="F535" s="331">
        <f t="shared" si="159"/>
        <v>0</v>
      </c>
      <c r="G535" s="334">
        <f t="shared" si="160"/>
        <v>0</v>
      </c>
    </row>
    <row r="536" spans="1:7" ht="24" customHeight="1" x14ac:dyDescent="0.2">
      <c r="A536" s="177"/>
      <c r="B536" s="151"/>
      <c r="C536" s="151"/>
      <c r="D536" s="162"/>
      <c r="E536" s="163"/>
      <c r="F536" s="240" t="s">
        <v>34</v>
      </c>
      <c r="G536" s="178">
        <f>SUBTOTAL(9,G528:G535)</f>
        <v>0</v>
      </c>
    </row>
    <row r="537" spans="1:7" ht="24" customHeight="1" x14ac:dyDescent="0.2">
      <c r="A537" s="177"/>
      <c r="B537" s="151"/>
      <c r="C537" s="179" t="s">
        <v>730</v>
      </c>
      <c r="D537" s="162"/>
      <c r="E537" s="163"/>
      <c r="F537" s="164"/>
      <c r="G537" s="180"/>
    </row>
    <row r="538" spans="1:7" s="335" customFormat="1" ht="24" customHeight="1" x14ac:dyDescent="0.2">
      <c r="A538" s="326" t="str">
        <f t="shared" ref="A538:A546" si="161">IFERROR(VLOOKUP(C538,Tabla_Insumos,4,FALSE),"")</f>
        <v/>
      </c>
      <c r="B538" s="327" t="str">
        <f t="shared" ref="B538:B546" si="162">IFERROR(VLOOKUP(C538,Tabla_Insumos,5,FALSE),"")</f>
        <v/>
      </c>
      <c r="C538" s="328"/>
      <c r="D538" s="329" t="str">
        <f t="shared" ref="D538:D546" si="163">IFERROR(VLOOKUP(C538,Tabla_Insumos,2,FALSE),"")</f>
        <v/>
      </c>
      <c r="E538" s="330"/>
      <c r="F538" s="331">
        <f t="shared" ref="F538:F546" si="164">IFERROR(VLOOKUP(C538,Tabla_Insumos,3,FALSE),0)</f>
        <v>0</v>
      </c>
      <c r="G538" s="334">
        <f t="shared" ref="G538:G546" si="165">ROUND(E538*F538,2)</f>
        <v>0</v>
      </c>
    </row>
    <row r="539" spans="1:7" s="335" customFormat="1" ht="24" customHeight="1" x14ac:dyDescent="0.2">
      <c r="A539" s="326" t="str">
        <f t="shared" si="161"/>
        <v/>
      </c>
      <c r="B539" s="327" t="str">
        <f t="shared" si="162"/>
        <v/>
      </c>
      <c r="C539" s="328"/>
      <c r="D539" s="329" t="str">
        <f t="shared" si="163"/>
        <v/>
      </c>
      <c r="E539" s="330"/>
      <c r="F539" s="331">
        <f t="shared" si="164"/>
        <v>0</v>
      </c>
      <c r="G539" s="334">
        <f t="shared" si="165"/>
        <v>0</v>
      </c>
    </row>
    <row r="540" spans="1:7" s="335" customFormat="1" ht="24" customHeight="1" x14ac:dyDescent="0.2">
      <c r="A540" s="326" t="str">
        <f t="shared" si="161"/>
        <v/>
      </c>
      <c r="B540" s="327" t="str">
        <f t="shared" si="162"/>
        <v/>
      </c>
      <c r="C540" s="328"/>
      <c r="D540" s="329" t="str">
        <f t="shared" si="163"/>
        <v/>
      </c>
      <c r="E540" s="330"/>
      <c r="F540" s="331">
        <f t="shared" si="164"/>
        <v>0</v>
      </c>
      <c r="G540" s="334">
        <f t="shared" si="165"/>
        <v>0</v>
      </c>
    </row>
    <row r="541" spans="1:7" s="335" customFormat="1" ht="24" customHeight="1" x14ac:dyDescent="0.2">
      <c r="A541" s="326" t="str">
        <f t="shared" si="161"/>
        <v/>
      </c>
      <c r="B541" s="327" t="str">
        <f t="shared" si="162"/>
        <v/>
      </c>
      <c r="C541" s="328"/>
      <c r="D541" s="329" t="str">
        <f t="shared" si="163"/>
        <v/>
      </c>
      <c r="E541" s="330"/>
      <c r="F541" s="331">
        <f t="shared" si="164"/>
        <v>0</v>
      </c>
      <c r="G541" s="334">
        <f t="shared" si="165"/>
        <v>0</v>
      </c>
    </row>
    <row r="542" spans="1:7" s="335" customFormat="1" ht="24" customHeight="1" x14ac:dyDescent="0.2">
      <c r="A542" s="326" t="str">
        <f t="shared" si="161"/>
        <v/>
      </c>
      <c r="B542" s="327" t="str">
        <f t="shared" si="162"/>
        <v/>
      </c>
      <c r="C542" s="328"/>
      <c r="D542" s="329" t="str">
        <f t="shared" si="163"/>
        <v/>
      </c>
      <c r="E542" s="330"/>
      <c r="F542" s="331">
        <f t="shared" si="164"/>
        <v>0</v>
      </c>
      <c r="G542" s="334">
        <f t="shared" si="165"/>
        <v>0</v>
      </c>
    </row>
    <row r="543" spans="1:7" s="335" customFormat="1" ht="24" customHeight="1" x14ac:dyDescent="0.2">
      <c r="A543" s="326" t="str">
        <f t="shared" si="161"/>
        <v/>
      </c>
      <c r="B543" s="327" t="str">
        <f t="shared" si="162"/>
        <v/>
      </c>
      <c r="C543" s="328"/>
      <c r="D543" s="329" t="str">
        <f t="shared" si="163"/>
        <v/>
      </c>
      <c r="E543" s="330"/>
      <c r="F543" s="331">
        <f t="shared" si="164"/>
        <v>0</v>
      </c>
      <c r="G543" s="334">
        <f t="shared" si="165"/>
        <v>0</v>
      </c>
    </row>
    <row r="544" spans="1:7" s="335" customFormat="1" ht="24" customHeight="1" x14ac:dyDescent="0.2">
      <c r="A544" s="326" t="str">
        <f t="shared" si="161"/>
        <v/>
      </c>
      <c r="B544" s="327" t="str">
        <f t="shared" si="162"/>
        <v/>
      </c>
      <c r="C544" s="328"/>
      <c r="D544" s="329" t="str">
        <f t="shared" si="163"/>
        <v/>
      </c>
      <c r="E544" s="330"/>
      <c r="F544" s="331">
        <f t="shared" si="164"/>
        <v>0</v>
      </c>
      <c r="G544" s="334">
        <f t="shared" si="165"/>
        <v>0</v>
      </c>
    </row>
    <row r="545" spans="1:141" s="335" customFormat="1" ht="24" customHeight="1" x14ac:dyDescent="0.2">
      <c r="A545" s="326" t="str">
        <f t="shared" si="161"/>
        <v/>
      </c>
      <c r="B545" s="327" t="str">
        <f t="shared" si="162"/>
        <v/>
      </c>
      <c r="C545" s="328"/>
      <c r="D545" s="329" t="str">
        <f t="shared" si="163"/>
        <v/>
      </c>
      <c r="E545" s="330"/>
      <c r="F545" s="331">
        <f t="shared" si="164"/>
        <v>0</v>
      </c>
      <c r="G545" s="334">
        <f t="shared" si="165"/>
        <v>0</v>
      </c>
    </row>
    <row r="546" spans="1:141" s="335" customFormat="1" ht="24" customHeight="1" x14ac:dyDescent="0.2">
      <c r="A546" s="326" t="str">
        <f t="shared" si="161"/>
        <v/>
      </c>
      <c r="B546" s="327" t="str">
        <f t="shared" si="162"/>
        <v/>
      </c>
      <c r="C546" s="328"/>
      <c r="D546" s="329" t="str">
        <f t="shared" si="163"/>
        <v/>
      </c>
      <c r="E546" s="330"/>
      <c r="F546" s="331">
        <f t="shared" si="164"/>
        <v>0</v>
      </c>
      <c r="G546" s="334">
        <f t="shared" si="165"/>
        <v>0</v>
      </c>
    </row>
    <row r="547" spans="1:141" ht="24" customHeight="1" x14ac:dyDescent="0.2">
      <c r="A547" s="181"/>
      <c r="B547" s="162"/>
      <c r="C547" s="151"/>
      <c r="D547" s="162"/>
      <c r="E547" s="163"/>
      <c r="F547" s="240" t="s">
        <v>35</v>
      </c>
      <c r="G547" s="178">
        <f>SUBTOTAL(9,G538:G546)</f>
        <v>0</v>
      </c>
    </row>
    <row r="548" spans="1:141" ht="24" customHeight="1" thickBot="1" x14ac:dyDescent="0.25">
      <c r="A548" s="182"/>
      <c r="B548" s="183"/>
      <c r="C548" s="184"/>
      <c r="D548" s="183"/>
      <c r="E548" s="185"/>
      <c r="F548" s="186"/>
      <c r="G548" s="187"/>
    </row>
    <row r="549" spans="1:141" ht="24" customHeight="1" thickBot="1" x14ac:dyDescent="0.25">
      <c r="A549" s="188" t="str">
        <f>B507</f>
        <v>3.1.6</v>
      </c>
      <c r="B549" s="189" t="str">
        <f>C507</f>
        <v>Hormigones para columnas de encadenado</v>
      </c>
      <c r="C549" s="190"/>
      <c r="D549" s="190" t="s">
        <v>36</v>
      </c>
      <c r="E549" s="191"/>
      <c r="F549" s="192" t="s">
        <v>37</v>
      </c>
      <c r="G549" s="193">
        <f>SUBTOTAL(9,G512:G548)</f>
        <v>0</v>
      </c>
    </row>
    <row r="550" spans="1:141" ht="24" customHeight="1" thickTop="1" thickBot="1" x14ac:dyDescent="0.25"/>
    <row r="551" spans="1:141" ht="24" customHeight="1" thickTop="1" x14ac:dyDescent="0.2">
      <c r="A551" s="225" t="s">
        <v>39</v>
      </c>
      <c r="B551" s="226"/>
      <c r="C551" s="226"/>
      <c r="D551" s="226"/>
      <c r="E551" s="226"/>
      <c r="F551" s="226"/>
      <c r="G551" s="227"/>
      <c r="H551" s="152">
        <f>COUNTIF($A$1:A557,"ANALISIS DE PRECIOS")</f>
        <v>12</v>
      </c>
    </row>
    <row r="552" spans="1:141" ht="24" customHeight="1" x14ac:dyDescent="0.2">
      <c r="A552" s="153" t="s">
        <v>726</v>
      </c>
      <c r="B552" s="154" t="str">
        <f>Comitente</f>
        <v>DIRECCIÓN DE INFRAESTRUCTURA ESCOLAR</v>
      </c>
      <c r="C552" s="148"/>
      <c r="D552" s="155"/>
      <c r="E552" s="155"/>
      <c r="F552" s="156"/>
      <c r="G552" s="157"/>
    </row>
    <row r="553" spans="1:141" ht="24" customHeight="1" x14ac:dyDescent="0.2">
      <c r="A553" s="153" t="s">
        <v>727</v>
      </c>
      <c r="B553" s="154">
        <f>Contratista</f>
        <v>0</v>
      </c>
      <c r="C553" s="149"/>
      <c r="D553" s="149"/>
      <c r="E553" s="149"/>
      <c r="F553" s="158"/>
      <c r="G553" s="159"/>
    </row>
    <row r="554" spans="1:141" ht="24" customHeight="1" x14ac:dyDescent="0.2">
      <c r="A554" s="153" t="s">
        <v>26</v>
      </c>
      <c r="B554" s="154" t="str">
        <f>Obra</f>
        <v>E.N.I. N° 23 - MARGARITA FERRA DE BARTOL</v>
      </c>
      <c r="C554" s="149"/>
      <c r="D554" s="149"/>
      <c r="E554" s="149"/>
      <c r="F554" s="158" t="s">
        <v>40</v>
      </c>
      <c r="G554" s="160">
        <f>Fecha_Base</f>
        <v>0</v>
      </c>
    </row>
    <row r="555" spans="1:141" ht="24" customHeight="1" x14ac:dyDescent="0.2">
      <c r="A555" s="161" t="s">
        <v>725</v>
      </c>
      <c r="B555" s="150" t="str">
        <f>Ubicación</f>
        <v>Alfredo Fortabat 3060 (o) - Bº Franklin Rawson</v>
      </c>
      <c r="C555" s="150"/>
      <c r="D555" s="162"/>
      <c r="E555" s="163"/>
      <c r="F555" s="164"/>
      <c r="G555" s="165"/>
    </row>
    <row r="556" spans="1:141" ht="24" customHeight="1" x14ac:dyDescent="0.2">
      <c r="A556" s="161" t="s">
        <v>41</v>
      </c>
      <c r="B556" s="166" t="str">
        <f>IFERROR(VALUE(LEFT(B557,FIND("-",B557)-1)),"")</f>
        <v/>
      </c>
      <c r="C556" s="151" t="str">
        <f>IFERROR(VLOOKUP(B556,Tabla_CyP,2,FALSE),"")</f>
        <v/>
      </c>
      <c r="E556" s="163"/>
      <c r="F556" s="164"/>
      <c r="G556" s="165"/>
    </row>
    <row r="557" spans="1:141" ht="24" customHeight="1" x14ac:dyDescent="0.2">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x14ac:dyDescent="0.2">
      <c r="A558" s="161"/>
      <c r="B558" s="150"/>
      <c r="C558" s="151"/>
      <c r="D558" s="162"/>
      <c r="E558" s="163"/>
      <c r="F558" s="164"/>
      <c r="G558" s="165"/>
    </row>
    <row r="559" spans="1:141" ht="24" customHeight="1" x14ac:dyDescent="0.2">
      <c r="A559" s="357" t="s">
        <v>588</v>
      </c>
      <c r="B559" s="358"/>
      <c r="C559" s="359" t="s">
        <v>0</v>
      </c>
      <c r="D559" s="359" t="s">
        <v>29</v>
      </c>
      <c r="E559" s="361" t="s">
        <v>30</v>
      </c>
      <c r="F559" s="363" t="s">
        <v>31</v>
      </c>
      <c r="G559" s="365" t="s">
        <v>32</v>
      </c>
    </row>
    <row r="560" spans="1:141" s="171" customFormat="1" ht="24" customHeight="1" x14ac:dyDescent="0.2">
      <c r="A560" s="169" t="s">
        <v>589</v>
      </c>
      <c r="B560" s="170" t="s">
        <v>590</v>
      </c>
      <c r="C560" s="360"/>
      <c r="D560" s="360"/>
      <c r="E560" s="362"/>
      <c r="F560" s="364"/>
      <c r="G560" s="366"/>
      <c r="I560" s="336"/>
      <c r="J560" s="336"/>
      <c r="K560" s="336"/>
      <c r="L560" s="336"/>
      <c r="M560" s="336"/>
      <c r="N560" s="336"/>
      <c r="O560" s="336"/>
      <c r="P560" s="336"/>
      <c r="Q560" s="336"/>
      <c r="R560" s="336"/>
      <c r="S560" s="336"/>
      <c r="T560" s="336"/>
      <c r="U560" s="336"/>
      <c r="V560" s="336"/>
      <c r="W560" s="336"/>
      <c r="X560" s="336"/>
      <c r="Y560" s="336"/>
      <c r="Z560" s="336"/>
      <c r="AA560" s="336"/>
      <c r="AB560" s="336"/>
      <c r="AC560" s="336"/>
      <c r="AD560" s="336"/>
      <c r="AE560" s="336"/>
      <c r="AF560" s="336"/>
      <c r="AG560" s="336"/>
      <c r="AH560" s="336"/>
      <c r="AI560" s="336"/>
      <c r="AJ560" s="336"/>
      <c r="AK560" s="336"/>
      <c r="AL560" s="336"/>
      <c r="AM560" s="336"/>
      <c r="AN560" s="336"/>
      <c r="AO560" s="336"/>
      <c r="AP560" s="336"/>
      <c r="AQ560" s="336"/>
      <c r="AR560" s="336"/>
      <c r="AS560" s="336"/>
      <c r="AT560" s="336"/>
      <c r="AU560" s="336"/>
      <c r="AV560" s="336"/>
      <c r="AW560" s="336"/>
      <c r="AX560" s="336"/>
      <c r="AY560" s="336"/>
      <c r="AZ560" s="336"/>
      <c r="BA560" s="336"/>
      <c r="BB560" s="336"/>
      <c r="BC560" s="336"/>
      <c r="BD560" s="336"/>
      <c r="BE560" s="336"/>
      <c r="BF560" s="336"/>
      <c r="BG560" s="336"/>
      <c r="BH560" s="336"/>
      <c r="BI560" s="336"/>
      <c r="BJ560" s="336"/>
      <c r="BK560" s="336"/>
      <c r="BL560" s="336"/>
      <c r="BM560" s="336"/>
      <c r="BN560" s="336"/>
      <c r="BO560" s="336"/>
      <c r="BP560" s="336"/>
      <c r="BQ560" s="336"/>
      <c r="BR560" s="336"/>
      <c r="BS560" s="336"/>
      <c r="BT560" s="336"/>
      <c r="BU560" s="336"/>
      <c r="BV560" s="336"/>
      <c r="BW560" s="336"/>
      <c r="BX560" s="336"/>
      <c r="BY560" s="336"/>
      <c r="BZ560" s="336"/>
      <c r="CA560" s="336"/>
      <c r="CB560" s="336"/>
      <c r="CC560" s="336"/>
      <c r="CD560" s="336"/>
      <c r="CE560" s="336"/>
      <c r="CF560" s="336"/>
      <c r="CG560" s="336"/>
      <c r="CH560" s="336"/>
      <c r="CI560" s="336"/>
      <c r="CJ560" s="336"/>
      <c r="CK560" s="336"/>
      <c r="CL560" s="336"/>
      <c r="CM560" s="336"/>
      <c r="CN560" s="336"/>
      <c r="CO560" s="336"/>
      <c r="CP560" s="336"/>
      <c r="CQ560" s="336"/>
      <c r="CR560" s="336"/>
      <c r="CS560" s="336"/>
      <c r="CT560" s="336"/>
      <c r="CU560" s="336"/>
      <c r="CV560" s="336"/>
      <c r="CW560" s="336"/>
      <c r="CX560" s="336"/>
      <c r="CY560" s="336"/>
      <c r="CZ560" s="336"/>
      <c r="DA560" s="336"/>
      <c r="DB560" s="336"/>
      <c r="DC560" s="336"/>
      <c r="DD560" s="336"/>
      <c r="DE560" s="336"/>
      <c r="DF560" s="336"/>
      <c r="DG560" s="336"/>
      <c r="DH560" s="336"/>
      <c r="DI560" s="336"/>
      <c r="DJ560" s="336"/>
      <c r="DK560" s="336"/>
      <c r="DL560" s="336"/>
      <c r="DM560" s="336"/>
      <c r="DN560" s="336"/>
      <c r="DO560" s="336"/>
      <c r="DP560" s="336"/>
      <c r="DQ560" s="336"/>
      <c r="DR560" s="336"/>
      <c r="DS560" s="336"/>
      <c r="DT560" s="336"/>
      <c r="DU560" s="336"/>
      <c r="DV560" s="336"/>
      <c r="DW560" s="336"/>
      <c r="DX560" s="336"/>
      <c r="DY560" s="336"/>
      <c r="DZ560" s="336"/>
      <c r="EA560" s="336"/>
      <c r="EB560" s="336"/>
      <c r="EC560" s="336"/>
      <c r="ED560" s="336"/>
      <c r="EE560" s="336"/>
      <c r="EF560" s="336"/>
      <c r="EG560" s="336"/>
      <c r="EH560" s="336"/>
      <c r="EI560" s="336"/>
      <c r="EJ560" s="336"/>
      <c r="EK560" s="336"/>
    </row>
    <row r="561" spans="1:7" ht="24" customHeight="1" x14ac:dyDescent="0.2">
      <c r="A561" s="239"/>
      <c r="B561" s="172"/>
      <c r="C561" s="237" t="s">
        <v>728</v>
      </c>
      <c r="D561" s="173"/>
      <c r="E561" s="174"/>
      <c r="F561" s="175"/>
      <c r="G561" s="176"/>
    </row>
    <row r="562" spans="1:7" s="335" customFormat="1" ht="24" customHeight="1" x14ac:dyDescent="0.2">
      <c r="A562" s="326" t="str">
        <f t="shared" ref="A562:A575" si="166">IFERROR(VLOOKUP(C562,Tabla_Insumos,4,FALSE),"")</f>
        <v/>
      </c>
      <c r="B562" s="327" t="str">
        <f>IFERROR(VLOOKUP(C562,Tabla_Insumos,5,FALSE),"")</f>
        <v/>
      </c>
      <c r="C562" s="328"/>
      <c r="D562" s="329" t="str">
        <f t="shared" ref="D562:D575" si="167">IFERROR(VLOOKUP(C562,Tabla_Insumos,2,FALSE),"")</f>
        <v/>
      </c>
      <c r="E562" s="330"/>
      <c r="F562" s="331">
        <f t="shared" ref="F562:F575" si="168">IFERROR(VLOOKUP(C562,Tabla_Insumos,3,FALSE),0)</f>
        <v>0</v>
      </c>
      <c r="G562" s="334">
        <f>ROUND(E562*F562,2)</f>
        <v>0</v>
      </c>
    </row>
    <row r="563" spans="1:7" s="335" customFormat="1" ht="24" customHeight="1" x14ac:dyDescent="0.2">
      <c r="A563" s="326" t="str">
        <f t="shared" si="166"/>
        <v/>
      </c>
      <c r="B563" s="327" t="str">
        <f t="shared" ref="B563:B575" si="169">IFERROR(VLOOKUP(C563,Tabla_Insumos,5,FALSE),"")</f>
        <v/>
      </c>
      <c r="C563" s="328"/>
      <c r="D563" s="329" t="str">
        <f t="shared" si="167"/>
        <v/>
      </c>
      <c r="E563" s="330"/>
      <c r="F563" s="331">
        <f t="shared" si="168"/>
        <v>0</v>
      </c>
      <c r="G563" s="334">
        <f t="shared" ref="G563:G575" si="170">ROUND(E563*F563,2)</f>
        <v>0</v>
      </c>
    </row>
    <row r="564" spans="1:7" s="335" customFormat="1" ht="24" customHeight="1" x14ac:dyDescent="0.2">
      <c r="A564" s="326" t="str">
        <f t="shared" si="166"/>
        <v/>
      </c>
      <c r="B564" s="327" t="str">
        <f t="shared" si="169"/>
        <v/>
      </c>
      <c r="C564" s="328"/>
      <c r="D564" s="329" t="str">
        <f t="shared" si="167"/>
        <v/>
      </c>
      <c r="E564" s="330"/>
      <c r="F564" s="331">
        <f t="shared" si="168"/>
        <v>0</v>
      </c>
      <c r="G564" s="334">
        <f t="shared" si="170"/>
        <v>0</v>
      </c>
    </row>
    <row r="565" spans="1:7" s="335" customFormat="1" ht="24" customHeight="1" x14ac:dyDescent="0.2">
      <c r="A565" s="326" t="str">
        <f t="shared" si="166"/>
        <v/>
      </c>
      <c r="B565" s="327" t="str">
        <f t="shared" si="169"/>
        <v/>
      </c>
      <c r="C565" s="328"/>
      <c r="D565" s="329" t="str">
        <f t="shared" si="167"/>
        <v/>
      </c>
      <c r="E565" s="330"/>
      <c r="F565" s="331">
        <f t="shared" si="168"/>
        <v>0</v>
      </c>
      <c r="G565" s="334">
        <f t="shared" si="170"/>
        <v>0</v>
      </c>
    </row>
    <row r="566" spans="1:7" s="335" customFormat="1" ht="24" customHeight="1" x14ac:dyDescent="0.2">
      <c r="A566" s="326" t="str">
        <f t="shared" si="166"/>
        <v/>
      </c>
      <c r="B566" s="327" t="str">
        <f t="shared" si="169"/>
        <v/>
      </c>
      <c r="C566" s="328"/>
      <c r="D566" s="329" t="str">
        <f t="shared" si="167"/>
        <v/>
      </c>
      <c r="E566" s="330"/>
      <c r="F566" s="331">
        <f t="shared" si="168"/>
        <v>0</v>
      </c>
      <c r="G566" s="334">
        <f t="shared" si="170"/>
        <v>0</v>
      </c>
    </row>
    <row r="567" spans="1:7" s="335" customFormat="1" ht="24" customHeight="1" x14ac:dyDescent="0.2">
      <c r="A567" s="326" t="str">
        <f t="shared" si="166"/>
        <v/>
      </c>
      <c r="B567" s="327" t="str">
        <f t="shared" si="169"/>
        <v/>
      </c>
      <c r="C567" s="328"/>
      <c r="D567" s="329" t="str">
        <f t="shared" si="167"/>
        <v/>
      </c>
      <c r="E567" s="330"/>
      <c r="F567" s="331">
        <f t="shared" si="168"/>
        <v>0</v>
      </c>
      <c r="G567" s="334">
        <f t="shared" si="170"/>
        <v>0</v>
      </c>
    </row>
    <row r="568" spans="1:7" s="335" customFormat="1" ht="24" customHeight="1" x14ac:dyDescent="0.2">
      <c r="A568" s="326" t="str">
        <f t="shared" si="166"/>
        <v/>
      </c>
      <c r="B568" s="327" t="str">
        <f t="shared" si="169"/>
        <v/>
      </c>
      <c r="C568" s="328"/>
      <c r="D568" s="329" t="str">
        <f t="shared" si="167"/>
        <v/>
      </c>
      <c r="E568" s="330"/>
      <c r="F568" s="331">
        <f t="shared" si="168"/>
        <v>0</v>
      </c>
      <c r="G568" s="334">
        <f t="shared" si="170"/>
        <v>0</v>
      </c>
    </row>
    <row r="569" spans="1:7" s="335" customFormat="1" ht="24" customHeight="1" x14ac:dyDescent="0.2">
      <c r="A569" s="326" t="str">
        <f t="shared" si="166"/>
        <v/>
      </c>
      <c r="B569" s="327" t="str">
        <f t="shared" si="169"/>
        <v/>
      </c>
      <c r="C569" s="328"/>
      <c r="D569" s="329" t="str">
        <f t="shared" si="167"/>
        <v/>
      </c>
      <c r="E569" s="330"/>
      <c r="F569" s="331">
        <f t="shared" si="168"/>
        <v>0</v>
      </c>
      <c r="G569" s="334">
        <f t="shared" si="170"/>
        <v>0</v>
      </c>
    </row>
    <row r="570" spans="1:7" s="335" customFormat="1" ht="24" customHeight="1" x14ac:dyDescent="0.2">
      <c r="A570" s="326" t="str">
        <f t="shared" si="166"/>
        <v/>
      </c>
      <c r="B570" s="327" t="str">
        <f t="shared" si="169"/>
        <v/>
      </c>
      <c r="C570" s="328"/>
      <c r="D570" s="329" t="str">
        <f t="shared" si="167"/>
        <v/>
      </c>
      <c r="E570" s="330"/>
      <c r="F570" s="331">
        <f t="shared" si="168"/>
        <v>0</v>
      </c>
      <c r="G570" s="334">
        <f t="shared" si="170"/>
        <v>0</v>
      </c>
    </row>
    <row r="571" spans="1:7" s="335" customFormat="1" ht="24" customHeight="1" x14ac:dyDescent="0.2">
      <c r="A571" s="326" t="str">
        <f t="shared" si="166"/>
        <v/>
      </c>
      <c r="B571" s="327" t="str">
        <f t="shared" si="169"/>
        <v/>
      </c>
      <c r="C571" s="328"/>
      <c r="D571" s="329" t="str">
        <f t="shared" si="167"/>
        <v/>
      </c>
      <c r="E571" s="330"/>
      <c r="F571" s="331">
        <f t="shared" si="168"/>
        <v>0</v>
      </c>
      <c r="G571" s="334">
        <f t="shared" si="170"/>
        <v>0</v>
      </c>
    </row>
    <row r="572" spans="1:7" s="335" customFormat="1" ht="24" customHeight="1" x14ac:dyDescent="0.2">
      <c r="A572" s="326" t="str">
        <f t="shared" si="166"/>
        <v/>
      </c>
      <c r="B572" s="327" t="str">
        <f t="shared" si="169"/>
        <v/>
      </c>
      <c r="C572" s="328"/>
      <c r="D572" s="329" t="str">
        <f t="shared" si="167"/>
        <v/>
      </c>
      <c r="E572" s="330"/>
      <c r="F572" s="331">
        <f t="shared" si="168"/>
        <v>0</v>
      </c>
      <c r="G572" s="334">
        <f t="shared" si="170"/>
        <v>0</v>
      </c>
    </row>
    <row r="573" spans="1:7" s="335" customFormat="1" ht="24" customHeight="1" x14ac:dyDescent="0.2">
      <c r="A573" s="326" t="str">
        <f t="shared" si="166"/>
        <v/>
      </c>
      <c r="B573" s="327" t="str">
        <f t="shared" si="169"/>
        <v/>
      </c>
      <c r="C573" s="328"/>
      <c r="D573" s="329" t="str">
        <f t="shared" si="167"/>
        <v/>
      </c>
      <c r="E573" s="330"/>
      <c r="F573" s="331">
        <f t="shared" si="168"/>
        <v>0</v>
      </c>
      <c r="G573" s="334">
        <f t="shared" si="170"/>
        <v>0</v>
      </c>
    </row>
    <row r="574" spans="1:7" s="335" customFormat="1" ht="24" customHeight="1" x14ac:dyDescent="0.2">
      <c r="A574" s="326" t="str">
        <f t="shared" si="166"/>
        <v/>
      </c>
      <c r="B574" s="327" t="str">
        <f t="shared" si="169"/>
        <v/>
      </c>
      <c r="C574" s="328"/>
      <c r="D574" s="329" t="str">
        <f t="shared" si="167"/>
        <v/>
      </c>
      <c r="E574" s="330"/>
      <c r="F574" s="331">
        <f t="shared" si="168"/>
        <v>0</v>
      </c>
      <c r="G574" s="334">
        <f t="shared" si="170"/>
        <v>0</v>
      </c>
    </row>
    <row r="575" spans="1:7" s="335" customFormat="1" ht="24" customHeight="1" x14ac:dyDescent="0.2">
      <c r="A575" s="326" t="str">
        <f t="shared" si="166"/>
        <v/>
      </c>
      <c r="B575" s="327" t="str">
        <f t="shared" si="169"/>
        <v/>
      </c>
      <c r="C575" s="328"/>
      <c r="D575" s="329" t="str">
        <f t="shared" si="167"/>
        <v/>
      </c>
      <c r="E575" s="330"/>
      <c r="F575" s="332">
        <f t="shared" si="168"/>
        <v>0</v>
      </c>
      <c r="G575" s="334">
        <f t="shared" si="170"/>
        <v>0</v>
      </c>
    </row>
    <row r="576" spans="1:7" ht="24" customHeight="1" x14ac:dyDescent="0.2">
      <c r="A576" s="177"/>
      <c r="B576" s="151"/>
      <c r="C576" s="151"/>
      <c r="D576" s="162"/>
      <c r="E576" s="163"/>
      <c r="F576" s="240" t="s">
        <v>33</v>
      </c>
      <c r="G576" s="178">
        <f>SUBTOTAL(9,G562:G575)</f>
        <v>0</v>
      </c>
    </row>
    <row r="577" spans="1:7" ht="24" customHeight="1" x14ac:dyDescent="0.2">
      <c r="A577" s="177"/>
      <c r="B577" s="151"/>
      <c r="C577" s="179" t="s">
        <v>729</v>
      </c>
      <c r="D577" s="162"/>
      <c r="E577" s="163"/>
      <c r="F577" s="164"/>
      <c r="G577" s="180"/>
    </row>
    <row r="578" spans="1:7" s="335" customFormat="1" ht="24" customHeight="1" x14ac:dyDescent="0.2">
      <c r="A578" s="326" t="str">
        <f t="shared" ref="A578:A585" si="171">IFERROR(VLOOKUP(C578,Tabla_Insumos,4,FALSE),"")</f>
        <v/>
      </c>
      <c r="B578" s="327" t="str">
        <f t="shared" ref="B578:B585" si="172">IFERROR(VLOOKUP(C578,Tabla_Insumos,5,FALSE),"")</f>
        <v/>
      </c>
      <c r="C578" s="328"/>
      <c r="D578" s="329" t="str">
        <f t="shared" ref="D578:D585" si="173">IFERROR(VLOOKUP(C578,Tabla_Insumos,2,FALSE),"")</f>
        <v/>
      </c>
      <c r="E578" s="330"/>
      <c r="F578" s="333">
        <f t="shared" ref="F578:F585" si="174">IFERROR(VLOOKUP(C578,Tabla_Insumos,3,FALSE),0)</f>
        <v>0</v>
      </c>
      <c r="G578" s="334">
        <f>ROUND(E578*F578,2)</f>
        <v>0</v>
      </c>
    </row>
    <row r="579" spans="1:7" s="335" customFormat="1" ht="24" customHeight="1" x14ac:dyDescent="0.2">
      <c r="A579" s="326" t="str">
        <f t="shared" si="171"/>
        <v/>
      </c>
      <c r="B579" s="327" t="str">
        <f t="shared" si="172"/>
        <v/>
      </c>
      <c r="C579" s="328"/>
      <c r="D579" s="329" t="str">
        <f t="shared" si="173"/>
        <v/>
      </c>
      <c r="E579" s="330"/>
      <c r="F579" s="333">
        <f t="shared" si="174"/>
        <v>0</v>
      </c>
      <c r="G579" s="334">
        <f>ROUND(E579*F579,2)</f>
        <v>0</v>
      </c>
    </row>
    <row r="580" spans="1:7" s="335" customFormat="1" ht="24" customHeight="1" x14ac:dyDescent="0.2">
      <c r="A580" s="326" t="str">
        <f t="shared" si="171"/>
        <v/>
      </c>
      <c r="B580" s="327" t="str">
        <f t="shared" si="172"/>
        <v/>
      </c>
      <c r="C580" s="328"/>
      <c r="D580" s="329" t="str">
        <f t="shared" si="173"/>
        <v/>
      </c>
      <c r="E580" s="330"/>
      <c r="F580" s="333">
        <f t="shared" si="174"/>
        <v>0</v>
      </c>
      <c r="G580" s="334">
        <f t="shared" ref="G580:G585" si="175">ROUND(E580*F580,2)</f>
        <v>0</v>
      </c>
    </row>
    <row r="581" spans="1:7" s="335" customFormat="1" ht="24" customHeight="1" x14ac:dyDescent="0.2">
      <c r="A581" s="326" t="str">
        <f t="shared" si="171"/>
        <v/>
      </c>
      <c r="B581" s="327" t="str">
        <f t="shared" si="172"/>
        <v/>
      </c>
      <c r="C581" s="328"/>
      <c r="D581" s="329" t="str">
        <f t="shared" si="173"/>
        <v/>
      </c>
      <c r="E581" s="330"/>
      <c r="F581" s="333">
        <f t="shared" si="174"/>
        <v>0</v>
      </c>
      <c r="G581" s="334">
        <f t="shared" si="175"/>
        <v>0</v>
      </c>
    </row>
    <row r="582" spans="1:7" s="335" customFormat="1" ht="24" customHeight="1" x14ac:dyDescent="0.2">
      <c r="A582" s="326" t="str">
        <f t="shared" si="171"/>
        <v/>
      </c>
      <c r="B582" s="327" t="str">
        <f t="shared" si="172"/>
        <v/>
      </c>
      <c r="C582" s="328"/>
      <c r="D582" s="329" t="str">
        <f t="shared" si="173"/>
        <v/>
      </c>
      <c r="E582" s="330"/>
      <c r="F582" s="331">
        <f t="shared" si="174"/>
        <v>0</v>
      </c>
      <c r="G582" s="334">
        <f t="shared" si="175"/>
        <v>0</v>
      </c>
    </row>
    <row r="583" spans="1:7" s="335" customFormat="1" ht="24" customHeight="1" x14ac:dyDescent="0.2">
      <c r="A583" s="326" t="str">
        <f t="shared" si="171"/>
        <v/>
      </c>
      <c r="B583" s="327" t="str">
        <f t="shared" si="172"/>
        <v/>
      </c>
      <c r="C583" s="328"/>
      <c r="D583" s="329" t="str">
        <f t="shared" si="173"/>
        <v/>
      </c>
      <c r="E583" s="330"/>
      <c r="F583" s="331">
        <f t="shared" si="174"/>
        <v>0</v>
      </c>
      <c r="G583" s="334">
        <f t="shared" si="175"/>
        <v>0</v>
      </c>
    </row>
    <row r="584" spans="1:7" s="335" customFormat="1" ht="24" customHeight="1" x14ac:dyDescent="0.2">
      <c r="A584" s="326" t="str">
        <f t="shared" si="171"/>
        <v/>
      </c>
      <c r="B584" s="327" t="str">
        <f t="shared" si="172"/>
        <v/>
      </c>
      <c r="C584" s="328"/>
      <c r="D584" s="329" t="str">
        <f t="shared" si="173"/>
        <v/>
      </c>
      <c r="E584" s="330"/>
      <c r="F584" s="331">
        <f t="shared" si="174"/>
        <v>0</v>
      </c>
      <c r="G584" s="334">
        <f t="shared" si="175"/>
        <v>0</v>
      </c>
    </row>
    <row r="585" spans="1:7" s="335" customFormat="1" ht="24" customHeight="1" x14ac:dyDescent="0.2">
      <c r="A585" s="326" t="str">
        <f t="shared" si="171"/>
        <v/>
      </c>
      <c r="B585" s="327" t="str">
        <f t="shared" si="172"/>
        <v/>
      </c>
      <c r="C585" s="328"/>
      <c r="D585" s="329" t="str">
        <f t="shared" si="173"/>
        <v/>
      </c>
      <c r="E585" s="330"/>
      <c r="F585" s="331">
        <f t="shared" si="174"/>
        <v>0</v>
      </c>
      <c r="G585" s="334">
        <f t="shared" si="175"/>
        <v>0</v>
      </c>
    </row>
    <row r="586" spans="1:7" ht="24" customHeight="1" x14ac:dyDescent="0.2">
      <c r="A586" s="177"/>
      <c r="B586" s="151"/>
      <c r="C586" s="151"/>
      <c r="D586" s="162"/>
      <c r="E586" s="163"/>
      <c r="F586" s="240" t="s">
        <v>34</v>
      </c>
      <c r="G586" s="178">
        <f>SUBTOTAL(9,G578:G585)</f>
        <v>0</v>
      </c>
    </row>
    <row r="587" spans="1:7" ht="24" customHeight="1" x14ac:dyDescent="0.2">
      <c r="A587" s="177"/>
      <c r="B587" s="151"/>
      <c r="C587" s="179" t="s">
        <v>730</v>
      </c>
      <c r="D587" s="162"/>
      <c r="E587" s="163"/>
      <c r="F587" s="164"/>
      <c r="G587" s="180"/>
    </row>
    <row r="588" spans="1:7" s="335" customFormat="1" ht="24" customHeight="1" x14ac:dyDescent="0.2">
      <c r="A588" s="326" t="str">
        <f t="shared" ref="A588:A596" si="176">IFERROR(VLOOKUP(C588,Tabla_Insumos,4,FALSE),"")</f>
        <v/>
      </c>
      <c r="B588" s="327" t="str">
        <f t="shared" ref="B588:B596" si="177">IFERROR(VLOOKUP(C588,Tabla_Insumos,5,FALSE),"")</f>
        <v/>
      </c>
      <c r="C588" s="328"/>
      <c r="D588" s="329" t="str">
        <f t="shared" ref="D588:D596" si="178">IFERROR(VLOOKUP(C588,Tabla_Insumos,2,FALSE),"")</f>
        <v/>
      </c>
      <c r="E588" s="330"/>
      <c r="F588" s="331">
        <f t="shared" ref="F588:F596" si="179">IFERROR(VLOOKUP(C588,Tabla_Insumos,3,FALSE),0)</f>
        <v>0</v>
      </c>
      <c r="G588" s="334">
        <f t="shared" ref="G588:G596" si="180">ROUND(E588*F588,2)</f>
        <v>0</v>
      </c>
    </row>
    <row r="589" spans="1:7" s="335" customFormat="1" ht="24" customHeight="1" x14ac:dyDescent="0.2">
      <c r="A589" s="326" t="str">
        <f t="shared" si="176"/>
        <v/>
      </c>
      <c r="B589" s="327" t="str">
        <f t="shared" si="177"/>
        <v/>
      </c>
      <c r="C589" s="328"/>
      <c r="D589" s="329" t="str">
        <f t="shared" si="178"/>
        <v/>
      </c>
      <c r="E589" s="330"/>
      <c r="F589" s="331">
        <f t="shared" si="179"/>
        <v>0</v>
      </c>
      <c r="G589" s="334">
        <f t="shared" si="180"/>
        <v>0</v>
      </c>
    </row>
    <row r="590" spans="1:7" s="335" customFormat="1" ht="24" customHeight="1" x14ac:dyDescent="0.2">
      <c r="A590" s="326" t="str">
        <f t="shared" si="176"/>
        <v/>
      </c>
      <c r="B590" s="327" t="str">
        <f t="shared" si="177"/>
        <v/>
      </c>
      <c r="C590" s="328"/>
      <c r="D590" s="329" t="str">
        <f t="shared" si="178"/>
        <v/>
      </c>
      <c r="E590" s="330"/>
      <c r="F590" s="331">
        <f t="shared" si="179"/>
        <v>0</v>
      </c>
      <c r="G590" s="334">
        <f t="shared" si="180"/>
        <v>0</v>
      </c>
    </row>
    <row r="591" spans="1:7" s="335" customFormat="1" ht="24" customHeight="1" x14ac:dyDescent="0.2">
      <c r="A591" s="326" t="str">
        <f t="shared" si="176"/>
        <v/>
      </c>
      <c r="B591" s="327" t="str">
        <f t="shared" si="177"/>
        <v/>
      </c>
      <c r="C591" s="328"/>
      <c r="D591" s="329" t="str">
        <f t="shared" si="178"/>
        <v/>
      </c>
      <c r="E591" s="330"/>
      <c r="F591" s="331">
        <f t="shared" si="179"/>
        <v>0</v>
      </c>
      <c r="G591" s="334">
        <f t="shared" si="180"/>
        <v>0</v>
      </c>
    </row>
    <row r="592" spans="1:7" s="335" customFormat="1" ht="24" customHeight="1" x14ac:dyDescent="0.2">
      <c r="A592" s="326" t="str">
        <f t="shared" si="176"/>
        <v/>
      </c>
      <c r="B592" s="327" t="str">
        <f t="shared" si="177"/>
        <v/>
      </c>
      <c r="C592" s="328"/>
      <c r="D592" s="329" t="str">
        <f t="shared" si="178"/>
        <v/>
      </c>
      <c r="E592" s="330"/>
      <c r="F592" s="331">
        <f t="shared" si="179"/>
        <v>0</v>
      </c>
      <c r="G592" s="334">
        <f t="shared" si="180"/>
        <v>0</v>
      </c>
    </row>
    <row r="593" spans="1:8" s="335" customFormat="1" ht="24" customHeight="1" x14ac:dyDescent="0.2">
      <c r="A593" s="326" t="str">
        <f t="shared" si="176"/>
        <v/>
      </c>
      <c r="B593" s="327" t="str">
        <f t="shared" si="177"/>
        <v/>
      </c>
      <c r="C593" s="328"/>
      <c r="D593" s="329" t="str">
        <f t="shared" si="178"/>
        <v/>
      </c>
      <c r="E593" s="330"/>
      <c r="F593" s="331">
        <f t="shared" si="179"/>
        <v>0</v>
      </c>
      <c r="G593" s="334">
        <f t="shared" si="180"/>
        <v>0</v>
      </c>
    </row>
    <row r="594" spans="1:8" s="335" customFormat="1" ht="24" customHeight="1" x14ac:dyDescent="0.2">
      <c r="A594" s="326" t="str">
        <f t="shared" si="176"/>
        <v/>
      </c>
      <c r="B594" s="327" t="str">
        <f t="shared" si="177"/>
        <v/>
      </c>
      <c r="C594" s="328"/>
      <c r="D594" s="329" t="str">
        <f t="shared" si="178"/>
        <v/>
      </c>
      <c r="E594" s="330"/>
      <c r="F594" s="331">
        <f t="shared" si="179"/>
        <v>0</v>
      </c>
      <c r="G594" s="334">
        <f t="shared" si="180"/>
        <v>0</v>
      </c>
    </row>
    <row r="595" spans="1:8" s="335" customFormat="1" ht="24" customHeight="1" x14ac:dyDescent="0.2">
      <c r="A595" s="326" t="str">
        <f t="shared" si="176"/>
        <v/>
      </c>
      <c r="B595" s="327" t="str">
        <f t="shared" si="177"/>
        <v/>
      </c>
      <c r="C595" s="328"/>
      <c r="D595" s="329" t="str">
        <f t="shared" si="178"/>
        <v/>
      </c>
      <c r="E595" s="330"/>
      <c r="F595" s="331">
        <f t="shared" si="179"/>
        <v>0</v>
      </c>
      <c r="G595" s="334">
        <f t="shared" si="180"/>
        <v>0</v>
      </c>
    </row>
    <row r="596" spans="1:8" s="335" customFormat="1" ht="24" customHeight="1" x14ac:dyDescent="0.2">
      <c r="A596" s="326" t="str">
        <f t="shared" si="176"/>
        <v/>
      </c>
      <c r="B596" s="327" t="str">
        <f t="shared" si="177"/>
        <v/>
      </c>
      <c r="C596" s="328"/>
      <c r="D596" s="329" t="str">
        <f t="shared" si="178"/>
        <v/>
      </c>
      <c r="E596" s="330"/>
      <c r="F596" s="331">
        <f t="shared" si="179"/>
        <v>0</v>
      </c>
      <c r="G596" s="334">
        <f t="shared" si="180"/>
        <v>0</v>
      </c>
    </row>
    <row r="597" spans="1:8" ht="24" customHeight="1" x14ac:dyDescent="0.2">
      <c r="A597" s="181"/>
      <c r="B597" s="162"/>
      <c r="C597" s="151"/>
      <c r="D597" s="162"/>
      <c r="E597" s="163"/>
      <c r="F597" s="240" t="s">
        <v>35</v>
      </c>
      <c r="G597" s="178">
        <f>SUBTOTAL(9,G588:G596)</f>
        <v>0</v>
      </c>
    </row>
    <row r="598" spans="1:8" ht="24" customHeight="1" thickBot="1" x14ac:dyDescent="0.25">
      <c r="A598" s="182"/>
      <c r="B598" s="183"/>
      <c r="C598" s="184"/>
      <c r="D598" s="183"/>
      <c r="E598" s="185"/>
      <c r="F598" s="186"/>
      <c r="G598" s="187"/>
    </row>
    <row r="599" spans="1:8" ht="24" customHeight="1" thickBot="1" x14ac:dyDescent="0.25">
      <c r="A599" s="188" t="str">
        <f>B557</f>
        <v>3.1.7</v>
      </c>
      <c r="B599" s="189" t="str">
        <f>C557</f>
        <v>Hormigones para vigas  de carga</v>
      </c>
      <c r="C599" s="190"/>
      <c r="D599" s="190" t="s">
        <v>36</v>
      </c>
      <c r="E599" s="191"/>
      <c r="F599" s="192" t="s">
        <v>37</v>
      </c>
      <c r="G599" s="193">
        <f>SUBTOTAL(9,G562:G598)</f>
        <v>0</v>
      </c>
    </row>
    <row r="600" spans="1:8" ht="24" customHeight="1" thickTop="1" thickBot="1" x14ac:dyDescent="0.25"/>
    <row r="601" spans="1:8" ht="24" customHeight="1" thickTop="1" x14ac:dyDescent="0.2">
      <c r="A601" s="225" t="s">
        <v>39</v>
      </c>
      <c r="B601" s="226"/>
      <c r="C601" s="226"/>
      <c r="D601" s="226"/>
      <c r="E601" s="226"/>
      <c r="F601" s="226"/>
      <c r="G601" s="227"/>
      <c r="H601" s="152">
        <f>COUNTIF($A$1:A607,"ANALISIS DE PRECIOS")</f>
        <v>13</v>
      </c>
    </row>
    <row r="602" spans="1:8" ht="24" customHeight="1" x14ac:dyDescent="0.2">
      <c r="A602" s="153" t="s">
        <v>726</v>
      </c>
      <c r="B602" s="154" t="str">
        <f>Comitente</f>
        <v>DIRECCIÓN DE INFRAESTRUCTURA ESCOLAR</v>
      </c>
      <c r="C602" s="148"/>
      <c r="D602" s="155"/>
      <c r="E602" s="155"/>
      <c r="F602" s="156"/>
      <c r="G602" s="157"/>
    </row>
    <row r="603" spans="1:8" ht="24" customHeight="1" x14ac:dyDescent="0.2">
      <c r="A603" s="153" t="s">
        <v>727</v>
      </c>
      <c r="B603" s="154">
        <f>Contratista</f>
        <v>0</v>
      </c>
      <c r="C603" s="149"/>
      <c r="D603" s="149"/>
      <c r="E603" s="149"/>
      <c r="F603" s="158"/>
      <c r="G603" s="159"/>
    </row>
    <row r="604" spans="1:8" ht="24" customHeight="1" x14ac:dyDescent="0.2">
      <c r="A604" s="153" t="s">
        <v>26</v>
      </c>
      <c r="B604" s="154" t="str">
        <f>Obra</f>
        <v>E.N.I. N° 23 - MARGARITA FERRA DE BARTOL</v>
      </c>
      <c r="C604" s="149"/>
      <c r="D604" s="149"/>
      <c r="E604" s="149"/>
      <c r="F604" s="158" t="s">
        <v>40</v>
      </c>
      <c r="G604" s="160">
        <f>Fecha_Base</f>
        <v>0</v>
      </c>
    </row>
    <row r="605" spans="1:8" ht="24" customHeight="1" x14ac:dyDescent="0.2">
      <c r="A605" s="161" t="s">
        <v>725</v>
      </c>
      <c r="B605" s="150" t="str">
        <f>Ubicación</f>
        <v>Alfredo Fortabat 3060 (o) - Bº Franklin Rawson</v>
      </c>
      <c r="C605" s="150"/>
      <c r="D605" s="162"/>
      <c r="E605" s="163"/>
      <c r="F605" s="164"/>
      <c r="G605" s="165"/>
    </row>
    <row r="606" spans="1:8" ht="24" customHeight="1" x14ac:dyDescent="0.2">
      <c r="A606" s="161" t="s">
        <v>41</v>
      </c>
      <c r="B606" s="166" t="str">
        <f>IFERROR(VALUE(LEFT(B607,FIND("-",B607)-1)),"")</f>
        <v/>
      </c>
      <c r="C606" s="151" t="str">
        <f>IFERROR(VLOOKUP(B606,Tabla_CyP,2,FALSE),"")</f>
        <v/>
      </c>
      <c r="E606" s="163"/>
      <c r="F606" s="164"/>
      <c r="G606" s="165"/>
    </row>
    <row r="607" spans="1:8" ht="24" customHeight="1" x14ac:dyDescent="0.2">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x14ac:dyDescent="0.2">
      <c r="A608" s="161"/>
      <c r="B608" s="150"/>
      <c r="C608" s="151"/>
      <c r="D608" s="162"/>
      <c r="E608" s="163"/>
      <c r="F608" s="164"/>
      <c r="G608" s="165"/>
    </row>
    <row r="609" spans="1:141" ht="24" customHeight="1" x14ac:dyDescent="0.2">
      <c r="A609" s="357" t="s">
        <v>588</v>
      </c>
      <c r="B609" s="358"/>
      <c r="C609" s="359" t="s">
        <v>0</v>
      </c>
      <c r="D609" s="359" t="s">
        <v>29</v>
      </c>
      <c r="E609" s="361" t="s">
        <v>30</v>
      </c>
      <c r="F609" s="363" t="s">
        <v>31</v>
      </c>
      <c r="G609" s="365" t="s">
        <v>32</v>
      </c>
    </row>
    <row r="610" spans="1:141" s="171" customFormat="1" ht="24" customHeight="1" x14ac:dyDescent="0.2">
      <c r="A610" s="169" t="s">
        <v>589</v>
      </c>
      <c r="B610" s="170" t="s">
        <v>590</v>
      </c>
      <c r="C610" s="360"/>
      <c r="D610" s="360"/>
      <c r="E610" s="362"/>
      <c r="F610" s="364"/>
      <c r="G610" s="366"/>
      <c r="I610" s="336"/>
      <c r="J610" s="336"/>
      <c r="K610" s="336"/>
      <c r="L610" s="336"/>
      <c r="M610" s="336"/>
      <c r="N610" s="336"/>
      <c r="O610" s="336"/>
      <c r="P610" s="336"/>
      <c r="Q610" s="336"/>
      <c r="R610" s="336"/>
      <c r="S610" s="336"/>
      <c r="T610" s="336"/>
      <c r="U610" s="336"/>
      <c r="V610" s="336"/>
      <c r="W610" s="336"/>
      <c r="X610" s="336"/>
      <c r="Y610" s="336"/>
      <c r="Z610" s="336"/>
      <c r="AA610" s="336"/>
      <c r="AB610" s="336"/>
      <c r="AC610" s="336"/>
      <c r="AD610" s="336"/>
      <c r="AE610" s="336"/>
      <c r="AF610" s="336"/>
      <c r="AG610" s="336"/>
      <c r="AH610" s="336"/>
      <c r="AI610" s="336"/>
      <c r="AJ610" s="336"/>
      <c r="AK610" s="336"/>
      <c r="AL610" s="336"/>
      <c r="AM610" s="336"/>
      <c r="AN610" s="336"/>
      <c r="AO610" s="336"/>
      <c r="AP610" s="336"/>
      <c r="AQ610" s="336"/>
      <c r="AR610" s="336"/>
      <c r="AS610" s="336"/>
      <c r="AT610" s="336"/>
      <c r="AU610" s="336"/>
      <c r="AV610" s="336"/>
      <c r="AW610" s="336"/>
      <c r="AX610" s="336"/>
      <c r="AY610" s="336"/>
      <c r="AZ610" s="336"/>
      <c r="BA610" s="336"/>
      <c r="BB610" s="336"/>
      <c r="BC610" s="336"/>
      <c r="BD610" s="336"/>
      <c r="BE610" s="336"/>
      <c r="BF610" s="336"/>
      <c r="BG610" s="336"/>
      <c r="BH610" s="336"/>
      <c r="BI610" s="336"/>
      <c r="BJ610" s="336"/>
      <c r="BK610" s="336"/>
      <c r="BL610" s="336"/>
      <c r="BM610" s="336"/>
      <c r="BN610" s="336"/>
      <c r="BO610" s="336"/>
      <c r="BP610" s="336"/>
      <c r="BQ610" s="336"/>
      <c r="BR610" s="336"/>
      <c r="BS610" s="336"/>
      <c r="BT610" s="336"/>
      <c r="BU610" s="336"/>
      <c r="BV610" s="336"/>
      <c r="BW610" s="336"/>
      <c r="BX610" s="336"/>
      <c r="BY610" s="336"/>
      <c r="BZ610" s="336"/>
      <c r="CA610" s="336"/>
      <c r="CB610" s="336"/>
      <c r="CC610" s="336"/>
      <c r="CD610" s="336"/>
      <c r="CE610" s="336"/>
      <c r="CF610" s="336"/>
      <c r="CG610" s="336"/>
      <c r="CH610" s="336"/>
      <c r="CI610" s="336"/>
      <c r="CJ610" s="336"/>
      <c r="CK610" s="336"/>
      <c r="CL610" s="336"/>
      <c r="CM610" s="336"/>
      <c r="CN610" s="336"/>
      <c r="CO610" s="336"/>
      <c r="CP610" s="336"/>
      <c r="CQ610" s="336"/>
      <c r="CR610" s="336"/>
      <c r="CS610" s="336"/>
      <c r="CT610" s="336"/>
      <c r="CU610" s="336"/>
      <c r="CV610" s="336"/>
      <c r="CW610" s="336"/>
      <c r="CX610" s="336"/>
      <c r="CY610" s="336"/>
      <c r="CZ610" s="336"/>
      <c r="DA610" s="336"/>
      <c r="DB610" s="336"/>
      <c r="DC610" s="336"/>
      <c r="DD610" s="336"/>
      <c r="DE610" s="336"/>
      <c r="DF610" s="336"/>
      <c r="DG610" s="336"/>
      <c r="DH610" s="336"/>
      <c r="DI610" s="336"/>
      <c r="DJ610" s="336"/>
      <c r="DK610" s="336"/>
      <c r="DL610" s="336"/>
      <c r="DM610" s="336"/>
      <c r="DN610" s="336"/>
      <c r="DO610" s="336"/>
      <c r="DP610" s="336"/>
      <c r="DQ610" s="336"/>
      <c r="DR610" s="336"/>
      <c r="DS610" s="336"/>
      <c r="DT610" s="336"/>
      <c r="DU610" s="336"/>
      <c r="DV610" s="336"/>
      <c r="DW610" s="336"/>
      <c r="DX610" s="336"/>
      <c r="DY610" s="336"/>
      <c r="DZ610" s="336"/>
      <c r="EA610" s="336"/>
      <c r="EB610" s="336"/>
      <c r="EC610" s="336"/>
      <c r="ED610" s="336"/>
      <c r="EE610" s="336"/>
      <c r="EF610" s="336"/>
      <c r="EG610" s="336"/>
      <c r="EH610" s="336"/>
      <c r="EI610" s="336"/>
      <c r="EJ610" s="336"/>
      <c r="EK610" s="336"/>
    </row>
    <row r="611" spans="1:141" ht="24" customHeight="1" x14ac:dyDescent="0.2">
      <c r="A611" s="239"/>
      <c r="B611" s="172"/>
      <c r="C611" s="237" t="s">
        <v>728</v>
      </c>
      <c r="D611" s="173"/>
      <c r="E611" s="174"/>
      <c r="F611" s="175"/>
      <c r="G611" s="176"/>
    </row>
    <row r="612" spans="1:141" s="335" customFormat="1" ht="24" customHeight="1" x14ac:dyDescent="0.2">
      <c r="A612" s="326" t="str">
        <f t="shared" ref="A612:A625" si="181">IFERROR(VLOOKUP(C612,Tabla_Insumos,4,FALSE),"")</f>
        <v/>
      </c>
      <c r="B612" s="327" t="str">
        <f>IFERROR(VLOOKUP(C612,Tabla_Insumos,5,FALSE),"")</f>
        <v/>
      </c>
      <c r="C612" s="328"/>
      <c r="D612" s="329" t="str">
        <f t="shared" ref="D612:D625" si="182">IFERROR(VLOOKUP(C612,Tabla_Insumos,2,FALSE),"")</f>
        <v/>
      </c>
      <c r="E612" s="330"/>
      <c r="F612" s="331">
        <f t="shared" ref="F612:F625" si="183">IFERROR(VLOOKUP(C612,Tabla_Insumos,3,FALSE),0)</f>
        <v>0</v>
      </c>
      <c r="G612" s="334">
        <f>ROUND(E612*F612,2)</f>
        <v>0</v>
      </c>
    </row>
    <row r="613" spans="1:141" s="335" customFormat="1" ht="24" customHeight="1" x14ac:dyDescent="0.2">
      <c r="A613" s="326" t="str">
        <f t="shared" si="181"/>
        <v/>
      </c>
      <c r="B613" s="327" t="str">
        <f t="shared" ref="B613:B625" si="184">IFERROR(VLOOKUP(C613,Tabla_Insumos,5,FALSE),"")</f>
        <v/>
      </c>
      <c r="C613" s="328"/>
      <c r="D613" s="329" t="str">
        <f t="shared" si="182"/>
        <v/>
      </c>
      <c r="E613" s="330"/>
      <c r="F613" s="331">
        <f t="shared" si="183"/>
        <v>0</v>
      </c>
      <c r="G613" s="334">
        <f t="shared" ref="G613:G625" si="185">ROUND(E613*F613,2)</f>
        <v>0</v>
      </c>
    </row>
    <row r="614" spans="1:141" s="335" customFormat="1" ht="24" customHeight="1" x14ac:dyDescent="0.2">
      <c r="A614" s="326" t="str">
        <f t="shared" si="181"/>
        <v/>
      </c>
      <c r="B614" s="327" t="str">
        <f t="shared" si="184"/>
        <v/>
      </c>
      <c r="C614" s="328"/>
      <c r="D614" s="329" t="str">
        <f t="shared" si="182"/>
        <v/>
      </c>
      <c r="E614" s="330"/>
      <c r="F614" s="331">
        <f t="shared" si="183"/>
        <v>0</v>
      </c>
      <c r="G614" s="334">
        <f t="shared" si="185"/>
        <v>0</v>
      </c>
    </row>
    <row r="615" spans="1:141" s="335" customFormat="1" ht="24" customHeight="1" x14ac:dyDescent="0.2">
      <c r="A615" s="326" t="str">
        <f t="shared" si="181"/>
        <v/>
      </c>
      <c r="B615" s="327" t="str">
        <f t="shared" si="184"/>
        <v/>
      </c>
      <c r="C615" s="328"/>
      <c r="D615" s="329" t="str">
        <f t="shared" si="182"/>
        <v/>
      </c>
      <c r="E615" s="330"/>
      <c r="F615" s="331">
        <f t="shared" si="183"/>
        <v>0</v>
      </c>
      <c r="G615" s="334">
        <f t="shared" si="185"/>
        <v>0</v>
      </c>
    </row>
    <row r="616" spans="1:141" s="335" customFormat="1" ht="24" customHeight="1" x14ac:dyDescent="0.2">
      <c r="A616" s="326" t="str">
        <f t="shared" si="181"/>
        <v/>
      </c>
      <c r="B616" s="327" t="str">
        <f t="shared" si="184"/>
        <v/>
      </c>
      <c r="C616" s="328"/>
      <c r="D616" s="329" t="str">
        <f t="shared" si="182"/>
        <v/>
      </c>
      <c r="E616" s="330"/>
      <c r="F616" s="331">
        <f t="shared" si="183"/>
        <v>0</v>
      </c>
      <c r="G616" s="334">
        <f t="shared" si="185"/>
        <v>0</v>
      </c>
    </row>
    <row r="617" spans="1:141" s="335" customFormat="1" ht="24" customHeight="1" x14ac:dyDescent="0.2">
      <c r="A617" s="326" t="str">
        <f t="shared" si="181"/>
        <v/>
      </c>
      <c r="B617" s="327" t="str">
        <f t="shared" si="184"/>
        <v/>
      </c>
      <c r="C617" s="328"/>
      <c r="D617" s="329" t="str">
        <f t="shared" si="182"/>
        <v/>
      </c>
      <c r="E617" s="330"/>
      <c r="F617" s="331">
        <f t="shared" si="183"/>
        <v>0</v>
      </c>
      <c r="G617" s="334">
        <f t="shared" si="185"/>
        <v>0</v>
      </c>
    </row>
    <row r="618" spans="1:141" s="335" customFormat="1" ht="24" customHeight="1" x14ac:dyDescent="0.2">
      <c r="A618" s="326" t="str">
        <f t="shared" si="181"/>
        <v/>
      </c>
      <c r="B618" s="327" t="str">
        <f t="shared" si="184"/>
        <v/>
      </c>
      <c r="C618" s="328"/>
      <c r="D618" s="329" t="str">
        <f t="shared" si="182"/>
        <v/>
      </c>
      <c r="E618" s="330"/>
      <c r="F618" s="331">
        <f t="shared" si="183"/>
        <v>0</v>
      </c>
      <c r="G618" s="334">
        <f t="shared" si="185"/>
        <v>0</v>
      </c>
    </row>
    <row r="619" spans="1:141" s="335" customFormat="1" ht="24" customHeight="1" x14ac:dyDescent="0.2">
      <c r="A619" s="326" t="str">
        <f t="shared" si="181"/>
        <v/>
      </c>
      <c r="B619" s="327" t="str">
        <f t="shared" si="184"/>
        <v/>
      </c>
      <c r="C619" s="328"/>
      <c r="D619" s="329" t="str">
        <f t="shared" si="182"/>
        <v/>
      </c>
      <c r="E619" s="330"/>
      <c r="F619" s="331">
        <f t="shared" si="183"/>
        <v>0</v>
      </c>
      <c r="G619" s="334">
        <f t="shared" si="185"/>
        <v>0</v>
      </c>
    </row>
    <row r="620" spans="1:141" s="335" customFormat="1" ht="24" customHeight="1" x14ac:dyDescent="0.2">
      <c r="A620" s="326" t="str">
        <f t="shared" si="181"/>
        <v/>
      </c>
      <c r="B620" s="327" t="str">
        <f t="shared" si="184"/>
        <v/>
      </c>
      <c r="C620" s="328"/>
      <c r="D620" s="329" t="str">
        <f t="shared" si="182"/>
        <v/>
      </c>
      <c r="E620" s="330"/>
      <c r="F620" s="331">
        <f t="shared" si="183"/>
        <v>0</v>
      </c>
      <c r="G620" s="334">
        <f t="shared" si="185"/>
        <v>0</v>
      </c>
    </row>
    <row r="621" spans="1:141" s="335" customFormat="1" ht="24" customHeight="1" x14ac:dyDescent="0.2">
      <c r="A621" s="326" t="str">
        <f t="shared" si="181"/>
        <v/>
      </c>
      <c r="B621" s="327" t="str">
        <f t="shared" si="184"/>
        <v/>
      </c>
      <c r="C621" s="328"/>
      <c r="D621" s="329" t="str">
        <f t="shared" si="182"/>
        <v/>
      </c>
      <c r="E621" s="330"/>
      <c r="F621" s="331">
        <f t="shared" si="183"/>
        <v>0</v>
      </c>
      <c r="G621" s="334">
        <f t="shared" si="185"/>
        <v>0</v>
      </c>
    </row>
    <row r="622" spans="1:141" s="335" customFormat="1" ht="24" customHeight="1" x14ac:dyDescent="0.2">
      <c r="A622" s="326" t="str">
        <f t="shared" si="181"/>
        <v/>
      </c>
      <c r="B622" s="327" t="str">
        <f t="shared" si="184"/>
        <v/>
      </c>
      <c r="C622" s="328"/>
      <c r="D622" s="329" t="str">
        <f t="shared" si="182"/>
        <v/>
      </c>
      <c r="E622" s="330"/>
      <c r="F622" s="331">
        <f t="shared" si="183"/>
        <v>0</v>
      </c>
      <c r="G622" s="334">
        <f t="shared" si="185"/>
        <v>0</v>
      </c>
    </row>
    <row r="623" spans="1:141" s="335" customFormat="1" ht="24" customHeight="1" x14ac:dyDescent="0.2">
      <c r="A623" s="326" t="str">
        <f t="shared" si="181"/>
        <v/>
      </c>
      <c r="B623" s="327" t="str">
        <f t="shared" si="184"/>
        <v/>
      </c>
      <c r="C623" s="328"/>
      <c r="D623" s="329" t="str">
        <f t="shared" si="182"/>
        <v/>
      </c>
      <c r="E623" s="330"/>
      <c r="F623" s="331">
        <f t="shared" si="183"/>
        <v>0</v>
      </c>
      <c r="G623" s="334">
        <f t="shared" si="185"/>
        <v>0</v>
      </c>
    </row>
    <row r="624" spans="1:141" s="335" customFormat="1" ht="24" customHeight="1" x14ac:dyDescent="0.2">
      <c r="A624" s="326" t="str">
        <f t="shared" si="181"/>
        <v/>
      </c>
      <c r="B624" s="327" t="str">
        <f t="shared" si="184"/>
        <v/>
      </c>
      <c r="C624" s="328"/>
      <c r="D624" s="329" t="str">
        <f t="shared" si="182"/>
        <v/>
      </c>
      <c r="E624" s="330"/>
      <c r="F624" s="331">
        <f t="shared" si="183"/>
        <v>0</v>
      </c>
      <c r="G624" s="334">
        <f t="shared" si="185"/>
        <v>0</v>
      </c>
    </row>
    <row r="625" spans="1:7" s="335" customFormat="1" ht="24" customHeight="1" x14ac:dyDescent="0.2">
      <c r="A625" s="326" t="str">
        <f t="shared" si="181"/>
        <v/>
      </c>
      <c r="B625" s="327" t="str">
        <f t="shared" si="184"/>
        <v/>
      </c>
      <c r="C625" s="328"/>
      <c r="D625" s="329" t="str">
        <f t="shared" si="182"/>
        <v/>
      </c>
      <c r="E625" s="330"/>
      <c r="F625" s="332">
        <f t="shared" si="183"/>
        <v>0</v>
      </c>
      <c r="G625" s="334">
        <f t="shared" si="185"/>
        <v>0</v>
      </c>
    </row>
    <row r="626" spans="1:7" ht="24" customHeight="1" x14ac:dyDescent="0.2">
      <c r="A626" s="177"/>
      <c r="B626" s="151"/>
      <c r="C626" s="151"/>
      <c r="D626" s="162"/>
      <c r="E626" s="163"/>
      <c r="F626" s="240" t="s">
        <v>33</v>
      </c>
      <c r="G626" s="178">
        <f>SUBTOTAL(9,G612:G625)</f>
        <v>0</v>
      </c>
    </row>
    <row r="627" spans="1:7" ht="24" customHeight="1" x14ac:dyDescent="0.2">
      <c r="A627" s="177"/>
      <c r="B627" s="151"/>
      <c r="C627" s="179" t="s">
        <v>729</v>
      </c>
      <c r="D627" s="162"/>
      <c r="E627" s="163"/>
      <c r="F627" s="164"/>
      <c r="G627" s="180"/>
    </row>
    <row r="628" spans="1:7" s="335" customFormat="1" ht="24" customHeight="1" x14ac:dyDescent="0.2">
      <c r="A628" s="326" t="str">
        <f t="shared" ref="A628:A635" si="186">IFERROR(VLOOKUP(C628,Tabla_Insumos,4,FALSE),"")</f>
        <v/>
      </c>
      <c r="B628" s="327" t="str">
        <f t="shared" ref="B628:B635" si="187">IFERROR(VLOOKUP(C628,Tabla_Insumos,5,FALSE),"")</f>
        <v/>
      </c>
      <c r="C628" s="328"/>
      <c r="D628" s="329" t="str">
        <f t="shared" ref="D628:D635" si="188">IFERROR(VLOOKUP(C628,Tabla_Insumos,2,FALSE),"")</f>
        <v/>
      </c>
      <c r="E628" s="330"/>
      <c r="F628" s="333">
        <f t="shared" ref="F628:F635" si="189">IFERROR(VLOOKUP(C628,Tabla_Insumos,3,FALSE),0)</f>
        <v>0</v>
      </c>
      <c r="G628" s="334">
        <f>ROUND(E628*F628,2)</f>
        <v>0</v>
      </c>
    </row>
    <row r="629" spans="1:7" s="335" customFormat="1" ht="24" customHeight="1" x14ac:dyDescent="0.2">
      <c r="A629" s="326" t="str">
        <f t="shared" si="186"/>
        <v/>
      </c>
      <c r="B629" s="327" t="str">
        <f t="shared" si="187"/>
        <v/>
      </c>
      <c r="C629" s="328"/>
      <c r="D629" s="329" t="str">
        <f t="shared" si="188"/>
        <v/>
      </c>
      <c r="E629" s="330"/>
      <c r="F629" s="333">
        <f t="shared" si="189"/>
        <v>0</v>
      </c>
      <c r="G629" s="334">
        <f>ROUND(E629*F629,2)</f>
        <v>0</v>
      </c>
    </row>
    <row r="630" spans="1:7" s="335" customFormat="1" ht="24" customHeight="1" x14ac:dyDescent="0.2">
      <c r="A630" s="326" t="str">
        <f t="shared" si="186"/>
        <v/>
      </c>
      <c r="B630" s="327" t="str">
        <f t="shared" si="187"/>
        <v/>
      </c>
      <c r="C630" s="328"/>
      <c r="D630" s="329" t="str">
        <f t="shared" si="188"/>
        <v/>
      </c>
      <c r="E630" s="330"/>
      <c r="F630" s="333">
        <f t="shared" si="189"/>
        <v>0</v>
      </c>
      <c r="G630" s="334">
        <f t="shared" ref="G630:G635" si="190">ROUND(E630*F630,2)</f>
        <v>0</v>
      </c>
    </row>
    <row r="631" spans="1:7" s="335" customFormat="1" ht="24" customHeight="1" x14ac:dyDescent="0.2">
      <c r="A631" s="326" t="str">
        <f t="shared" si="186"/>
        <v/>
      </c>
      <c r="B631" s="327" t="str">
        <f t="shared" si="187"/>
        <v/>
      </c>
      <c r="C631" s="328"/>
      <c r="D631" s="329" t="str">
        <f t="shared" si="188"/>
        <v/>
      </c>
      <c r="E631" s="330"/>
      <c r="F631" s="333">
        <f t="shared" si="189"/>
        <v>0</v>
      </c>
      <c r="G631" s="334">
        <f t="shared" si="190"/>
        <v>0</v>
      </c>
    </row>
    <row r="632" spans="1:7" s="335" customFormat="1" ht="24" customHeight="1" x14ac:dyDescent="0.2">
      <c r="A632" s="326" t="str">
        <f t="shared" si="186"/>
        <v/>
      </c>
      <c r="B632" s="327" t="str">
        <f t="shared" si="187"/>
        <v/>
      </c>
      <c r="C632" s="328"/>
      <c r="D632" s="329" t="str">
        <f t="shared" si="188"/>
        <v/>
      </c>
      <c r="E632" s="330"/>
      <c r="F632" s="331">
        <f t="shared" si="189"/>
        <v>0</v>
      </c>
      <c r="G632" s="334">
        <f t="shared" si="190"/>
        <v>0</v>
      </c>
    </row>
    <row r="633" spans="1:7" s="335" customFormat="1" ht="24" customHeight="1" x14ac:dyDescent="0.2">
      <c r="A633" s="326" t="str">
        <f t="shared" si="186"/>
        <v/>
      </c>
      <c r="B633" s="327" t="str">
        <f t="shared" si="187"/>
        <v/>
      </c>
      <c r="C633" s="328"/>
      <c r="D633" s="329" t="str">
        <f t="shared" si="188"/>
        <v/>
      </c>
      <c r="E633" s="330"/>
      <c r="F633" s="331">
        <f t="shared" si="189"/>
        <v>0</v>
      </c>
      <c r="G633" s="334">
        <f t="shared" si="190"/>
        <v>0</v>
      </c>
    </row>
    <row r="634" spans="1:7" s="335" customFormat="1" ht="24" customHeight="1" x14ac:dyDescent="0.2">
      <c r="A634" s="326" t="str">
        <f t="shared" si="186"/>
        <v/>
      </c>
      <c r="B634" s="327" t="str">
        <f t="shared" si="187"/>
        <v/>
      </c>
      <c r="C634" s="328"/>
      <c r="D634" s="329" t="str">
        <f t="shared" si="188"/>
        <v/>
      </c>
      <c r="E634" s="330"/>
      <c r="F634" s="331">
        <f t="shared" si="189"/>
        <v>0</v>
      </c>
      <c r="G634" s="334">
        <f t="shared" si="190"/>
        <v>0</v>
      </c>
    </row>
    <row r="635" spans="1:7" s="335" customFormat="1" ht="24" customHeight="1" x14ac:dyDescent="0.2">
      <c r="A635" s="326" t="str">
        <f t="shared" si="186"/>
        <v/>
      </c>
      <c r="B635" s="327" t="str">
        <f t="shared" si="187"/>
        <v/>
      </c>
      <c r="C635" s="328"/>
      <c r="D635" s="329" t="str">
        <f t="shared" si="188"/>
        <v/>
      </c>
      <c r="E635" s="330"/>
      <c r="F635" s="331">
        <f t="shared" si="189"/>
        <v>0</v>
      </c>
      <c r="G635" s="334">
        <f t="shared" si="190"/>
        <v>0</v>
      </c>
    </row>
    <row r="636" spans="1:7" ht="24" customHeight="1" x14ac:dyDescent="0.2">
      <c r="A636" s="177"/>
      <c r="B636" s="151"/>
      <c r="C636" s="151"/>
      <c r="D636" s="162"/>
      <c r="E636" s="163"/>
      <c r="F636" s="240" t="s">
        <v>34</v>
      </c>
      <c r="G636" s="178">
        <f>SUBTOTAL(9,G628:G635)</f>
        <v>0</v>
      </c>
    </row>
    <row r="637" spans="1:7" ht="24" customHeight="1" x14ac:dyDescent="0.2">
      <c r="A637" s="177"/>
      <c r="B637" s="151"/>
      <c r="C637" s="179" t="s">
        <v>730</v>
      </c>
      <c r="D637" s="162"/>
      <c r="E637" s="163"/>
      <c r="F637" s="164"/>
      <c r="G637" s="180"/>
    </row>
    <row r="638" spans="1:7" s="335" customFormat="1" ht="24" customHeight="1" x14ac:dyDescent="0.2">
      <c r="A638" s="326" t="str">
        <f t="shared" ref="A638:A646" si="191">IFERROR(VLOOKUP(C638,Tabla_Insumos,4,FALSE),"")</f>
        <v/>
      </c>
      <c r="B638" s="327" t="str">
        <f t="shared" ref="B638:B646" si="192">IFERROR(VLOOKUP(C638,Tabla_Insumos,5,FALSE),"")</f>
        <v/>
      </c>
      <c r="C638" s="328"/>
      <c r="D638" s="329" t="str">
        <f t="shared" ref="D638:D646" si="193">IFERROR(VLOOKUP(C638,Tabla_Insumos,2,FALSE),"")</f>
        <v/>
      </c>
      <c r="E638" s="330"/>
      <c r="F638" s="331">
        <f t="shared" ref="F638:F646" si="194">IFERROR(VLOOKUP(C638,Tabla_Insumos,3,FALSE),0)</f>
        <v>0</v>
      </c>
      <c r="G638" s="334">
        <f t="shared" ref="G638:G646" si="195">ROUND(E638*F638,2)</f>
        <v>0</v>
      </c>
    </row>
    <row r="639" spans="1:7" s="335" customFormat="1" ht="24" customHeight="1" x14ac:dyDescent="0.2">
      <c r="A639" s="326" t="str">
        <f t="shared" si="191"/>
        <v/>
      </c>
      <c r="B639" s="327" t="str">
        <f t="shared" si="192"/>
        <v/>
      </c>
      <c r="C639" s="328"/>
      <c r="D639" s="329" t="str">
        <f t="shared" si="193"/>
        <v/>
      </c>
      <c r="E639" s="330"/>
      <c r="F639" s="331">
        <f t="shared" si="194"/>
        <v>0</v>
      </c>
      <c r="G639" s="334">
        <f t="shared" si="195"/>
        <v>0</v>
      </c>
    </row>
    <row r="640" spans="1:7" s="335" customFormat="1" ht="24" customHeight="1" x14ac:dyDescent="0.2">
      <c r="A640" s="326" t="str">
        <f t="shared" si="191"/>
        <v/>
      </c>
      <c r="B640" s="327" t="str">
        <f t="shared" si="192"/>
        <v/>
      </c>
      <c r="C640" s="328"/>
      <c r="D640" s="329" t="str">
        <f t="shared" si="193"/>
        <v/>
      </c>
      <c r="E640" s="330"/>
      <c r="F640" s="331">
        <f t="shared" si="194"/>
        <v>0</v>
      </c>
      <c r="G640" s="334">
        <f t="shared" si="195"/>
        <v>0</v>
      </c>
    </row>
    <row r="641" spans="1:8" s="335" customFormat="1" ht="24" customHeight="1" x14ac:dyDescent="0.2">
      <c r="A641" s="326" t="str">
        <f t="shared" si="191"/>
        <v/>
      </c>
      <c r="B641" s="327" t="str">
        <f t="shared" si="192"/>
        <v/>
      </c>
      <c r="C641" s="328"/>
      <c r="D641" s="329" t="str">
        <f t="shared" si="193"/>
        <v/>
      </c>
      <c r="E641" s="330"/>
      <c r="F641" s="331">
        <f t="shared" si="194"/>
        <v>0</v>
      </c>
      <c r="G641" s="334">
        <f t="shared" si="195"/>
        <v>0</v>
      </c>
    </row>
    <row r="642" spans="1:8" s="335" customFormat="1" ht="24" customHeight="1" x14ac:dyDescent="0.2">
      <c r="A642" s="326" t="str">
        <f t="shared" si="191"/>
        <v/>
      </c>
      <c r="B642" s="327" t="str">
        <f t="shared" si="192"/>
        <v/>
      </c>
      <c r="C642" s="328"/>
      <c r="D642" s="329" t="str">
        <f t="shared" si="193"/>
        <v/>
      </c>
      <c r="E642" s="330"/>
      <c r="F642" s="331">
        <f t="shared" si="194"/>
        <v>0</v>
      </c>
      <c r="G642" s="334">
        <f t="shared" si="195"/>
        <v>0</v>
      </c>
    </row>
    <row r="643" spans="1:8" s="335" customFormat="1" ht="24" customHeight="1" x14ac:dyDescent="0.2">
      <c r="A643" s="326" t="str">
        <f t="shared" si="191"/>
        <v/>
      </c>
      <c r="B643" s="327" t="str">
        <f t="shared" si="192"/>
        <v/>
      </c>
      <c r="C643" s="328"/>
      <c r="D643" s="329" t="str">
        <f t="shared" si="193"/>
        <v/>
      </c>
      <c r="E643" s="330"/>
      <c r="F643" s="331">
        <f t="shared" si="194"/>
        <v>0</v>
      </c>
      <c r="G643" s="334">
        <f t="shared" si="195"/>
        <v>0</v>
      </c>
    </row>
    <row r="644" spans="1:8" s="335" customFormat="1" ht="24" customHeight="1" x14ac:dyDescent="0.2">
      <c r="A644" s="326" t="str">
        <f t="shared" si="191"/>
        <v/>
      </c>
      <c r="B644" s="327" t="str">
        <f t="shared" si="192"/>
        <v/>
      </c>
      <c r="C644" s="328"/>
      <c r="D644" s="329" t="str">
        <f t="shared" si="193"/>
        <v/>
      </c>
      <c r="E644" s="330"/>
      <c r="F644" s="331">
        <f t="shared" si="194"/>
        <v>0</v>
      </c>
      <c r="G644" s="334">
        <f t="shared" si="195"/>
        <v>0</v>
      </c>
    </row>
    <row r="645" spans="1:8" s="335" customFormat="1" ht="24" customHeight="1" x14ac:dyDescent="0.2">
      <c r="A645" s="326" t="str">
        <f t="shared" si="191"/>
        <v/>
      </c>
      <c r="B645" s="327" t="str">
        <f t="shared" si="192"/>
        <v/>
      </c>
      <c r="C645" s="328"/>
      <c r="D645" s="329" t="str">
        <f t="shared" si="193"/>
        <v/>
      </c>
      <c r="E645" s="330"/>
      <c r="F645" s="331">
        <f t="shared" si="194"/>
        <v>0</v>
      </c>
      <c r="G645" s="334">
        <f t="shared" si="195"/>
        <v>0</v>
      </c>
    </row>
    <row r="646" spans="1:8" s="335" customFormat="1" ht="24" customHeight="1" x14ac:dyDescent="0.2">
      <c r="A646" s="326" t="str">
        <f t="shared" si="191"/>
        <v/>
      </c>
      <c r="B646" s="327" t="str">
        <f t="shared" si="192"/>
        <v/>
      </c>
      <c r="C646" s="328"/>
      <c r="D646" s="329" t="str">
        <f t="shared" si="193"/>
        <v/>
      </c>
      <c r="E646" s="330"/>
      <c r="F646" s="331">
        <f t="shared" si="194"/>
        <v>0</v>
      </c>
      <c r="G646" s="334">
        <f t="shared" si="195"/>
        <v>0</v>
      </c>
    </row>
    <row r="647" spans="1:8" ht="24" customHeight="1" x14ac:dyDescent="0.2">
      <c r="A647" s="181"/>
      <c r="B647" s="162"/>
      <c r="C647" s="151"/>
      <c r="D647" s="162"/>
      <c r="E647" s="163"/>
      <c r="F647" s="240" t="s">
        <v>35</v>
      </c>
      <c r="G647" s="178">
        <f>SUBTOTAL(9,G638:G646)</f>
        <v>0</v>
      </c>
    </row>
    <row r="648" spans="1:8" ht="24" customHeight="1" thickBot="1" x14ac:dyDescent="0.25">
      <c r="A648" s="182"/>
      <c r="B648" s="183"/>
      <c r="C648" s="184"/>
      <c r="D648" s="183"/>
      <c r="E648" s="185"/>
      <c r="F648" s="186"/>
      <c r="G648" s="187"/>
    </row>
    <row r="649" spans="1:8" ht="24" customHeight="1" thickBot="1" x14ac:dyDescent="0.25">
      <c r="A649" s="188" t="str">
        <f>B607</f>
        <v>3.1.8</v>
      </c>
      <c r="B649" s="189" t="str">
        <f>C607</f>
        <v>Hormigones para vigas de encadenado</v>
      </c>
      <c r="C649" s="190"/>
      <c r="D649" s="190" t="s">
        <v>36</v>
      </c>
      <c r="E649" s="191"/>
      <c r="F649" s="192" t="s">
        <v>37</v>
      </c>
      <c r="G649" s="193">
        <f>SUBTOTAL(9,G612:G648)</f>
        <v>0</v>
      </c>
    </row>
    <row r="650" spans="1:8" ht="24" customHeight="1" thickTop="1" thickBot="1" x14ac:dyDescent="0.25"/>
    <row r="651" spans="1:8" ht="24" customHeight="1" thickTop="1" x14ac:dyDescent="0.2">
      <c r="A651" s="225" t="s">
        <v>39</v>
      </c>
      <c r="B651" s="226"/>
      <c r="C651" s="226"/>
      <c r="D651" s="226"/>
      <c r="E651" s="226"/>
      <c r="F651" s="226"/>
      <c r="G651" s="227"/>
      <c r="H651" s="152">
        <f>COUNTIF($A$1:A657,"ANALISIS DE PRECIOS")</f>
        <v>14</v>
      </c>
    </row>
    <row r="652" spans="1:8" ht="24" customHeight="1" x14ac:dyDescent="0.2">
      <c r="A652" s="153" t="s">
        <v>726</v>
      </c>
      <c r="B652" s="154" t="str">
        <f>Comitente</f>
        <v>DIRECCIÓN DE INFRAESTRUCTURA ESCOLAR</v>
      </c>
      <c r="C652" s="148"/>
      <c r="D652" s="155"/>
      <c r="E652" s="155"/>
      <c r="F652" s="156"/>
      <c r="G652" s="157"/>
    </row>
    <row r="653" spans="1:8" ht="24" customHeight="1" x14ac:dyDescent="0.2">
      <c r="A653" s="153" t="s">
        <v>727</v>
      </c>
      <c r="B653" s="154">
        <f>Contratista</f>
        <v>0</v>
      </c>
      <c r="C653" s="149"/>
      <c r="D653" s="149"/>
      <c r="E653" s="149"/>
      <c r="F653" s="158"/>
      <c r="G653" s="159"/>
    </row>
    <row r="654" spans="1:8" ht="24" customHeight="1" x14ac:dyDescent="0.2">
      <c r="A654" s="153" t="s">
        <v>26</v>
      </c>
      <c r="B654" s="154" t="str">
        <f>Obra</f>
        <v>E.N.I. N° 23 - MARGARITA FERRA DE BARTOL</v>
      </c>
      <c r="C654" s="149"/>
      <c r="D654" s="149"/>
      <c r="E654" s="149"/>
      <c r="F654" s="158" t="s">
        <v>40</v>
      </c>
      <c r="G654" s="160">
        <f>Fecha_Base</f>
        <v>0</v>
      </c>
    </row>
    <row r="655" spans="1:8" ht="24" customHeight="1" x14ac:dyDescent="0.2">
      <c r="A655" s="161" t="s">
        <v>725</v>
      </c>
      <c r="B655" s="150" t="str">
        <f>Ubicación</f>
        <v>Alfredo Fortabat 3060 (o) - Bº Franklin Rawson</v>
      </c>
      <c r="C655" s="150"/>
      <c r="D655" s="162"/>
      <c r="E655" s="163"/>
      <c r="F655" s="164"/>
      <c r="G655" s="165"/>
    </row>
    <row r="656" spans="1:8" ht="24" customHeight="1" x14ac:dyDescent="0.2">
      <c r="A656" s="161" t="s">
        <v>41</v>
      </c>
      <c r="B656" s="166" t="str">
        <f>IFERROR(VALUE(LEFT(B657,FIND("-",B657)-1)),"")</f>
        <v/>
      </c>
      <c r="C656" s="151" t="str">
        <f>IFERROR(VLOOKUP(B656,Tabla_CyP,2,FALSE),"")</f>
        <v/>
      </c>
      <c r="E656" s="163"/>
      <c r="F656" s="164"/>
      <c r="G656" s="165"/>
    </row>
    <row r="657" spans="1:141" ht="24" customHeight="1" x14ac:dyDescent="0.2">
      <c r="A657" s="161" t="s">
        <v>27</v>
      </c>
      <c r="B657" s="167" t="str">
        <f>IFERROR(VLOOKUP(COUNTIF($A$1:A657,"ANALISIS DE PRECIOS"),Tabla_NumeroItem,4,FALSE),"")</f>
        <v>3.2.1</v>
      </c>
      <c r="C657" s="151" t="str">
        <f>IFERROR(VLOOKUP(B657,Tabla_CyP,2,FALSE),"")</f>
        <v>Vigas, correas, y cerramiento</v>
      </c>
      <c r="D657" s="162"/>
      <c r="E657" s="163"/>
      <c r="F657" s="158" t="s">
        <v>28</v>
      </c>
      <c r="G657" s="168" t="str">
        <f>IFERROR(VLOOKUP(B657,Tabla_CyP,4,FALSE),"")</f>
        <v>m2</v>
      </c>
    </row>
    <row r="658" spans="1:141" ht="24" customHeight="1" x14ac:dyDescent="0.2">
      <c r="A658" s="161"/>
      <c r="B658" s="150"/>
      <c r="C658" s="151"/>
      <c r="D658" s="162"/>
      <c r="E658" s="163"/>
      <c r="F658" s="164"/>
      <c r="G658" s="165"/>
    </row>
    <row r="659" spans="1:141" ht="24" customHeight="1" x14ac:dyDescent="0.2">
      <c r="A659" s="357" t="s">
        <v>588</v>
      </c>
      <c r="B659" s="358"/>
      <c r="C659" s="359" t="s">
        <v>0</v>
      </c>
      <c r="D659" s="359" t="s">
        <v>29</v>
      </c>
      <c r="E659" s="361" t="s">
        <v>30</v>
      </c>
      <c r="F659" s="363" t="s">
        <v>31</v>
      </c>
      <c r="G659" s="365" t="s">
        <v>32</v>
      </c>
    </row>
    <row r="660" spans="1:141" s="171" customFormat="1" ht="24" customHeight="1" x14ac:dyDescent="0.2">
      <c r="A660" s="169" t="s">
        <v>589</v>
      </c>
      <c r="B660" s="170" t="s">
        <v>590</v>
      </c>
      <c r="C660" s="360"/>
      <c r="D660" s="360"/>
      <c r="E660" s="362"/>
      <c r="F660" s="364"/>
      <c r="G660" s="366"/>
      <c r="I660" s="336"/>
      <c r="J660" s="336"/>
      <c r="K660" s="336"/>
      <c r="L660" s="336"/>
      <c r="M660" s="336"/>
      <c r="N660" s="336"/>
      <c r="O660" s="336"/>
      <c r="P660" s="336"/>
      <c r="Q660" s="336"/>
      <c r="R660" s="336"/>
      <c r="S660" s="336"/>
      <c r="T660" s="336"/>
      <c r="U660" s="336"/>
      <c r="V660" s="336"/>
      <c r="W660" s="336"/>
      <c r="X660" s="336"/>
      <c r="Y660" s="336"/>
      <c r="Z660" s="336"/>
      <c r="AA660" s="336"/>
      <c r="AB660" s="336"/>
      <c r="AC660" s="336"/>
      <c r="AD660" s="336"/>
      <c r="AE660" s="336"/>
      <c r="AF660" s="336"/>
      <c r="AG660" s="336"/>
      <c r="AH660" s="336"/>
      <c r="AI660" s="336"/>
      <c r="AJ660" s="336"/>
      <c r="AK660" s="336"/>
      <c r="AL660" s="336"/>
      <c r="AM660" s="336"/>
      <c r="AN660" s="336"/>
      <c r="AO660" s="336"/>
      <c r="AP660" s="336"/>
      <c r="AQ660" s="336"/>
      <c r="AR660" s="336"/>
      <c r="AS660" s="336"/>
      <c r="AT660" s="336"/>
      <c r="AU660" s="336"/>
      <c r="AV660" s="336"/>
      <c r="AW660" s="336"/>
      <c r="AX660" s="336"/>
      <c r="AY660" s="336"/>
      <c r="AZ660" s="336"/>
      <c r="BA660" s="336"/>
      <c r="BB660" s="336"/>
      <c r="BC660" s="336"/>
      <c r="BD660" s="336"/>
      <c r="BE660" s="336"/>
      <c r="BF660" s="336"/>
      <c r="BG660" s="336"/>
      <c r="BH660" s="336"/>
      <c r="BI660" s="336"/>
      <c r="BJ660" s="336"/>
      <c r="BK660" s="336"/>
      <c r="BL660" s="336"/>
      <c r="BM660" s="336"/>
      <c r="BN660" s="336"/>
      <c r="BO660" s="336"/>
      <c r="BP660" s="336"/>
      <c r="BQ660" s="336"/>
      <c r="BR660" s="336"/>
      <c r="BS660" s="336"/>
      <c r="BT660" s="336"/>
      <c r="BU660" s="336"/>
      <c r="BV660" s="336"/>
      <c r="BW660" s="336"/>
      <c r="BX660" s="336"/>
      <c r="BY660" s="336"/>
      <c r="BZ660" s="336"/>
      <c r="CA660" s="336"/>
      <c r="CB660" s="336"/>
      <c r="CC660" s="336"/>
      <c r="CD660" s="336"/>
      <c r="CE660" s="336"/>
      <c r="CF660" s="336"/>
      <c r="CG660" s="336"/>
      <c r="CH660" s="336"/>
      <c r="CI660" s="336"/>
      <c r="CJ660" s="336"/>
      <c r="CK660" s="336"/>
      <c r="CL660" s="336"/>
      <c r="CM660" s="336"/>
      <c r="CN660" s="336"/>
      <c r="CO660" s="336"/>
      <c r="CP660" s="336"/>
      <c r="CQ660" s="336"/>
      <c r="CR660" s="336"/>
      <c r="CS660" s="336"/>
      <c r="CT660" s="336"/>
      <c r="CU660" s="336"/>
      <c r="CV660" s="336"/>
      <c r="CW660" s="336"/>
      <c r="CX660" s="336"/>
      <c r="CY660" s="336"/>
      <c r="CZ660" s="336"/>
      <c r="DA660" s="336"/>
      <c r="DB660" s="336"/>
      <c r="DC660" s="336"/>
      <c r="DD660" s="336"/>
      <c r="DE660" s="336"/>
      <c r="DF660" s="336"/>
      <c r="DG660" s="336"/>
      <c r="DH660" s="336"/>
      <c r="DI660" s="336"/>
      <c r="DJ660" s="336"/>
      <c r="DK660" s="336"/>
      <c r="DL660" s="336"/>
      <c r="DM660" s="336"/>
      <c r="DN660" s="336"/>
      <c r="DO660" s="336"/>
      <c r="DP660" s="336"/>
      <c r="DQ660" s="336"/>
      <c r="DR660" s="336"/>
      <c r="DS660" s="336"/>
      <c r="DT660" s="336"/>
      <c r="DU660" s="336"/>
      <c r="DV660" s="336"/>
      <c r="DW660" s="336"/>
      <c r="DX660" s="336"/>
      <c r="DY660" s="336"/>
      <c r="DZ660" s="336"/>
      <c r="EA660" s="336"/>
      <c r="EB660" s="336"/>
      <c r="EC660" s="336"/>
      <c r="ED660" s="336"/>
      <c r="EE660" s="336"/>
      <c r="EF660" s="336"/>
      <c r="EG660" s="336"/>
      <c r="EH660" s="336"/>
      <c r="EI660" s="336"/>
      <c r="EJ660" s="336"/>
      <c r="EK660" s="336"/>
    </row>
    <row r="661" spans="1:141" ht="24" customHeight="1" x14ac:dyDescent="0.2">
      <c r="A661" s="239"/>
      <c r="B661" s="172"/>
      <c r="C661" s="237" t="s">
        <v>728</v>
      </c>
      <c r="D661" s="173"/>
      <c r="E661" s="174"/>
      <c r="F661" s="175"/>
      <c r="G661" s="176"/>
    </row>
    <row r="662" spans="1:141" s="335" customFormat="1" ht="24" customHeight="1" x14ac:dyDescent="0.2">
      <c r="A662" s="326" t="str">
        <f t="shared" ref="A662:A675" si="196">IFERROR(VLOOKUP(C662,Tabla_Insumos,4,FALSE),"")</f>
        <v/>
      </c>
      <c r="B662" s="327" t="str">
        <f>IFERROR(VLOOKUP(C662,Tabla_Insumos,5,FALSE),"")</f>
        <v/>
      </c>
      <c r="C662" s="328"/>
      <c r="D662" s="329" t="str">
        <f t="shared" ref="D662:D675" si="197">IFERROR(VLOOKUP(C662,Tabla_Insumos,2,FALSE),"")</f>
        <v/>
      </c>
      <c r="E662" s="330"/>
      <c r="F662" s="331">
        <f t="shared" ref="F662:F675" si="198">IFERROR(VLOOKUP(C662,Tabla_Insumos,3,FALSE),0)</f>
        <v>0</v>
      </c>
      <c r="G662" s="334">
        <f>ROUND(E662*F662,2)</f>
        <v>0</v>
      </c>
    </row>
    <row r="663" spans="1:141" s="335" customFormat="1" ht="24" customHeight="1" x14ac:dyDescent="0.2">
      <c r="A663" s="326" t="str">
        <f t="shared" si="196"/>
        <v/>
      </c>
      <c r="B663" s="327" t="str">
        <f t="shared" ref="B663:B675" si="199">IFERROR(VLOOKUP(C663,Tabla_Insumos,5,FALSE),"")</f>
        <v/>
      </c>
      <c r="C663" s="328"/>
      <c r="D663" s="329" t="str">
        <f t="shared" si="197"/>
        <v/>
      </c>
      <c r="E663" s="330"/>
      <c r="F663" s="331">
        <f t="shared" si="198"/>
        <v>0</v>
      </c>
      <c r="G663" s="334">
        <f t="shared" ref="G663:G675" si="200">ROUND(E663*F663,2)</f>
        <v>0</v>
      </c>
    </row>
    <row r="664" spans="1:141" s="335" customFormat="1" ht="24" customHeight="1" x14ac:dyDescent="0.2">
      <c r="A664" s="326" t="str">
        <f t="shared" si="196"/>
        <v/>
      </c>
      <c r="B664" s="327" t="str">
        <f t="shared" si="199"/>
        <v/>
      </c>
      <c r="C664" s="328"/>
      <c r="D664" s="329" t="str">
        <f t="shared" si="197"/>
        <v/>
      </c>
      <c r="E664" s="330"/>
      <c r="F664" s="331">
        <f t="shared" si="198"/>
        <v>0</v>
      </c>
      <c r="G664" s="334">
        <f t="shared" si="200"/>
        <v>0</v>
      </c>
    </row>
    <row r="665" spans="1:141" s="335" customFormat="1" ht="24" customHeight="1" x14ac:dyDescent="0.2">
      <c r="A665" s="326" t="str">
        <f t="shared" si="196"/>
        <v/>
      </c>
      <c r="B665" s="327" t="str">
        <f t="shared" si="199"/>
        <v/>
      </c>
      <c r="C665" s="328"/>
      <c r="D665" s="329" t="str">
        <f t="shared" si="197"/>
        <v/>
      </c>
      <c r="E665" s="330"/>
      <c r="F665" s="331">
        <f t="shared" si="198"/>
        <v>0</v>
      </c>
      <c r="G665" s="334">
        <f t="shared" si="200"/>
        <v>0</v>
      </c>
    </row>
    <row r="666" spans="1:141" s="335" customFormat="1" ht="24" customHeight="1" x14ac:dyDescent="0.2">
      <c r="A666" s="326" t="str">
        <f t="shared" si="196"/>
        <v/>
      </c>
      <c r="B666" s="327" t="str">
        <f t="shared" si="199"/>
        <v/>
      </c>
      <c r="C666" s="328"/>
      <c r="D666" s="329" t="str">
        <f t="shared" si="197"/>
        <v/>
      </c>
      <c r="E666" s="330"/>
      <c r="F666" s="331">
        <f t="shared" si="198"/>
        <v>0</v>
      </c>
      <c r="G666" s="334">
        <f t="shared" si="200"/>
        <v>0</v>
      </c>
    </row>
    <row r="667" spans="1:141" s="335" customFormat="1" ht="24" customHeight="1" x14ac:dyDescent="0.2">
      <c r="A667" s="326" t="str">
        <f t="shared" si="196"/>
        <v/>
      </c>
      <c r="B667" s="327" t="str">
        <f t="shared" si="199"/>
        <v/>
      </c>
      <c r="C667" s="328"/>
      <c r="D667" s="329" t="str">
        <f t="shared" si="197"/>
        <v/>
      </c>
      <c r="E667" s="330"/>
      <c r="F667" s="331">
        <f t="shared" si="198"/>
        <v>0</v>
      </c>
      <c r="G667" s="334">
        <f t="shared" si="200"/>
        <v>0</v>
      </c>
    </row>
    <row r="668" spans="1:141" s="335" customFormat="1" ht="24" customHeight="1" x14ac:dyDescent="0.2">
      <c r="A668" s="326" t="str">
        <f t="shared" si="196"/>
        <v/>
      </c>
      <c r="B668" s="327" t="str">
        <f t="shared" si="199"/>
        <v/>
      </c>
      <c r="C668" s="328"/>
      <c r="D668" s="329" t="str">
        <f t="shared" si="197"/>
        <v/>
      </c>
      <c r="E668" s="330"/>
      <c r="F668" s="331">
        <f t="shared" si="198"/>
        <v>0</v>
      </c>
      <c r="G668" s="334">
        <f t="shared" si="200"/>
        <v>0</v>
      </c>
    </row>
    <row r="669" spans="1:141" s="335" customFormat="1" ht="24" customHeight="1" x14ac:dyDescent="0.2">
      <c r="A669" s="326" t="str">
        <f t="shared" si="196"/>
        <v/>
      </c>
      <c r="B669" s="327" t="str">
        <f t="shared" si="199"/>
        <v/>
      </c>
      <c r="C669" s="328"/>
      <c r="D669" s="329" t="str">
        <f t="shared" si="197"/>
        <v/>
      </c>
      <c r="E669" s="330"/>
      <c r="F669" s="331">
        <f t="shared" si="198"/>
        <v>0</v>
      </c>
      <c r="G669" s="334">
        <f t="shared" si="200"/>
        <v>0</v>
      </c>
    </row>
    <row r="670" spans="1:141" s="335" customFormat="1" ht="24" customHeight="1" x14ac:dyDescent="0.2">
      <c r="A670" s="326" t="str">
        <f t="shared" si="196"/>
        <v/>
      </c>
      <c r="B670" s="327" t="str">
        <f t="shared" si="199"/>
        <v/>
      </c>
      <c r="C670" s="328"/>
      <c r="D670" s="329" t="str">
        <f t="shared" si="197"/>
        <v/>
      </c>
      <c r="E670" s="330"/>
      <c r="F670" s="331">
        <f t="shared" si="198"/>
        <v>0</v>
      </c>
      <c r="G670" s="334">
        <f t="shared" si="200"/>
        <v>0</v>
      </c>
    </row>
    <row r="671" spans="1:141" s="335" customFormat="1" ht="24" customHeight="1" x14ac:dyDescent="0.2">
      <c r="A671" s="326" t="str">
        <f t="shared" si="196"/>
        <v/>
      </c>
      <c r="B671" s="327" t="str">
        <f t="shared" si="199"/>
        <v/>
      </c>
      <c r="C671" s="328"/>
      <c r="D671" s="329" t="str">
        <f t="shared" si="197"/>
        <v/>
      </c>
      <c r="E671" s="330"/>
      <c r="F671" s="331">
        <f t="shared" si="198"/>
        <v>0</v>
      </c>
      <c r="G671" s="334">
        <f t="shared" si="200"/>
        <v>0</v>
      </c>
    </row>
    <row r="672" spans="1:141" s="335" customFormat="1" ht="24" customHeight="1" x14ac:dyDescent="0.2">
      <c r="A672" s="326" t="str">
        <f t="shared" si="196"/>
        <v/>
      </c>
      <c r="B672" s="327" t="str">
        <f t="shared" si="199"/>
        <v/>
      </c>
      <c r="C672" s="328"/>
      <c r="D672" s="329" t="str">
        <f t="shared" si="197"/>
        <v/>
      </c>
      <c r="E672" s="330"/>
      <c r="F672" s="331">
        <f t="shared" si="198"/>
        <v>0</v>
      </c>
      <c r="G672" s="334">
        <f t="shared" si="200"/>
        <v>0</v>
      </c>
    </row>
    <row r="673" spans="1:7" s="335" customFormat="1" ht="24" customHeight="1" x14ac:dyDescent="0.2">
      <c r="A673" s="326" t="str">
        <f t="shared" si="196"/>
        <v/>
      </c>
      <c r="B673" s="327" t="str">
        <f t="shared" si="199"/>
        <v/>
      </c>
      <c r="C673" s="328"/>
      <c r="D673" s="329" t="str">
        <f t="shared" si="197"/>
        <v/>
      </c>
      <c r="E673" s="330"/>
      <c r="F673" s="331">
        <f t="shared" si="198"/>
        <v>0</v>
      </c>
      <c r="G673" s="334">
        <f t="shared" si="200"/>
        <v>0</v>
      </c>
    </row>
    <row r="674" spans="1:7" s="335" customFormat="1" ht="24" customHeight="1" x14ac:dyDescent="0.2">
      <c r="A674" s="326" t="str">
        <f t="shared" si="196"/>
        <v/>
      </c>
      <c r="B674" s="327" t="str">
        <f t="shared" si="199"/>
        <v/>
      </c>
      <c r="C674" s="328"/>
      <c r="D674" s="329" t="str">
        <f t="shared" si="197"/>
        <v/>
      </c>
      <c r="E674" s="330"/>
      <c r="F674" s="331">
        <f t="shared" si="198"/>
        <v>0</v>
      </c>
      <c r="G674" s="334">
        <f t="shared" si="200"/>
        <v>0</v>
      </c>
    </row>
    <row r="675" spans="1:7" s="335" customFormat="1" ht="24" customHeight="1" x14ac:dyDescent="0.2">
      <c r="A675" s="326" t="str">
        <f t="shared" si="196"/>
        <v/>
      </c>
      <c r="B675" s="327" t="str">
        <f t="shared" si="199"/>
        <v/>
      </c>
      <c r="C675" s="328"/>
      <c r="D675" s="329" t="str">
        <f t="shared" si="197"/>
        <v/>
      </c>
      <c r="E675" s="330"/>
      <c r="F675" s="332">
        <f t="shared" si="198"/>
        <v>0</v>
      </c>
      <c r="G675" s="334">
        <f t="shared" si="200"/>
        <v>0</v>
      </c>
    </row>
    <row r="676" spans="1:7" ht="24" customHeight="1" x14ac:dyDescent="0.2">
      <c r="A676" s="177"/>
      <c r="B676" s="151"/>
      <c r="C676" s="151"/>
      <c r="D676" s="162"/>
      <c r="E676" s="163"/>
      <c r="F676" s="240" t="s">
        <v>33</v>
      </c>
      <c r="G676" s="178">
        <f>SUBTOTAL(9,G662:G675)</f>
        <v>0</v>
      </c>
    </row>
    <row r="677" spans="1:7" ht="24" customHeight="1" x14ac:dyDescent="0.2">
      <c r="A677" s="177"/>
      <c r="B677" s="151"/>
      <c r="C677" s="179" t="s">
        <v>729</v>
      </c>
      <c r="D677" s="162"/>
      <c r="E677" s="163"/>
      <c r="F677" s="164"/>
      <c r="G677" s="180"/>
    </row>
    <row r="678" spans="1:7" s="335" customFormat="1" ht="24" customHeight="1" x14ac:dyDescent="0.2">
      <c r="A678" s="326" t="str">
        <f t="shared" ref="A678:A685" si="201">IFERROR(VLOOKUP(C678,Tabla_Insumos,4,FALSE),"")</f>
        <v/>
      </c>
      <c r="B678" s="327" t="str">
        <f t="shared" ref="B678:B685" si="202">IFERROR(VLOOKUP(C678,Tabla_Insumos,5,FALSE),"")</f>
        <v/>
      </c>
      <c r="C678" s="328"/>
      <c r="D678" s="329" t="str">
        <f t="shared" ref="D678:D685" si="203">IFERROR(VLOOKUP(C678,Tabla_Insumos,2,FALSE),"")</f>
        <v/>
      </c>
      <c r="E678" s="330"/>
      <c r="F678" s="333">
        <f t="shared" ref="F678:F685" si="204">IFERROR(VLOOKUP(C678,Tabla_Insumos,3,FALSE),0)</f>
        <v>0</v>
      </c>
      <c r="G678" s="334">
        <f>ROUND(E678*F678,2)</f>
        <v>0</v>
      </c>
    </row>
    <row r="679" spans="1:7" s="335" customFormat="1" ht="24" customHeight="1" x14ac:dyDescent="0.2">
      <c r="A679" s="326" t="str">
        <f t="shared" si="201"/>
        <v/>
      </c>
      <c r="B679" s="327" t="str">
        <f t="shared" si="202"/>
        <v/>
      </c>
      <c r="C679" s="328"/>
      <c r="D679" s="329" t="str">
        <f t="shared" si="203"/>
        <v/>
      </c>
      <c r="E679" s="330"/>
      <c r="F679" s="333">
        <f t="shared" si="204"/>
        <v>0</v>
      </c>
      <c r="G679" s="334">
        <f>ROUND(E679*F679,2)</f>
        <v>0</v>
      </c>
    </row>
    <row r="680" spans="1:7" s="335" customFormat="1" ht="24" customHeight="1" x14ac:dyDescent="0.2">
      <c r="A680" s="326" t="str">
        <f t="shared" si="201"/>
        <v/>
      </c>
      <c r="B680" s="327" t="str">
        <f t="shared" si="202"/>
        <v/>
      </c>
      <c r="C680" s="328"/>
      <c r="D680" s="329" t="str">
        <f t="shared" si="203"/>
        <v/>
      </c>
      <c r="E680" s="330"/>
      <c r="F680" s="333">
        <f t="shared" si="204"/>
        <v>0</v>
      </c>
      <c r="G680" s="334">
        <f t="shared" ref="G680:G685" si="205">ROUND(E680*F680,2)</f>
        <v>0</v>
      </c>
    </row>
    <row r="681" spans="1:7" s="335" customFormat="1" ht="24" customHeight="1" x14ac:dyDescent="0.2">
      <c r="A681" s="326" t="str">
        <f t="shared" si="201"/>
        <v/>
      </c>
      <c r="B681" s="327" t="str">
        <f t="shared" si="202"/>
        <v/>
      </c>
      <c r="C681" s="328"/>
      <c r="D681" s="329" t="str">
        <f t="shared" si="203"/>
        <v/>
      </c>
      <c r="E681" s="330"/>
      <c r="F681" s="333">
        <f t="shared" si="204"/>
        <v>0</v>
      </c>
      <c r="G681" s="334">
        <f t="shared" si="205"/>
        <v>0</v>
      </c>
    </row>
    <row r="682" spans="1:7" s="335" customFormat="1" ht="24" customHeight="1" x14ac:dyDescent="0.2">
      <c r="A682" s="326" t="str">
        <f t="shared" si="201"/>
        <v/>
      </c>
      <c r="B682" s="327" t="str">
        <f t="shared" si="202"/>
        <v/>
      </c>
      <c r="C682" s="328"/>
      <c r="D682" s="329" t="str">
        <f t="shared" si="203"/>
        <v/>
      </c>
      <c r="E682" s="330"/>
      <c r="F682" s="331">
        <f t="shared" si="204"/>
        <v>0</v>
      </c>
      <c r="G682" s="334">
        <f t="shared" si="205"/>
        <v>0</v>
      </c>
    </row>
    <row r="683" spans="1:7" s="335" customFormat="1" ht="24" customHeight="1" x14ac:dyDescent="0.2">
      <c r="A683" s="326" t="str">
        <f t="shared" si="201"/>
        <v/>
      </c>
      <c r="B683" s="327" t="str">
        <f t="shared" si="202"/>
        <v/>
      </c>
      <c r="C683" s="328"/>
      <c r="D683" s="329" t="str">
        <f t="shared" si="203"/>
        <v/>
      </c>
      <c r="E683" s="330"/>
      <c r="F683" s="331">
        <f t="shared" si="204"/>
        <v>0</v>
      </c>
      <c r="G683" s="334">
        <f t="shared" si="205"/>
        <v>0</v>
      </c>
    </row>
    <row r="684" spans="1:7" s="335" customFormat="1" ht="24" customHeight="1" x14ac:dyDescent="0.2">
      <c r="A684" s="326" t="str">
        <f t="shared" si="201"/>
        <v/>
      </c>
      <c r="B684" s="327" t="str">
        <f t="shared" si="202"/>
        <v/>
      </c>
      <c r="C684" s="328"/>
      <c r="D684" s="329" t="str">
        <f t="shared" si="203"/>
        <v/>
      </c>
      <c r="E684" s="330"/>
      <c r="F684" s="331">
        <f t="shared" si="204"/>
        <v>0</v>
      </c>
      <c r="G684" s="334">
        <f t="shared" si="205"/>
        <v>0</v>
      </c>
    </row>
    <row r="685" spans="1:7" s="335" customFormat="1" ht="24" customHeight="1" x14ac:dyDescent="0.2">
      <c r="A685" s="326" t="str">
        <f t="shared" si="201"/>
        <v/>
      </c>
      <c r="B685" s="327" t="str">
        <f t="shared" si="202"/>
        <v/>
      </c>
      <c r="C685" s="328"/>
      <c r="D685" s="329" t="str">
        <f t="shared" si="203"/>
        <v/>
      </c>
      <c r="E685" s="330"/>
      <c r="F685" s="331">
        <f t="shared" si="204"/>
        <v>0</v>
      </c>
      <c r="G685" s="334">
        <f t="shared" si="205"/>
        <v>0</v>
      </c>
    </row>
    <row r="686" spans="1:7" ht="24" customHeight="1" x14ac:dyDescent="0.2">
      <c r="A686" s="177"/>
      <c r="B686" s="151"/>
      <c r="C686" s="151"/>
      <c r="D686" s="162"/>
      <c r="E686" s="163"/>
      <c r="F686" s="240" t="s">
        <v>34</v>
      </c>
      <c r="G686" s="178">
        <f>SUBTOTAL(9,G678:G685)</f>
        <v>0</v>
      </c>
    </row>
    <row r="687" spans="1:7" ht="24" customHeight="1" x14ac:dyDescent="0.2">
      <c r="A687" s="177"/>
      <c r="B687" s="151"/>
      <c r="C687" s="179" t="s">
        <v>730</v>
      </c>
      <c r="D687" s="162"/>
      <c r="E687" s="163"/>
      <c r="F687" s="164"/>
      <c r="G687" s="180"/>
    </row>
    <row r="688" spans="1:7" s="335" customFormat="1" ht="24" customHeight="1" x14ac:dyDescent="0.2">
      <c r="A688" s="326" t="str">
        <f t="shared" ref="A688:A696" si="206">IFERROR(VLOOKUP(C688,Tabla_Insumos,4,FALSE),"")</f>
        <v/>
      </c>
      <c r="B688" s="327" t="str">
        <f t="shared" ref="B688:B696" si="207">IFERROR(VLOOKUP(C688,Tabla_Insumos,5,FALSE),"")</f>
        <v/>
      </c>
      <c r="C688" s="328"/>
      <c r="D688" s="329" t="str">
        <f t="shared" ref="D688:D696" si="208">IFERROR(VLOOKUP(C688,Tabla_Insumos,2,FALSE),"")</f>
        <v/>
      </c>
      <c r="E688" s="330"/>
      <c r="F688" s="331">
        <f t="shared" ref="F688:F696" si="209">IFERROR(VLOOKUP(C688,Tabla_Insumos,3,FALSE),0)</f>
        <v>0</v>
      </c>
      <c r="G688" s="334">
        <f t="shared" ref="G688:G696" si="210">ROUND(E688*F688,2)</f>
        <v>0</v>
      </c>
    </row>
    <row r="689" spans="1:8" s="335" customFormat="1" ht="24" customHeight="1" x14ac:dyDescent="0.2">
      <c r="A689" s="326" t="str">
        <f t="shared" si="206"/>
        <v/>
      </c>
      <c r="B689" s="327" t="str">
        <f t="shared" si="207"/>
        <v/>
      </c>
      <c r="C689" s="328"/>
      <c r="D689" s="329" t="str">
        <f t="shared" si="208"/>
        <v/>
      </c>
      <c r="E689" s="330"/>
      <c r="F689" s="331">
        <f t="shared" si="209"/>
        <v>0</v>
      </c>
      <c r="G689" s="334">
        <f t="shared" si="210"/>
        <v>0</v>
      </c>
    </row>
    <row r="690" spans="1:8" s="335" customFormat="1" ht="24" customHeight="1" x14ac:dyDescent="0.2">
      <c r="A690" s="326" t="str">
        <f t="shared" si="206"/>
        <v/>
      </c>
      <c r="B690" s="327" t="str">
        <f t="shared" si="207"/>
        <v/>
      </c>
      <c r="C690" s="328"/>
      <c r="D690" s="329" t="str">
        <f t="shared" si="208"/>
        <v/>
      </c>
      <c r="E690" s="330"/>
      <c r="F690" s="331">
        <f t="shared" si="209"/>
        <v>0</v>
      </c>
      <c r="G690" s="334">
        <f t="shared" si="210"/>
        <v>0</v>
      </c>
    </row>
    <row r="691" spans="1:8" s="335" customFormat="1" ht="24" customHeight="1" x14ac:dyDescent="0.2">
      <c r="A691" s="326" t="str">
        <f t="shared" si="206"/>
        <v/>
      </c>
      <c r="B691" s="327" t="str">
        <f t="shared" si="207"/>
        <v/>
      </c>
      <c r="C691" s="328"/>
      <c r="D691" s="329" t="str">
        <f t="shared" si="208"/>
        <v/>
      </c>
      <c r="E691" s="330"/>
      <c r="F691" s="331">
        <f t="shared" si="209"/>
        <v>0</v>
      </c>
      <c r="G691" s="334">
        <f t="shared" si="210"/>
        <v>0</v>
      </c>
    </row>
    <row r="692" spans="1:8" s="335" customFormat="1" ht="24" customHeight="1" x14ac:dyDescent="0.2">
      <c r="A692" s="326" t="str">
        <f t="shared" si="206"/>
        <v/>
      </c>
      <c r="B692" s="327" t="str">
        <f t="shared" si="207"/>
        <v/>
      </c>
      <c r="C692" s="328"/>
      <c r="D692" s="329" t="str">
        <f t="shared" si="208"/>
        <v/>
      </c>
      <c r="E692" s="330"/>
      <c r="F692" s="331">
        <f t="shared" si="209"/>
        <v>0</v>
      </c>
      <c r="G692" s="334">
        <f t="shared" si="210"/>
        <v>0</v>
      </c>
    </row>
    <row r="693" spans="1:8" s="335" customFormat="1" ht="24" customHeight="1" x14ac:dyDescent="0.2">
      <c r="A693" s="326" t="str">
        <f t="shared" si="206"/>
        <v/>
      </c>
      <c r="B693" s="327" t="str">
        <f t="shared" si="207"/>
        <v/>
      </c>
      <c r="C693" s="328"/>
      <c r="D693" s="329" t="str">
        <f t="shared" si="208"/>
        <v/>
      </c>
      <c r="E693" s="330"/>
      <c r="F693" s="331">
        <f t="shared" si="209"/>
        <v>0</v>
      </c>
      <c r="G693" s="334">
        <f t="shared" si="210"/>
        <v>0</v>
      </c>
    </row>
    <row r="694" spans="1:8" s="335" customFormat="1" ht="24" customHeight="1" x14ac:dyDescent="0.2">
      <c r="A694" s="326" t="str">
        <f t="shared" si="206"/>
        <v/>
      </c>
      <c r="B694" s="327" t="str">
        <f t="shared" si="207"/>
        <v/>
      </c>
      <c r="C694" s="328"/>
      <c r="D694" s="329" t="str">
        <f t="shared" si="208"/>
        <v/>
      </c>
      <c r="E694" s="330"/>
      <c r="F694" s="331">
        <f t="shared" si="209"/>
        <v>0</v>
      </c>
      <c r="G694" s="334">
        <f t="shared" si="210"/>
        <v>0</v>
      </c>
    </row>
    <row r="695" spans="1:8" s="335" customFormat="1" ht="24" customHeight="1" x14ac:dyDescent="0.2">
      <c r="A695" s="326" t="str">
        <f t="shared" si="206"/>
        <v/>
      </c>
      <c r="B695" s="327" t="str">
        <f t="shared" si="207"/>
        <v/>
      </c>
      <c r="C695" s="328"/>
      <c r="D695" s="329" t="str">
        <f t="shared" si="208"/>
        <v/>
      </c>
      <c r="E695" s="330"/>
      <c r="F695" s="331">
        <f t="shared" si="209"/>
        <v>0</v>
      </c>
      <c r="G695" s="334">
        <f t="shared" si="210"/>
        <v>0</v>
      </c>
    </row>
    <row r="696" spans="1:8" s="335" customFormat="1" ht="24" customHeight="1" x14ac:dyDescent="0.2">
      <c r="A696" s="326" t="str">
        <f t="shared" si="206"/>
        <v/>
      </c>
      <c r="B696" s="327" t="str">
        <f t="shared" si="207"/>
        <v/>
      </c>
      <c r="C696" s="328"/>
      <c r="D696" s="329" t="str">
        <f t="shared" si="208"/>
        <v/>
      </c>
      <c r="E696" s="330"/>
      <c r="F696" s="331">
        <f t="shared" si="209"/>
        <v>0</v>
      </c>
      <c r="G696" s="334">
        <f t="shared" si="210"/>
        <v>0</v>
      </c>
    </row>
    <row r="697" spans="1:8" ht="24" customHeight="1" x14ac:dyDescent="0.2">
      <c r="A697" s="181"/>
      <c r="B697" s="162"/>
      <c r="C697" s="151"/>
      <c r="D697" s="162"/>
      <c r="E697" s="163"/>
      <c r="F697" s="240" t="s">
        <v>35</v>
      </c>
      <c r="G697" s="178">
        <f>SUBTOTAL(9,G688:G696)</f>
        <v>0</v>
      </c>
    </row>
    <row r="698" spans="1:8" ht="24" customHeight="1" thickBot="1" x14ac:dyDescent="0.25">
      <c r="A698" s="182"/>
      <c r="B698" s="183"/>
      <c r="C698" s="184"/>
      <c r="D698" s="183"/>
      <c r="E698" s="185"/>
      <c r="F698" s="186"/>
      <c r="G698" s="187"/>
    </row>
    <row r="699" spans="1:8" ht="24" customHeight="1" thickBot="1" x14ac:dyDescent="0.25">
      <c r="A699" s="188" t="str">
        <f>B657</f>
        <v>3.2.1</v>
      </c>
      <c r="B699" s="189" t="str">
        <f>C657</f>
        <v>Vigas, correas, y cerramiento</v>
      </c>
      <c r="C699" s="190"/>
      <c r="D699" s="190" t="s">
        <v>36</v>
      </c>
      <c r="E699" s="191"/>
      <c r="F699" s="192" t="s">
        <v>37</v>
      </c>
      <c r="G699" s="193">
        <f>SUBTOTAL(9,G662:G698)</f>
        <v>0</v>
      </c>
    </row>
    <row r="700" spans="1:8" ht="24" customHeight="1" thickTop="1" thickBot="1" x14ac:dyDescent="0.25"/>
    <row r="701" spans="1:8" ht="24" customHeight="1" thickTop="1" x14ac:dyDescent="0.2">
      <c r="A701" s="225" t="s">
        <v>39</v>
      </c>
      <c r="B701" s="226"/>
      <c r="C701" s="226"/>
      <c r="D701" s="226"/>
      <c r="E701" s="226"/>
      <c r="F701" s="226"/>
      <c r="G701" s="227"/>
      <c r="H701" s="152">
        <f>COUNTIF($A$1:A707,"ANALISIS DE PRECIOS")</f>
        <v>15</v>
      </c>
    </row>
    <row r="702" spans="1:8" ht="24" customHeight="1" x14ac:dyDescent="0.2">
      <c r="A702" s="153" t="s">
        <v>726</v>
      </c>
      <c r="B702" s="154" t="str">
        <f>Comitente</f>
        <v>DIRECCIÓN DE INFRAESTRUCTURA ESCOLAR</v>
      </c>
      <c r="C702" s="148"/>
      <c r="D702" s="155"/>
      <c r="E702" s="155"/>
      <c r="F702" s="156"/>
      <c r="G702" s="157"/>
    </row>
    <row r="703" spans="1:8" ht="24" customHeight="1" x14ac:dyDescent="0.2">
      <c r="A703" s="153" t="s">
        <v>727</v>
      </c>
      <c r="B703" s="154">
        <f>Contratista</f>
        <v>0</v>
      </c>
      <c r="C703" s="149"/>
      <c r="D703" s="149"/>
      <c r="E703" s="149"/>
      <c r="F703" s="158"/>
      <c r="G703" s="159"/>
    </row>
    <row r="704" spans="1:8" ht="24" customHeight="1" x14ac:dyDescent="0.2">
      <c r="A704" s="153" t="s">
        <v>26</v>
      </c>
      <c r="B704" s="154" t="str">
        <f>Obra</f>
        <v>E.N.I. N° 23 - MARGARITA FERRA DE BARTOL</v>
      </c>
      <c r="C704" s="149"/>
      <c r="D704" s="149"/>
      <c r="E704" s="149"/>
      <c r="F704" s="158" t="s">
        <v>40</v>
      </c>
      <c r="G704" s="160">
        <f>Fecha_Base</f>
        <v>0</v>
      </c>
    </row>
    <row r="705" spans="1:141" ht="24" customHeight="1" x14ac:dyDescent="0.2">
      <c r="A705" s="161" t="s">
        <v>725</v>
      </c>
      <c r="B705" s="150" t="str">
        <f>Ubicación</f>
        <v>Alfredo Fortabat 3060 (o) - Bº Franklin Rawson</v>
      </c>
      <c r="C705" s="150"/>
      <c r="D705" s="162"/>
      <c r="E705" s="163"/>
      <c r="F705" s="164"/>
      <c r="G705" s="165"/>
    </row>
    <row r="706" spans="1:141" ht="24" customHeight="1" x14ac:dyDescent="0.2">
      <c r="A706" s="161" t="s">
        <v>41</v>
      </c>
      <c r="B706" s="166" t="str">
        <f>IFERROR(VALUE(LEFT(B707,FIND("-",B707)-1)),"")</f>
        <v/>
      </c>
      <c r="C706" s="151" t="str">
        <f>IFERROR(VLOOKUP(B706,Tabla_CyP,2,FALSE),"")</f>
        <v/>
      </c>
      <c r="E706" s="163"/>
      <c r="F706" s="164"/>
      <c r="G706" s="165"/>
    </row>
    <row r="707" spans="1:141" ht="24" customHeight="1" x14ac:dyDescent="0.2">
      <c r="A707" s="161" t="s">
        <v>27</v>
      </c>
      <c r="B707" s="167" t="str">
        <f>IFERROR(VLOOKUP(COUNTIF($A$1:A707,"ANALISIS DE PRECIOS"),Tabla_NumeroItem,4,FALSE),"")</f>
        <v>4.1.2</v>
      </c>
      <c r="C707" s="151" t="str">
        <f>IFERROR(VLOOKUP(B707,Tabla_CyP,2,FALSE),"")</f>
        <v>Mamposterías  de ladrillón de 0,20 m</v>
      </c>
      <c r="D707" s="162"/>
      <c r="E707" s="163"/>
      <c r="F707" s="158" t="s">
        <v>28</v>
      </c>
      <c r="G707" s="168" t="str">
        <f>IFERROR(VLOOKUP(B707,Tabla_CyP,4,FALSE),"")</f>
        <v>m2</v>
      </c>
    </row>
    <row r="708" spans="1:141" ht="24" customHeight="1" x14ac:dyDescent="0.2">
      <c r="A708" s="161"/>
      <c r="B708" s="150"/>
      <c r="C708" s="151"/>
      <c r="D708" s="162"/>
      <c r="E708" s="163"/>
      <c r="F708" s="164"/>
      <c r="G708" s="165"/>
    </row>
    <row r="709" spans="1:141" ht="24" customHeight="1" x14ac:dyDescent="0.2">
      <c r="A709" s="357" t="s">
        <v>588</v>
      </c>
      <c r="B709" s="358"/>
      <c r="C709" s="359" t="s">
        <v>0</v>
      </c>
      <c r="D709" s="359" t="s">
        <v>29</v>
      </c>
      <c r="E709" s="361" t="s">
        <v>30</v>
      </c>
      <c r="F709" s="363" t="s">
        <v>31</v>
      </c>
      <c r="G709" s="365" t="s">
        <v>32</v>
      </c>
    </row>
    <row r="710" spans="1:141" s="171" customFormat="1" ht="24" customHeight="1" x14ac:dyDescent="0.2">
      <c r="A710" s="169" t="s">
        <v>589</v>
      </c>
      <c r="B710" s="170" t="s">
        <v>590</v>
      </c>
      <c r="C710" s="360"/>
      <c r="D710" s="360"/>
      <c r="E710" s="362"/>
      <c r="F710" s="364"/>
      <c r="G710" s="366"/>
      <c r="I710" s="336"/>
      <c r="J710" s="336"/>
      <c r="K710" s="336"/>
      <c r="L710" s="336"/>
      <c r="M710" s="336"/>
      <c r="N710" s="336"/>
      <c r="O710" s="336"/>
      <c r="P710" s="336"/>
      <c r="Q710" s="336"/>
      <c r="R710" s="336"/>
      <c r="S710" s="336"/>
      <c r="T710" s="336"/>
      <c r="U710" s="336"/>
      <c r="V710" s="336"/>
      <c r="W710" s="336"/>
      <c r="X710" s="336"/>
      <c r="Y710" s="336"/>
      <c r="Z710" s="336"/>
      <c r="AA710" s="336"/>
      <c r="AB710" s="336"/>
      <c r="AC710" s="336"/>
      <c r="AD710" s="336"/>
      <c r="AE710" s="336"/>
      <c r="AF710" s="336"/>
      <c r="AG710" s="336"/>
      <c r="AH710" s="336"/>
      <c r="AI710" s="336"/>
      <c r="AJ710" s="336"/>
      <c r="AK710" s="336"/>
      <c r="AL710" s="336"/>
      <c r="AM710" s="336"/>
      <c r="AN710" s="336"/>
      <c r="AO710" s="336"/>
      <c r="AP710" s="336"/>
      <c r="AQ710" s="336"/>
      <c r="AR710" s="336"/>
      <c r="AS710" s="336"/>
      <c r="AT710" s="336"/>
      <c r="AU710" s="336"/>
      <c r="AV710" s="336"/>
      <c r="AW710" s="336"/>
      <c r="AX710" s="336"/>
      <c r="AY710" s="336"/>
      <c r="AZ710" s="336"/>
      <c r="BA710" s="336"/>
      <c r="BB710" s="336"/>
      <c r="BC710" s="336"/>
      <c r="BD710" s="336"/>
      <c r="BE710" s="336"/>
      <c r="BF710" s="336"/>
      <c r="BG710" s="336"/>
      <c r="BH710" s="336"/>
      <c r="BI710" s="336"/>
      <c r="BJ710" s="336"/>
      <c r="BK710" s="336"/>
      <c r="BL710" s="336"/>
      <c r="BM710" s="336"/>
      <c r="BN710" s="336"/>
      <c r="BO710" s="336"/>
      <c r="BP710" s="336"/>
      <c r="BQ710" s="336"/>
      <c r="BR710" s="336"/>
      <c r="BS710" s="336"/>
      <c r="BT710" s="336"/>
      <c r="BU710" s="336"/>
      <c r="BV710" s="336"/>
      <c r="BW710" s="336"/>
      <c r="BX710" s="336"/>
      <c r="BY710" s="336"/>
      <c r="BZ710" s="336"/>
      <c r="CA710" s="336"/>
      <c r="CB710" s="336"/>
      <c r="CC710" s="336"/>
      <c r="CD710" s="336"/>
      <c r="CE710" s="336"/>
      <c r="CF710" s="336"/>
      <c r="CG710" s="336"/>
      <c r="CH710" s="336"/>
      <c r="CI710" s="336"/>
      <c r="CJ710" s="336"/>
      <c r="CK710" s="336"/>
      <c r="CL710" s="336"/>
      <c r="CM710" s="336"/>
      <c r="CN710" s="336"/>
      <c r="CO710" s="336"/>
      <c r="CP710" s="336"/>
      <c r="CQ710" s="336"/>
      <c r="CR710" s="336"/>
      <c r="CS710" s="336"/>
      <c r="CT710" s="336"/>
      <c r="CU710" s="336"/>
      <c r="CV710" s="336"/>
      <c r="CW710" s="336"/>
      <c r="CX710" s="336"/>
      <c r="CY710" s="336"/>
      <c r="CZ710" s="336"/>
      <c r="DA710" s="336"/>
      <c r="DB710" s="336"/>
      <c r="DC710" s="336"/>
      <c r="DD710" s="336"/>
      <c r="DE710" s="336"/>
      <c r="DF710" s="336"/>
      <c r="DG710" s="336"/>
      <c r="DH710" s="336"/>
      <c r="DI710" s="336"/>
      <c r="DJ710" s="336"/>
      <c r="DK710" s="336"/>
      <c r="DL710" s="336"/>
      <c r="DM710" s="336"/>
      <c r="DN710" s="336"/>
      <c r="DO710" s="336"/>
      <c r="DP710" s="336"/>
      <c r="DQ710" s="336"/>
      <c r="DR710" s="336"/>
      <c r="DS710" s="336"/>
      <c r="DT710" s="336"/>
      <c r="DU710" s="336"/>
      <c r="DV710" s="336"/>
      <c r="DW710" s="336"/>
      <c r="DX710" s="336"/>
      <c r="DY710" s="336"/>
      <c r="DZ710" s="336"/>
      <c r="EA710" s="336"/>
      <c r="EB710" s="336"/>
      <c r="EC710" s="336"/>
      <c r="ED710" s="336"/>
      <c r="EE710" s="336"/>
      <c r="EF710" s="336"/>
      <c r="EG710" s="336"/>
      <c r="EH710" s="336"/>
      <c r="EI710" s="336"/>
      <c r="EJ710" s="336"/>
      <c r="EK710" s="336"/>
    </row>
    <row r="711" spans="1:141" ht="24" customHeight="1" x14ac:dyDescent="0.2">
      <c r="A711" s="239"/>
      <c r="B711" s="172"/>
      <c r="C711" s="237" t="s">
        <v>728</v>
      </c>
      <c r="D711" s="173"/>
      <c r="E711" s="174"/>
      <c r="F711" s="175"/>
      <c r="G711" s="176"/>
    </row>
    <row r="712" spans="1:141" s="335" customFormat="1" ht="24" customHeight="1" x14ac:dyDescent="0.2">
      <c r="A712" s="326" t="str">
        <f t="shared" ref="A712:A725" si="211">IFERROR(VLOOKUP(C712,Tabla_Insumos,4,FALSE),"")</f>
        <v/>
      </c>
      <c r="B712" s="327" t="str">
        <f>IFERROR(VLOOKUP(C712,Tabla_Insumos,5,FALSE),"")</f>
        <v/>
      </c>
      <c r="C712" s="328"/>
      <c r="D712" s="329" t="str">
        <f t="shared" ref="D712:D725" si="212">IFERROR(VLOOKUP(C712,Tabla_Insumos,2,FALSE),"")</f>
        <v/>
      </c>
      <c r="E712" s="330"/>
      <c r="F712" s="331">
        <f t="shared" ref="F712:F725" si="213">IFERROR(VLOOKUP(C712,Tabla_Insumos,3,FALSE),0)</f>
        <v>0</v>
      </c>
      <c r="G712" s="334">
        <f>ROUND(E712*F712,2)</f>
        <v>0</v>
      </c>
    </row>
    <row r="713" spans="1:141" s="335" customFormat="1" ht="24" customHeight="1" x14ac:dyDescent="0.2">
      <c r="A713" s="326" t="str">
        <f t="shared" si="211"/>
        <v/>
      </c>
      <c r="B713" s="327" t="str">
        <f t="shared" ref="B713:B725" si="214">IFERROR(VLOOKUP(C713,Tabla_Insumos,5,FALSE),"")</f>
        <v/>
      </c>
      <c r="C713" s="328"/>
      <c r="D713" s="329" t="str">
        <f t="shared" si="212"/>
        <v/>
      </c>
      <c r="E713" s="330"/>
      <c r="F713" s="331">
        <f t="shared" si="213"/>
        <v>0</v>
      </c>
      <c r="G713" s="334">
        <f t="shared" ref="G713:G725" si="215">ROUND(E713*F713,2)</f>
        <v>0</v>
      </c>
    </row>
    <row r="714" spans="1:141" s="335" customFormat="1" ht="24" customHeight="1" x14ac:dyDescent="0.2">
      <c r="A714" s="326" t="str">
        <f t="shared" si="211"/>
        <v/>
      </c>
      <c r="B714" s="327" t="str">
        <f t="shared" si="214"/>
        <v/>
      </c>
      <c r="C714" s="328"/>
      <c r="D714" s="329" t="str">
        <f t="shared" si="212"/>
        <v/>
      </c>
      <c r="E714" s="330"/>
      <c r="F714" s="331">
        <f t="shared" si="213"/>
        <v>0</v>
      </c>
      <c r="G714" s="334">
        <f t="shared" si="215"/>
        <v>0</v>
      </c>
    </row>
    <row r="715" spans="1:141" s="335" customFormat="1" ht="24" customHeight="1" x14ac:dyDescent="0.2">
      <c r="A715" s="326" t="str">
        <f t="shared" si="211"/>
        <v/>
      </c>
      <c r="B715" s="327" t="str">
        <f t="shared" si="214"/>
        <v/>
      </c>
      <c r="C715" s="328"/>
      <c r="D715" s="329" t="str">
        <f t="shared" si="212"/>
        <v/>
      </c>
      <c r="E715" s="330"/>
      <c r="F715" s="331">
        <f t="shared" si="213"/>
        <v>0</v>
      </c>
      <c r="G715" s="334">
        <f t="shared" si="215"/>
        <v>0</v>
      </c>
    </row>
    <row r="716" spans="1:141" s="335" customFormat="1" ht="24" customHeight="1" x14ac:dyDescent="0.2">
      <c r="A716" s="326" t="str">
        <f t="shared" si="211"/>
        <v/>
      </c>
      <c r="B716" s="327" t="str">
        <f t="shared" si="214"/>
        <v/>
      </c>
      <c r="C716" s="328"/>
      <c r="D716" s="329" t="str">
        <f t="shared" si="212"/>
        <v/>
      </c>
      <c r="E716" s="330"/>
      <c r="F716" s="331">
        <f t="shared" si="213"/>
        <v>0</v>
      </c>
      <c r="G716" s="334">
        <f t="shared" si="215"/>
        <v>0</v>
      </c>
    </row>
    <row r="717" spans="1:141" s="335" customFormat="1" ht="24" customHeight="1" x14ac:dyDescent="0.2">
      <c r="A717" s="326" t="str">
        <f t="shared" si="211"/>
        <v/>
      </c>
      <c r="B717" s="327" t="str">
        <f t="shared" si="214"/>
        <v/>
      </c>
      <c r="C717" s="328"/>
      <c r="D717" s="329" t="str">
        <f t="shared" si="212"/>
        <v/>
      </c>
      <c r="E717" s="330"/>
      <c r="F717" s="331">
        <f t="shared" si="213"/>
        <v>0</v>
      </c>
      <c r="G717" s="334">
        <f t="shared" si="215"/>
        <v>0</v>
      </c>
    </row>
    <row r="718" spans="1:141" s="335" customFormat="1" ht="24" customHeight="1" x14ac:dyDescent="0.2">
      <c r="A718" s="326" t="str">
        <f t="shared" si="211"/>
        <v/>
      </c>
      <c r="B718" s="327" t="str">
        <f t="shared" si="214"/>
        <v/>
      </c>
      <c r="C718" s="328"/>
      <c r="D718" s="329" t="str">
        <f t="shared" si="212"/>
        <v/>
      </c>
      <c r="E718" s="330"/>
      <c r="F718" s="331">
        <f t="shared" si="213"/>
        <v>0</v>
      </c>
      <c r="G718" s="334">
        <f t="shared" si="215"/>
        <v>0</v>
      </c>
    </row>
    <row r="719" spans="1:141" s="335" customFormat="1" ht="24" customHeight="1" x14ac:dyDescent="0.2">
      <c r="A719" s="326" t="str">
        <f t="shared" si="211"/>
        <v/>
      </c>
      <c r="B719" s="327" t="str">
        <f t="shared" si="214"/>
        <v/>
      </c>
      <c r="C719" s="328"/>
      <c r="D719" s="329" t="str">
        <f t="shared" si="212"/>
        <v/>
      </c>
      <c r="E719" s="330"/>
      <c r="F719" s="331">
        <f t="shared" si="213"/>
        <v>0</v>
      </c>
      <c r="G719" s="334">
        <f t="shared" si="215"/>
        <v>0</v>
      </c>
    </row>
    <row r="720" spans="1:141" s="335" customFormat="1" ht="24" customHeight="1" x14ac:dyDescent="0.2">
      <c r="A720" s="326" t="str">
        <f t="shared" si="211"/>
        <v/>
      </c>
      <c r="B720" s="327" t="str">
        <f t="shared" si="214"/>
        <v/>
      </c>
      <c r="C720" s="328"/>
      <c r="D720" s="329" t="str">
        <f t="shared" si="212"/>
        <v/>
      </c>
      <c r="E720" s="330"/>
      <c r="F720" s="331">
        <f t="shared" si="213"/>
        <v>0</v>
      </c>
      <c r="G720" s="334">
        <f t="shared" si="215"/>
        <v>0</v>
      </c>
    </row>
    <row r="721" spans="1:7" s="335" customFormat="1" ht="24" customHeight="1" x14ac:dyDescent="0.2">
      <c r="A721" s="326" t="str">
        <f t="shared" si="211"/>
        <v/>
      </c>
      <c r="B721" s="327" t="str">
        <f t="shared" si="214"/>
        <v/>
      </c>
      <c r="C721" s="328"/>
      <c r="D721" s="329" t="str">
        <f t="shared" si="212"/>
        <v/>
      </c>
      <c r="E721" s="330"/>
      <c r="F721" s="331">
        <f t="shared" si="213"/>
        <v>0</v>
      </c>
      <c r="G721" s="334">
        <f t="shared" si="215"/>
        <v>0</v>
      </c>
    </row>
    <row r="722" spans="1:7" s="335" customFormat="1" ht="24" customHeight="1" x14ac:dyDescent="0.2">
      <c r="A722" s="326" t="str">
        <f t="shared" si="211"/>
        <v/>
      </c>
      <c r="B722" s="327" t="str">
        <f t="shared" si="214"/>
        <v/>
      </c>
      <c r="C722" s="328"/>
      <c r="D722" s="329" t="str">
        <f t="shared" si="212"/>
        <v/>
      </c>
      <c r="E722" s="330"/>
      <c r="F722" s="331">
        <f t="shared" si="213"/>
        <v>0</v>
      </c>
      <c r="G722" s="334">
        <f t="shared" si="215"/>
        <v>0</v>
      </c>
    </row>
    <row r="723" spans="1:7" s="335" customFormat="1" ht="24" customHeight="1" x14ac:dyDescent="0.2">
      <c r="A723" s="326" t="str">
        <f t="shared" si="211"/>
        <v/>
      </c>
      <c r="B723" s="327" t="str">
        <f t="shared" si="214"/>
        <v/>
      </c>
      <c r="C723" s="328"/>
      <c r="D723" s="329" t="str">
        <f t="shared" si="212"/>
        <v/>
      </c>
      <c r="E723" s="330"/>
      <c r="F723" s="331">
        <f t="shared" si="213"/>
        <v>0</v>
      </c>
      <c r="G723" s="334">
        <f t="shared" si="215"/>
        <v>0</v>
      </c>
    </row>
    <row r="724" spans="1:7" s="335" customFormat="1" ht="24" customHeight="1" x14ac:dyDescent="0.2">
      <c r="A724" s="326" t="str">
        <f t="shared" si="211"/>
        <v/>
      </c>
      <c r="B724" s="327" t="str">
        <f t="shared" si="214"/>
        <v/>
      </c>
      <c r="C724" s="328"/>
      <c r="D724" s="329" t="str">
        <f t="shared" si="212"/>
        <v/>
      </c>
      <c r="E724" s="330"/>
      <c r="F724" s="331">
        <f t="shared" si="213"/>
        <v>0</v>
      </c>
      <c r="G724" s="334">
        <f t="shared" si="215"/>
        <v>0</v>
      </c>
    </row>
    <row r="725" spans="1:7" s="335" customFormat="1" ht="24" customHeight="1" x14ac:dyDescent="0.2">
      <c r="A725" s="326" t="str">
        <f t="shared" si="211"/>
        <v/>
      </c>
      <c r="B725" s="327" t="str">
        <f t="shared" si="214"/>
        <v/>
      </c>
      <c r="C725" s="328"/>
      <c r="D725" s="329" t="str">
        <f t="shared" si="212"/>
        <v/>
      </c>
      <c r="E725" s="330"/>
      <c r="F725" s="332">
        <f t="shared" si="213"/>
        <v>0</v>
      </c>
      <c r="G725" s="334">
        <f t="shared" si="215"/>
        <v>0</v>
      </c>
    </row>
    <row r="726" spans="1:7" ht="24" customHeight="1" x14ac:dyDescent="0.2">
      <c r="A726" s="177"/>
      <c r="B726" s="151"/>
      <c r="C726" s="151"/>
      <c r="D726" s="162"/>
      <c r="E726" s="163"/>
      <c r="F726" s="240" t="s">
        <v>33</v>
      </c>
      <c r="G726" s="178">
        <f>SUBTOTAL(9,G712:G725)</f>
        <v>0</v>
      </c>
    </row>
    <row r="727" spans="1:7" ht="24" customHeight="1" x14ac:dyDescent="0.2">
      <c r="A727" s="177"/>
      <c r="B727" s="151"/>
      <c r="C727" s="179" t="s">
        <v>729</v>
      </c>
      <c r="D727" s="162"/>
      <c r="E727" s="163"/>
      <c r="F727" s="164"/>
      <c r="G727" s="180"/>
    </row>
    <row r="728" spans="1:7" s="335" customFormat="1" ht="24" customHeight="1" x14ac:dyDescent="0.2">
      <c r="A728" s="326" t="str">
        <f t="shared" ref="A728:A735" si="216">IFERROR(VLOOKUP(C728,Tabla_Insumos,4,FALSE),"")</f>
        <v/>
      </c>
      <c r="B728" s="327" t="str">
        <f t="shared" ref="B728:B735" si="217">IFERROR(VLOOKUP(C728,Tabla_Insumos,5,FALSE),"")</f>
        <v/>
      </c>
      <c r="C728" s="328"/>
      <c r="D728" s="329" t="str">
        <f t="shared" ref="D728:D735" si="218">IFERROR(VLOOKUP(C728,Tabla_Insumos,2,FALSE),"")</f>
        <v/>
      </c>
      <c r="E728" s="330"/>
      <c r="F728" s="333">
        <f t="shared" ref="F728:F735" si="219">IFERROR(VLOOKUP(C728,Tabla_Insumos,3,FALSE),0)</f>
        <v>0</v>
      </c>
      <c r="G728" s="334">
        <f>ROUND(E728*F728,2)</f>
        <v>0</v>
      </c>
    </row>
    <row r="729" spans="1:7" s="335" customFormat="1" ht="24" customHeight="1" x14ac:dyDescent="0.2">
      <c r="A729" s="326" t="str">
        <f t="shared" si="216"/>
        <v/>
      </c>
      <c r="B729" s="327" t="str">
        <f t="shared" si="217"/>
        <v/>
      </c>
      <c r="C729" s="328"/>
      <c r="D729" s="329" t="str">
        <f t="shared" si="218"/>
        <v/>
      </c>
      <c r="E729" s="330"/>
      <c r="F729" s="333">
        <f t="shared" si="219"/>
        <v>0</v>
      </c>
      <c r="G729" s="334">
        <f>ROUND(E729*F729,2)</f>
        <v>0</v>
      </c>
    </row>
    <row r="730" spans="1:7" s="335" customFormat="1" ht="24" customHeight="1" x14ac:dyDescent="0.2">
      <c r="A730" s="326" t="str">
        <f t="shared" si="216"/>
        <v/>
      </c>
      <c r="B730" s="327" t="str">
        <f t="shared" si="217"/>
        <v/>
      </c>
      <c r="C730" s="328"/>
      <c r="D730" s="329" t="str">
        <f t="shared" si="218"/>
        <v/>
      </c>
      <c r="E730" s="330"/>
      <c r="F730" s="333">
        <f t="shared" si="219"/>
        <v>0</v>
      </c>
      <c r="G730" s="334">
        <f t="shared" ref="G730:G735" si="220">ROUND(E730*F730,2)</f>
        <v>0</v>
      </c>
    </row>
    <row r="731" spans="1:7" s="335" customFormat="1" ht="24" customHeight="1" x14ac:dyDescent="0.2">
      <c r="A731" s="326" t="str">
        <f t="shared" si="216"/>
        <v/>
      </c>
      <c r="B731" s="327" t="str">
        <f t="shared" si="217"/>
        <v/>
      </c>
      <c r="C731" s="328"/>
      <c r="D731" s="329" t="str">
        <f t="shared" si="218"/>
        <v/>
      </c>
      <c r="E731" s="330"/>
      <c r="F731" s="333">
        <f t="shared" si="219"/>
        <v>0</v>
      </c>
      <c r="G731" s="334">
        <f t="shared" si="220"/>
        <v>0</v>
      </c>
    </row>
    <row r="732" spans="1:7" s="335" customFormat="1" ht="24" customHeight="1" x14ac:dyDescent="0.2">
      <c r="A732" s="326" t="str">
        <f t="shared" si="216"/>
        <v/>
      </c>
      <c r="B732" s="327" t="str">
        <f t="shared" si="217"/>
        <v/>
      </c>
      <c r="C732" s="328"/>
      <c r="D732" s="329" t="str">
        <f t="shared" si="218"/>
        <v/>
      </c>
      <c r="E732" s="330"/>
      <c r="F732" s="331">
        <f t="shared" si="219"/>
        <v>0</v>
      </c>
      <c r="G732" s="334">
        <f t="shared" si="220"/>
        <v>0</v>
      </c>
    </row>
    <row r="733" spans="1:7" s="335" customFormat="1" ht="24" customHeight="1" x14ac:dyDescent="0.2">
      <c r="A733" s="326" t="str">
        <f t="shared" si="216"/>
        <v/>
      </c>
      <c r="B733" s="327" t="str">
        <f t="shared" si="217"/>
        <v/>
      </c>
      <c r="C733" s="328"/>
      <c r="D733" s="329" t="str">
        <f t="shared" si="218"/>
        <v/>
      </c>
      <c r="E733" s="330"/>
      <c r="F733" s="331">
        <f t="shared" si="219"/>
        <v>0</v>
      </c>
      <c r="G733" s="334">
        <f t="shared" si="220"/>
        <v>0</v>
      </c>
    </row>
    <row r="734" spans="1:7" s="335" customFormat="1" ht="24" customHeight="1" x14ac:dyDescent="0.2">
      <c r="A734" s="326" t="str">
        <f t="shared" si="216"/>
        <v/>
      </c>
      <c r="B734" s="327" t="str">
        <f t="shared" si="217"/>
        <v/>
      </c>
      <c r="C734" s="328"/>
      <c r="D734" s="329" t="str">
        <f t="shared" si="218"/>
        <v/>
      </c>
      <c r="E734" s="330"/>
      <c r="F734" s="331">
        <f t="shared" si="219"/>
        <v>0</v>
      </c>
      <c r="G734" s="334">
        <f t="shared" si="220"/>
        <v>0</v>
      </c>
    </row>
    <row r="735" spans="1:7" s="335" customFormat="1" ht="24" customHeight="1" x14ac:dyDescent="0.2">
      <c r="A735" s="326" t="str">
        <f t="shared" si="216"/>
        <v/>
      </c>
      <c r="B735" s="327" t="str">
        <f t="shared" si="217"/>
        <v/>
      </c>
      <c r="C735" s="328"/>
      <c r="D735" s="329" t="str">
        <f t="shared" si="218"/>
        <v/>
      </c>
      <c r="E735" s="330"/>
      <c r="F735" s="331">
        <f t="shared" si="219"/>
        <v>0</v>
      </c>
      <c r="G735" s="334">
        <f t="shared" si="220"/>
        <v>0</v>
      </c>
    </row>
    <row r="736" spans="1:7" ht="24" customHeight="1" x14ac:dyDescent="0.2">
      <c r="A736" s="177"/>
      <c r="B736" s="151"/>
      <c r="C736" s="151"/>
      <c r="D736" s="162"/>
      <c r="E736" s="163"/>
      <c r="F736" s="240" t="s">
        <v>34</v>
      </c>
      <c r="G736" s="178">
        <f>SUBTOTAL(9,G728:G735)</f>
        <v>0</v>
      </c>
    </row>
    <row r="737" spans="1:8" ht="24" customHeight="1" x14ac:dyDescent="0.2">
      <c r="A737" s="177"/>
      <c r="B737" s="151"/>
      <c r="C737" s="179" t="s">
        <v>730</v>
      </c>
      <c r="D737" s="162"/>
      <c r="E737" s="163"/>
      <c r="F737" s="164"/>
      <c r="G737" s="180"/>
    </row>
    <row r="738" spans="1:8" s="335" customFormat="1" ht="24" customHeight="1" x14ac:dyDescent="0.2">
      <c r="A738" s="326" t="str">
        <f t="shared" ref="A738:A746" si="221">IFERROR(VLOOKUP(C738,Tabla_Insumos,4,FALSE),"")</f>
        <v/>
      </c>
      <c r="B738" s="327" t="str">
        <f t="shared" ref="B738:B746" si="222">IFERROR(VLOOKUP(C738,Tabla_Insumos,5,FALSE),"")</f>
        <v/>
      </c>
      <c r="C738" s="328"/>
      <c r="D738" s="329" t="str">
        <f t="shared" ref="D738:D746" si="223">IFERROR(VLOOKUP(C738,Tabla_Insumos,2,FALSE),"")</f>
        <v/>
      </c>
      <c r="E738" s="330"/>
      <c r="F738" s="331">
        <f t="shared" ref="F738:F746" si="224">IFERROR(VLOOKUP(C738,Tabla_Insumos,3,FALSE),0)</f>
        <v>0</v>
      </c>
      <c r="G738" s="334">
        <f t="shared" ref="G738:G746" si="225">ROUND(E738*F738,2)</f>
        <v>0</v>
      </c>
    </row>
    <row r="739" spans="1:8" s="335" customFormat="1" ht="24" customHeight="1" x14ac:dyDescent="0.2">
      <c r="A739" s="326" t="str">
        <f t="shared" si="221"/>
        <v/>
      </c>
      <c r="B739" s="327" t="str">
        <f t="shared" si="222"/>
        <v/>
      </c>
      <c r="C739" s="328"/>
      <c r="D739" s="329" t="str">
        <f t="shared" si="223"/>
        <v/>
      </c>
      <c r="E739" s="330"/>
      <c r="F739" s="331">
        <f t="shared" si="224"/>
        <v>0</v>
      </c>
      <c r="G739" s="334">
        <f t="shared" si="225"/>
        <v>0</v>
      </c>
    </row>
    <row r="740" spans="1:8" s="335" customFormat="1" ht="24" customHeight="1" x14ac:dyDescent="0.2">
      <c r="A740" s="326" t="str">
        <f t="shared" si="221"/>
        <v/>
      </c>
      <c r="B740" s="327" t="str">
        <f t="shared" si="222"/>
        <v/>
      </c>
      <c r="C740" s="328"/>
      <c r="D740" s="329" t="str">
        <f t="shared" si="223"/>
        <v/>
      </c>
      <c r="E740" s="330"/>
      <c r="F740" s="331">
        <f t="shared" si="224"/>
        <v>0</v>
      </c>
      <c r="G740" s="334">
        <f t="shared" si="225"/>
        <v>0</v>
      </c>
    </row>
    <row r="741" spans="1:8" s="335" customFormat="1" ht="24" customHeight="1" x14ac:dyDescent="0.2">
      <c r="A741" s="326" t="str">
        <f t="shared" si="221"/>
        <v/>
      </c>
      <c r="B741" s="327" t="str">
        <f t="shared" si="222"/>
        <v/>
      </c>
      <c r="C741" s="328"/>
      <c r="D741" s="329" t="str">
        <f t="shared" si="223"/>
        <v/>
      </c>
      <c r="E741" s="330"/>
      <c r="F741" s="331">
        <f t="shared" si="224"/>
        <v>0</v>
      </c>
      <c r="G741" s="334">
        <f t="shared" si="225"/>
        <v>0</v>
      </c>
    </row>
    <row r="742" spans="1:8" s="335" customFormat="1" ht="24" customHeight="1" x14ac:dyDescent="0.2">
      <c r="A742" s="326" t="str">
        <f t="shared" si="221"/>
        <v/>
      </c>
      <c r="B742" s="327" t="str">
        <f t="shared" si="222"/>
        <v/>
      </c>
      <c r="C742" s="328"/>
      <c r="D742" s="329" t="str">
        <f t="shared" si="223"/>
        <v/>
      </c>
      <c r="E742" s="330"/>
      <c r="F742" s="331">
        <f t="shared" si="224"/>
        <v>0</v>
      </c>
      <c r="G742" s="334">
        <f t="shared" si="225"/>
        <v>0</v>
      </c>
    </row>
    <row r="743" spans="1:8" s="335" customFormat="1" ht="24" customHeight="1" x14ac:dyDescent="0.2">
      <c r="A743" s="326" t="str">
        <f t="shared" si="221"/>
        <v/>
      </c>
      <c r="B743" s="327" t="str">
        <f t="shared" si="222"/>
        <v/>
      </c>
      <c r="C743" s="328"/>
      <c r="D743" s="329" t="str">
        <f t="shared" si="223"/>
        <v/>
      </c>
      <c r="E743" s="330"/>
      <c r="F743" s="331">
        <f t="shared" si="224"/>
        <v>0</v>
      </c>
      <c r="G743" s="334">
        <f t="shared" si="225"/>
        <v>0</v>
      </c>
    </row>
    <row r="744" spans="1:8" s="335" customFormat="1" ht="24" customHeight="1" x14ac:dyDescent="0.2">
      <c r="A744" s="326" t="str">
        <f t="shared" si="221"/>
        <v/>
      </c>
      <c r="B744" s="327" t="str">
        <f t="shared" si="222"/>
        <v/>
      </c>
      <c r="C744" s="328"/>
      <c r="D744" s="329" t="str">
        <f t="shared" si="223"/>
        <v/>
      </c>
      <c r="E744" s="330"/>
      <c r="F744" s="331">
        <f t="shared" si="224"/>
        <v>0</v>
      </c>
      <c r="G744" s="334">
        <f t="shared" si="225"/>
        <v>0</v>
      </c>
    </row>
    <row r="745" spans="1:8" s="335" customFormat="1" ht="24" customHeight="1" x14ac:dyDescent="0.2">
      <c r="A745" s="326" t="str">
        <f t="shared" si="221"/>
        <v/>
      </c>
      <c r="B745" s="327" t="str">
        <f t="shared" si="222"/>
        <v/>
      </c>
      <c r="C745" s="328"/>
      <c r="D745" s="329" t="str">
        <f t="shared" si="223"/>
        <v/>
      </c>
      <c r="E745" s="330"/>
      <c r="F745" s="331">
        <f t="shared" si="224"/>
        <v>0</v>
      </c>
      <c r="G745" s="334">
        <f t="shared" si="225"/>
        <v>0</v>
      </c>
    </row>
    <row r="746" spans="1:8" s="335" customFormat="1" ht="24" customHeight="1" x14ac:dyDescent="0.2">
      <c r="A746" s="326" t="str">
        <f t="shared" si="221"/>
        <v/>
      </c>
      <c r="B746" s="327" t="str">
        <f t="shared" si="222"/>
        <v/>
      </c>
      <c r="C746" s="328"/>
      <c r="D746" s="329" t="str">
        <f t="shared" si="223"/>
        <v/>
      </c>
      <c r="E746" s="330"/>
      <c r="F746" s="331">
        <f t="shared" si="224"/>
        <v>0</v>
      </c>
      <c r="G746" s="334">
        <f t="shared" si="225"/>
        <v>0</v>
      </c>
    </row>
    <row r="747" spans="1:8" ht="24" customHeight="1" x14ac:dyDescent="0.2">
      <c r="A747" s="181"/>
      <c r="B747" s="162"/>
      <c r="C747" s="151"/>
      <c r="D747" s="162"/>
      <c r="E747" s="163"/>
      <c r="F747" s="240" t="s">
        <v>35</v>
      </c>
      <c r="G747" s="178">
        <f>SUBTOTAL(9,G738:G746)</f>
        <v>0</v>
      </c>
    </row>
    <row r="748" spans="1:8" ht="24" customHeight="1" thickBot="1" x14ac:dyDescent="0.25">
      <c r="A748" s="182"/>
      <c r="B748" s="183"/>
      <c r="C748" s="184"/>
      <c r="D748" s="183"/>
      <c r="E748" s="185"/>
      <c r="F748" s="186"/>
      <c r="G748" s="187"/>
    </row>
    <row r="749" spans="1:8" ht="24" customHeight="1" thickBot="1" x14ac:dyDescent="0.25">
      <c r="A749" s="188" t="str">
        <f>B707</f>
        <v>4.1.2</v>
      </c>
      <c r="B749" s="189" t="str">
        <f>C707</f>
        <v>Mamposterías  de ladrillón de 0,20 m</v>
      </c>
      <c r="C749" s="190"/>
      <c r="D749" s="190" t="s">
        <v>36</v>
      </c>
      <c r="E749" s="191"/>
      <c r="F749" s="192" t="s">
        <v>37</v>
      </c>
      <c r="G749" s="193">
        <f>SUBTOTAL(9,G712:G748)</f>
        <v>0</v>
      </c>
    </row>
    <row r="750" spans="1:8" ht="24" customHeight="1" thickTop="1" thickBot="1" x14ac:dyDescent="0.25"/>
    <row r="751" spans="1:8" ht="24" customHeight="1" thickTop="1" x14ac:dyDescent="0.2">
      <c r="A751" s="225" t="s">
        <v>39</v>
      </c>
      <c r="B751" s="226"/>
      <c r="C751" s="226"/>
      <c r="D751" s="226"/>
      <c r="E751" s="226"/>
      <c r="F751" s="226"/>
      <c r="G751" s="227"/>
      <c r="H751" s="152">
        <f>COUNTIF($A$1:A757,"ANALISIS DE PRECIOS")</f>
        <v>16</v>
      </c>
    </row>
    <row r="752" spans="1:8" ht="24" customHeight="1" x14ac:dyDescent="0.2">
      <c r="A752" s="153" t="s">
        <v>726</v>
      </c>
      <c r="B752" s="154" t="str">
        <f>Comitente</f>
        <v>DIRECCIÓN DE INFRAESTRUCTURA ESCOLAR</v>
      </c>
      <c r="C752" s="148"/>
      <c r="D752" s="155"/>
      <c r="E752" s="155"/>
      <c r="F752" s="156"/>
      <c r="G752" s="157"/>
    </row>
    <row r="753" spans="1:141" ht="24" customHeight="1" x14ac:dyDescent="0.2">
      <c r="A753" s="153" t="s">
        <v>727</v>
      </c>
      <c r="B753" s="154">
        <f>Contratista</f>
        <v>0</v>
      </c>
      <c r="C753" s="149"/>
      <c r="D753" s="149"/>
      <c r="E753" s="149"/>
      <c r="F753" s="158"/>
      <c r="G753" s="159"/>
    </row>
    <row r="754" spans="1:141" ht="24" customHeight="1" x14ac:dyDescent="0.2">
      <c r="A754" s="153" t="s">
        <v>26</v>
      </c>
      <c r="B754" s="154" t="str">
        <f>Obra</f>
        <v>E.N.I. N° 23 - MARGARITA FERRA DE BARTOL</v>
      </c>
      <c r="C754" s="149"/>
      <c r="D754" s="149"/>
      <c r="E754" s="149"/>
      <c r="F754" s="158" t="s">
        <v>40</v>
      </c>
      <c r="G754" s="160">
        <f>Fecha_Base</f>
        <v>0</v>
      </c>
    </row>
    <row r="755" spans="1:141" ht="24" customHeight="1" x14ac:dyDescent="0.2">
      <c r="A755" s="161" t="s">
        <v>725</v>
      </c>
      <c r="B755" s="150" t="str">
        <f>Ubicación</f>
        <v>Alfredo Fortabat 3060 (o) - Bº Franklin Rawson</v>
      </c>
      <c r="C755" s="150"/>
      <c r="D755" s="162"/>
      <c r="E755" s="163"/>
      <c r="F755" s="164"/>
      <c r="G755" s="165"/>
    </row>
    <row r="756" spans="1:141" ht="24" customHeight="1" x14ac:dyDescent="0.2">
      <c r="A756" s="161" t="s">
        <v>41</v>
      </c>
      <c r="B756" s="166" t="str">
        <f>IFERROR(VALUE(LEFT(B757,FIND("-",B757)-1)),"")</f>
        <v/>
      </c>
      <c r="C756" s="151" t="str">
        <f>IFERROR(VLOOKUP(B756,Tabla_CyP,2,FALSE),"")</f>
        <v/>
      </c>
      <c r="E756" s="163"/>
      <c r="F756" s="164"/>
      <c r="G756" s="165"/>
    </row>
    <row r="757" spans="1:141" ht="24" customHeight="1" x14ac:dyDescent="0.2">
      <c r="A757" s="161" t="s">
        <v>27</v>
      </c>
      <c r="B757" s="167" t="str">
        <f>IFERROR(VLOOKUP(COUNTIF($A$1:A757,"ANALISIS DE PRECIOS"),Tabla_NumeroItem,4,FALSE),"")</f>
        <v>4.1.4</v>
      </c>
      <c r="C757" s="151" t="str">
        <f>IFERROR(VLOOKUP(B757,Tabla_CyP,2,FALSE),"")</f>
        <v>Mamposterías  de ladrillos de 0,15 m</v>
      </c>
      <c r="D757" s="162"/>
      <c r="E757" s="163"/>
      <c r="F757" s="158" t="s">
        <v>28</v>
      </c>
      <c r="G757" s="168" t="str">
        <f>IFERROR(VLOOKUP(B757,Tabla_CyP,4,FALSE),"")</f>
        <v>m2</v>
      </c>
    </row>
    <row r="758" spans="1:141" ht="24" customHeight="1" x14ac:dyDescent="0.2">
      <c r="A758" s="161"/>
      <c r="B758" s="150"/>
      <c r="C758" s="151"/>
      <c r="D758" s="162"/>
      <c r="E758" s="163"/>
      <c r="F758" s="164"/>
      <c r="G758" s="165"/>
    </row>
    <row r="759" spans="1:141" ht="24" customHeight="1" x14ac:dyDescent="0.2">
      <c r="A759" s="357" t="s">
        <v>588</v>
      </c>
      <c r="B759" s="358"/>
      <c r="C759" s="359" t="s">
        <v>0</v>
      </c>
      <c r="D759" s="359" t="s">
        <v>29</v>
      </c>
      <c r="E759" s="361" t="s">
        <v>30</v>
      </c>
      <c r="F759" s="363" t="s">
        <v>31</v>
      </c>
      <c r="G759" s="365" t="s">
        <v>32</v>
      </c>
    </row>
    <row r="760" spans="1:141" s="171" customFormat="1" ht="24" customHeight="1" x14ac:dyDescent="0.2">
      <c r="A760" s="169" t="s">
        <v>589</v>
      </c>
      <c r="B760" s="170" t="s">
        <v>590</v>
      </c>
      <c r="C760" s="360"/>
      <c r="D760" s="360"/>
      <c r="E760" s="362"/>
      <c r="F760" s="364"/>
      <c r="G760" s="366"/>
      <c r="I760" s="336"/>
      <c r="J760" s="336"/>
      <c r="K760" s="336"/>
      <c r="L760" s="336"/>
      <c r="M760" s="336"/>
      <c r="N760" s="336"/>
      <c r="O760" s="336"/>
      <c r="P760" s="336"/>
      <c r="Q760" s="336"/>
      <c r="R760" s="336"/>
      <c r="S760" s="336"/>
      <c r="T760" s="336"/>
      <c r="U760" s="336"/>
      <c r="V760" s="336"/>
      <c r="W760" s="336"/>
      <c r="X760" s="336"/>
      <c r="Y760" s="336"/>
      <c r="Z760" s="336"/>
      <c r="AA760" s="336"/>
      <c r="AB760" s="336"/>
      <c r="AC760" s="336"/>
      <c r="AD760" s="336"/>
      <c r="AE760" s="336"/>
      <c r="AF760" s="336"/>
      <c r="AG760" s="336"/>
      <c r="AH760" s="336"/>
      <c r="AI760" s="336"/>
      <c r="AJ760" s="336"/>
      <c r="AK760" s="336"/>
      <c r="AL760" s="336"/>
      <c r="AM760" s="336"/>
      <c r="AN760" s="336"/>
      <c r="AO760" s="336"/>
      <c r="AP760" s="336"/>
      <c r="AQ760" s="336"/>
      <c r="AR760" s="336"/>
      <c r="AS760" s="336"/>
      <c r="AT760" s="336"/>
      <c r="AU760" s="336"/>
      <c r="AV760" s="336"/>
      <c r="AW760" s="336"/>
      <c r="AX760" s="336"/>
      <c r="AY760" s="336"/>
      <c r="AZ760" s="336"/>
      <c r="BA760" s="336"/>
      <c r="BB760" s="336"/>
      <c r="BC760" s="336"/>
      <c r="BD760" s="336"/>
      <c r="BE760" s="336"/>
      <c r="BF760" s="336"/>
      <c r="BG760" s="336"/>
      <c r="BH760" s="336"/>
      <c r="BI760" s="336"/>
      <c r="BJ760" s="336"/>
      <c r="BK760" s="336"/>
      <c r="BL760" s="336"/>
      <c r="BM760" s="336"/>
      <c r="BN760" s="336"/>
      <c r="BO760" s="336"/>
      <c r="BP760" s="336"/>
      <c r="BQ760" s="336"/>
      <c r="BR760" s="336"/>
      <c r="BS760" s="336"/>
      <c r="BT760" s="336"/>
      <c r="BU760" s="336"/>
      <c r="BV760" s="336"/>
      <c r="BW760" s="336"/>
      <c r="BX760" s="336"/>
      <c r="BY760" s="336"/>
      <c r="BZ760" s="336"/>
      <c r="CA760" s="336"/>
      <c r="CB760" s="336"/>
      <c r="CC760" s="336"/>
      <c r="CD760" s="336"/>
      <c r="CE760" s="336"/>
      <c r="CF760" s="336"/>
      <c r="CG760" s="336"/>
      <c r="CH760" s="336"/>
      <c r="CI760" s="336"/>
      <c r="CJ760" s="336"/>
      <c r="CK760" s="336"/>
      <c r="CL760" s="336"/>
      <c r="CM760" s="336"/>
      <c r="CN760" s="336"/>
      <c r="CO760" s="336"/>
      <c r="CP760" s="336"/>
      <c r="CQ760" s="336"/>
      <c r="CR760" s="336"/>
      <c r="CS760" s="336"/>
      <c r="CT760" s="336"/>
      <c r="CU760" s="336"/>
      <c r="CV760" s="336"/>
      <c r="CW760" s="336"/>
      <c r="CX760" s="336"/>
      <c r="CY760" s="336"/>
      <c r="CZ760" s="336"/>
      <c r="DA760" s="336"/>
      <c r="DB760" s="336"/>
      <c r="DC760" s="336"/>
      <c r="DD760" s="336"/>
      <c r="DE760" s="336"/>
      <c r="DF760" s="336"/>
      <c r="DG760" s="336"/>
      <c r="DH760" s="336"/>
      <c r="DI760" s="336"/>
      <c r="DJ760" s="336"/>
      <c r="DK760" s="336"/>
      <c r="DL760" s="336"/>
      <c r="DM760" s="336"/>
      <c r="DN760" s="336"/>
      <c r="DO760" s="336"/>
      <c r="DP760" s="336"/>
      <c r="DQ760" s="336"/>
      <c r="DR760" s="336"/>
      <c r="DS760" s="336"/>
      <c r="DT760" s="336"/>
      <c r="DU760" s="336"/>
      <c r="DV760" s="336"/>
      <c r="DW760" s="336"/>
      <c r="DX760" s="336"/>
      <c r="DY760" s="336"/>
      <c r="DZ760" s="336"/>
      <c r="EA760" s="336"/>
      <c r="EB760" s="336"/>
      <c r="EC760" s="336"/>
      <c r="ED760" s="336"/>
      <c r="EE760" s="336"/>
      <c r="EF760" s="336"/>
      <c r="EG760" s="336"/>
      <c r="EH760" s="336"/>
      <c r="EI760" s="336"/>
      <c r="EJ760" s="336"/>
      <c r="EK760" s="336"/>
    </row>
    <row r="761" spans="1:141" ht="24" customHeight="1" x14ac:dyDescent="0.2">
      <c r="A761" s="239"/>
      <c r="B761" s="172"/>
      <c r="C761" s="237" t="s">
        <v>728</v>
      </c>
      <c r="D761" s="173"/>
      <c r="E761" s="174"/>
      <c r="F761" s="175"/>
      <c r="G761" s="176"/>
    </row>
    <row r="762" spans="1:141" s="335" customFormat="1" ht="24" customHeight="1" x14ac:dyDescent="0.2">
      <c r="A762" s="326" t="str">
        <f t="shared" ref="A762:A775" si="226">IFERROR(VLOOKUP(C762,Tabla_Insumos,4,FALSE),"")</f>
        <v/>
      </c>
      <c r="B762" s="327" t="str">
        <f>IFERROR(VLOOKUP(C762,Tabla_Insumos,5,FALSE),"")</f>
        <v/>
      </c>
      <c r="C762" s="328"/>
      <c r="D762" s="329" t="str">
        <f t="shared" ref="D762:D775" si="227">IFERROR(VLOOKUP(C762,Tabla_Insumos,2,FALSE),"")</f>
        <v/>
      </c>
      <c r="E762" s="330"/>
      <c r="F762" s="331">
        <f t="shared" ref="F762:F775" si="228">IFERROR(VLOOKUP(C762,Tabla_Insumos,3,FALSE),0)</f>
        <v>0</v>
      </c>
      <c r="G762" s="334">
        <f>ROUND(E762*F762,2)</f>
        <v>0</v>
      </c>
    </row>
    <row r="763" spans="1:141" s="335" customFormat="1" ht="24" customHeight="1" x14ac:dyDescent="0.2">
      <c r="A763" s="326" t="str">
        <f t="shared" si="226"/>
        <v/>
      </c>
      <c r="B763" s="327" t="str">
        <f t="shared" ref="B763:B775" si="229">IFERROR(VLOOKUP(C763,Tabla_Insumos,5,FALSE),"")</f>
        <v/>
      </c>
      <c r="C763" s="328"/>
      <c r="D763" s="329" t="str">
        <f t="shared" si="227"/>
        <v/>
      </c>
      <c r="E763" s="330"/>
      <c r="F763" s="331">
        <f t="shared" si="228"/>
        <v>0</v>
      </c>
      <c r="G763" s="334">
        <f t="shared" ref="G763:G775" si="230">ROUND(E763*F763,2)</f>
        <v>0</v>
      </c>
    </row>
    <row r="764" spans="1:141" s="335" customFormat="1" ht="24" customHeight="1" x14ac:dyDescent="0.2">
      <c r="A764" s="326" t="str">
        <f t="shared" si="226"/>
        <v/>
      </c>
      <c r="B764" s="327" t="str">
        <f t="shared" si="229"/>
        <v/>
      </c>
      <c r="C764" s="328"/>
      <c r="D764" s="329" t="str">
        <f t="shared" si="227"/>
        <v/>
      </c>
      <c r="E764" s="330"/>
      <c r="F764" s="331">
        <f t="shared" si="228"/>
        <v>0</v>
      </c>
      <c r="G764" s="334">
        <f t="shared" si="230"/>
        <v>0</v>
      </c>
    </row>
    <row r="765" spans="1:141" s="335" customFormat="1" ht="24" customHeight="1" x14ac:dyDescent="0.2">
      <c r="A765" s="326" t="str">
        <f t="shared" si="226"/>
        <v/>
      </c>
      <c r="B765" s="327" t="str">
        <f t="shared" si="229"/>
        <v/>
      </c>
      <c r="C765" s="328"/>
      <c r="D765" s="329" t="str">
        <f t="shared" si="227"/>
        <v/>
      </c>
      <c r="E765" s="330"/>
      <c r="F765" s="331">
        <f t="shared" si="228"/>
        <v>0</v>
      </c>
      <c r="G765" s="334">
        <f t="shared" si="230"/>
        <v>0</v>
      </c>
    </row>
    <row r="766" spans="1:141" s="335" customFormat="1" ht="24" customHeight="1" x14ac:dyDescent="0.2">
      <c r="A766" s="326" t="str">
        <f t="shared" si="226"/>
        <v/>
      </c>
      <c r="B766" s="327" t="str">
        <f t="shared" si="229"/>
        <v/>
      </c>
      <c r="C766" s="328"/>
      <c r="D766" s="329" t="str">
        <f t="shared" si="227"/>
        <v/>
      </c>
      <c r="E766" s="330"/>
      <c r="F766" s="331">
        <f t="shared" si="228"/>
        <v>0</v>
      </c>
      <c r="G766" s="334">
        <f t="shared" si="230"/>
        <v>0</v>
      </c>
    </row>
    <row r="767" spans="1:141" s="335" customFormat="1" ht="24" customHeight="1" x14ac:dyDescent="0.2">
      <c r="A767" s="326" t="str">
        <f t="shared" si="226"/>
        <v/>
      </c>
      <c r="B767" s="327" t="str">
        <f t="shared" si="229"/>
        <v/>
      </c>
      <c r="C767" s="328"/>
      <c r="D767" s="329" t="str">
        <f t="shared" si="227"/>
        <v/>
      </c>
      <c r="E767" s="330"/>
      <c r="F767" s="331">
        <f t="shared" si="228"/>
        <v>0</v>
      </c>
      <c r="G767" s="334">
        <f t="shared" si="230"/>
        <v>0</v>
      </c>
    </row>
    <row r="768" spans="1:141" s="335" customFormat="1" ht="24" customHeight="1" x14ac:dyDescent="0.2">
      <c r="A768" s="326" t="str">
        <f t="shared" si="226"/>
        <v/>
      </c>
      <c r="B768" s="327" t="str">
        <f t="shared" si="229"/>
        <v/>
      </c>
      <c r="C768" s="328"/>
      <c r="D768" s="329" t="str">
        <f t="shared" si="227"/>
        <v/>
      </c>
      <c r="E768" s="330"/>
      <c r="F768" s="331">
        <f t="shared" si="228"/>
        <v>0</v>
      </c>
      <c r="G768" s="334">
        <f t="shared" si="230"/>
        <v>0</v>
      </c>
    </row>
    <row r="769" spans="1:7" s="335" customFormat="1" ht="24" customHeight="1" x14ac:dyDescent="0.2">
      <c r="A769" s="326" t="str">
        <f t="shared" si="226"/>
        <v/>
      </c>
      <c r="B769" s="327" t="str">
        <f t="shared" si="229"/>
        <v/>
      </c>
      <c r="C769" s="328"/>
      <c r="D769" s="329" t="str">
        <f t="shared" si="227"/>
        <v/>
      </c>
      <c r="E769" s="330"/>
      <c r="F769" s="331">
        <f t="shared" si="228"/>
        <v>0</v>
      </c>
      <c r="G769" s="334">
        <f t="shared" si="230"/>
        <v>0</v>
      </c>
    </row>
    <row r="770" spans="1:7" s="335" customFormat="1" ht="24" customHeight="1" x14ac:dyDescent="0.2">
      <c r="A770" s="326" t="str">
        <f t="shared" si="226"/>
        <v/>
      </c>
      <c r="B770" s="327" t="str">
        <f t="shared" si="229"/>
        <v/>
      </c>
      <c r="C770" s="328"/>
      <c r="D770" s="329" t="str">
        <f t="shared" si="227"/>
        <v/>
      </c>
      <c r="E770" s="330"/>
      <c r="F770" s="331">
        <f t="shared" si="228"/>
        <v>0</v>
      </c>
      <c r="G770" s="334">
        <f t="shared" si="230"/>
        <v>0</v>
      </c>
    </row>
    <row r="771" spans="1:7" s="335" customFormat="1" ht="24" customHeight="1" x14ac:dyDescent="0.2">
      <c r="A771" s="326" t="str">
        <f t="shared" si="226"/>
        <v/>
      </c>
      <c r="B771" s="327" t="str">
        <f t="shared" si="229"/>
        <v/>
      </c>
      <c r="C771" s="328"/>
      <c r="D771" s="329" t="str">
        <f t="shared" si="227"/>
        <v/>
      </c>
      <c r="E771" s="330"/>
      <c r="F771" s="331">
        <f t="shared" si="228"/>
        <v>0</v>
      </c>
      <c r="G771" s="334">
        <f t="shared" si="230"/>
        <v>0</v>
      </c>
    </row>
    <row r="772" spans="1:7" s="335" customFormat="1" ht="24" customHeight="1" x14ac:dyDescent="0.2">
      <c r="A772" s="326" t="str">
        <f t="shared" si="226"/>
        <v/>
      </c>
      <c r="B772" s="327" t="str">
        <f t="shared" si="229"/>
        <v/>
      </c>
      <c r="C772" s="328"/>
      <c r="D772" s="329" t="str">
        <f t="shared" si="227"/>
        <v/>
      </c>
      <c r="E772" s="330"/>
      <c r="F772" s="331">
        <f t="shared" si="228"/>
        <v>0</v>
      </c>
      <c r="G772" s="334">
        <f t="shared" si="230"/>
        <v>0</v>
      </c>
    </row>
    <row r="773" spans="1:7" s="335" customFormat="1" ht="24" customHeight="1" x14ac:dyDescent="0.2">
      <c r="A773" s="326" t="str">
        <f t="shared" si="226"/>
        <v/>
      </c>
      <c r="B773" s="327" t="str">
        <f t="shared" si="229"/>
        <v/>
      </c>
      <c r="C773" s="328"/>
      <c r="D773" s="329" t="str">
        <f t="shared" si="227"/>
        <v/>
      </c>
      <c r="E773" s="330"/>
      <c r="F773" s="331">
        <f t="shared" si="228"/>
        <v>0</v>
      </c>
      <c r="G773" s="334">
        <f t="shared" si="230"/>
        <v>0</v>
      </c>
    </row>
    <row r="774" spans="1:7" s="335" customFormat="1" ht="24" customHeight="1" x14ac:dyDescent="0.2">
      <c r="A774" s="326" t="str">
        <f t="shared" si="226"/>
        <v/>
      </c>
      <c r="B774" s="327" t="str">
        <f t="shared" si="229"/>
        <v/>
      </c>
      <c r="C774" s="328"/>
      <c r="D774" s="329" t="str">
        <f t="shared" si="227"/>
        <v/>
      </c>
      <c r="E774" s="330"/>
      <c r="F774" s="331">
        <f t="shared" si="228"/>
        <v>0</v>
      </c>
      <c r="G774" s="334">
        <f t="shared" si="230"/>
        <v>0</v>
      </c>
    </row>
    <row r="775" spans="1:7" s="335" customFormat="1" ht="24" customHeight="1" x14ac:dyDescent="0.2">
      <c r="A775" s="326" t="str">
        <f t="shared" si="226"/>
        <v/>
      </c>
      <c r="B775" s="327" t="str">
        <f t="shared" si="229"/>
        <v/>
      </c>
      <c r="C775" s="328"/>
      <c r="D775" s="329" t="str">
        <f t="shared" si="227"/>
        <v/>
      </c>
      <c r="E775" s="330"/>
      <c r="F775" s="332">
        <f t="shared" si="228"/>
        <v>0</v>
      </c>
      <c r="G775" s="334">
        <f t="shared" si="230"/>
        <v>0</v>
      </c>
    </row>
    <row r="776" spans="1:7" ht="24" customHeight="1" x14ac:dyDescent="0.2">
      <c r="A776" s="177"/>
      <c r="B776" s="151"/>
      <c r="C776" s="151"/>
      <c r="D776" s="162"/>
      <c r="E776" s="163"/>
      <c r="F776" s="240" t="s">
        <v>33</v>
      </c>
      <c r="G776" s="178">
        <f>SUBTOTAL(9,G762:G775)</f>
        <v>0</v>
      </c>
    </row>
    <row r="777" spans="1:7" ht="24" customHeight="1" x14ac:dyDescent="0.2">
      <c r="A777" s="177"/>
      <c r="B777" s="151"/>
      <c r="C777" s="179" t="s">
        <v>729</v>
      </c>
      <c r="D777" s="162"/>
      <c r="E777" s="163"/>
      <c r="F777" s="164"/>
      <c r="G777" s="180"/>
    </row>
    <row r="778" spans="1:7" s="335" customFormat="1" ht="24" customHeight="1" x14ac:dyDescent="0.2">
      <c r="A778" s="326" t="str">
        <f t="shared" ref="A778:A785" si="231">IFERROR(VLOOKUP(C778,Tabla_Insumos,4,FALSE),"")</f>
        <v/>
      </c>
      <c r="B778" s="327" t="str">
        <f t="shared" ref="B778:B785" si="232">IFERROR(VLOOKUP(C778,Tabla_Insumos,5,FALSE),"")</f>
        <v/>
      </c>
      <c r="C778" s="328"/>
      <c r="D778" s="329" t="str">
        <f t="shared" ref="D778:D785" si="233">IFERROR(VLOOKUP(C778,Tabla_Insumos,2,FALSE),"")</f>
        <v/>
      </c>
      <c r="E778" s="330"/>
      <c r="F778" s="333">
        <f t="shared" ref="F778:F785" si="234">IFERROR(VLOOKUP(C778,Tabla_Insumos,3,FALSE),0)</f>
        <v>0</v>
      </c>
      <c r="G778" s="334">
        <f>ROUND(E778*F778,2)</f>
        <v>0</v>
      </c>
    </row>
    <row r="779" spans="1:7" s="335" customFormat="1" ht="24" customHeight="1" x14ac:dyDescent="0.2">
      <c r="A779" s="326" t="str">
        <f t="shared" si="231"/>
        <v/>
      </c>
      <c r="B779" s="327" t="str">
        <f t="shared" si="232"/>
        <v/>
      </c>
      <c r="C779" s="328"/>
      <c r="D779" s="329" t="str">
        <f t="shared" si="233"/>
        <v/>
      </c>
      <c r="E779" s="330"/>
      <c r="F779" s="333">
        <f t="shared" si="234"/>
        <v>0</v>
      </c>
      <c r="G779" s="334">
        <f>ROUND(E779*F779,2)</f>
        <v>0</v>
      </c>
    </row>
    <row r="780" spans="1:7" s="335" customFormat="1" ht="24" customHeight="1" x14ac:dyDescent="0.2">
      <c r="A780" s="326" t="str">
        <f t="shared" si="231"/>
        <v/>
      </c>
      <c r="B780" s="327" t="str">
        <f t="shared" si="232"/>
        <v/>
      </c>
      <c r="C780" s="328"/>
      <c r="D780" s="329" t="str">
        <f t="shared" si="233"/>
        <v/>
      </c>
      <c r="E780" s="330"/>
      <c r="F780" s="333">
        <f t="shared" si="234"/>
        <v>0</v>
      </c>
      <c r="G780" s="334">
        <f t="shared" ref="G780:G785" si="235">ROUND(E780*F780,2)</f>
        <v>0</v>
      </c>
    </row>
    <row r="781" spans="1:7" s="335" customFormat="1" ht="24" customHeight="1" x14ac:dyDescent="0.2">
      <c r="A781" s="326" t="str">
        <f t="shared" si="231"/>
        <v/>
      </c>
      <c r="B781" s="327" t="str">
        <f t="shared" si="232"/>
        <v/>
      </c>
      <c r="C781" s="328"/>
      <c r="D781" s="329" t="str">
        <f t="shared" si="233"/>
        <v/>
      </c>
      <c r="E781" s="330"/>
      <c r="F781" s="333">
        <f t="shared" si="234"/>
        <v>0</v>
      </c>
      <c r="G781" s="334">
        <f t="shared" si="235"/>
        <v>0</v>
      </c>
    </row>
    <row r="782" spans="1:7" s="335" customFormat="1" ht="24" customHeight="1" x14ac:dyDescent="0.2">
      <c r="A782" s="326" t="str">
        <f t="shared" si="231"/>
        <v/>
      </c>
      <c r="B782" s="327" t="str">
        <f t="shared" si="232"/>
        <v/>
      </c>
      <c r="C782" s="328"/>
      <c r="D782" s="329" t="str">
        <f t="shared" si="233"/>
        <v/>
      </c>
      <c r="E782" s="330"/>
      <c r="F782" s="331">
        <f t="shared" si="234"/>
        <v>0</v>
      </c>
      <c r="G782" s="334">
        <f t="shared" si="235"/>
        <v>0</v>
      </c>
    </row>
    <row r="783" spans="1:7" s="335" customFormat="1" ht="24" customHeight="1" x14ac:dyDescent="0.2">
      <c r="A783" s="326" t="str">
        <f t="shared" si="231"/>
        <v/>
      </c>
      <c r="B783" s="327" t="str">
        <f t="shared" si="232"/>
        <v/>
      </c>
      <c r="C783" s="328"/>
      <c r="D783" s="329" t="str">
        <f t="shared" si="233"/>
        <v/>
      </c>
      <c r="E783" s="330"/>
      <c r="F783" s="331">
        <f t="shared" si="234"/>
        <v>0</v>
      </c>
      <c r="G783" s="334">
        <f t="shared" si="235"/>
        <v>0</v>
      </c>
    </row>
    <row r="784" spans="1:7" s="335" customFormat="1" ht="24" customHeight="1" x14ac:dyDescent="0.2">
      <c r="A784" s="326" t="str">
        <f t="shared" si="231"/>
        <v/>
      </c>
      <c r="B784" s="327" t="str">
        <f t="shared" si="232"/>
        <v/>
      </c>
      <c r="C784" s="328"/>
      <c r="D784" s="329" t="str">
        <f t="shared" si="233"/>
        <v/>
      </c>
      <c r="E784" s="330"/>
      <c r="F784" s="331">
        <f t="shared" si="234"/>
        <v>0</v>
      </c>
      <c r="G784" s="334">
        <f t="shared" si="235"/>
        <v>0</v>
      </c>
    </row>
    <row r="785" spans="1:7" s="335" customFormat="1" ht="24" customHeight="1" x14ac:dyDescent="0.2">
      <c r="A785" s="326" t="str">
        <f t="shared" si="231"/>
        <v/>
      </c>
      <c r="B785" s="327" t="str">
        <f t="shared" si="232"/>
        <v/>
      </c>
      <c r="C785" s="328"/>
      <c r="D785" s="329" t="str">
        <f t="shared" si="233"/>
        <v/>
      </c>
      <c r="E785" s="330"/>
      <c r="F785" s="331">
        <f t="shared" si="234"/>
        <v>0</v>
      </c>
      <c r="G785" s="334">
        <f t="shared" si="235"/>
        <v>0</v>
      </c>
    </row>
    <row r="786" spans="1:7" ht="24" customHeight="1" x14ac:dyDescent="0.2">
      <c r="A786" s="177"/>
      <c r="B786" s="151"/>
      <c r="C786" s="151"/>
      <c r="D786" s="162"/>
      <c r="E786" s="163"/>
      <c r="F786" s="240" t="s">
        <v>34</v>
      </c>
      <c r="G786" s="178">
        <f>SUBTOTAL(9,G778:G785)</f>
        <v>0</v>
      </c>
    </row>
    <row r="787" spans="1:7" ht="24" customHeight="1" x14ac:dyDescent="0.2">
      <c r="A787" s="177"/>
      <c r="B787" s="151"/>
      <c r="C787" s="179" t="s">
        <v>730</v>
      </c>
      <c r="D787" s="162"/>
      <c r="E787" s="163"/>
      <c r="F787" s="164"/>
      <c r="G787" s="180"/>
    </row>
    <row r="788" spans="1:7" s="335" customFormat="1" ht="24" customHeight="1" x14ac:dyDescent="0.2">
      <c r="A788" s="326" t="str">
        <f t="shared" ref="A788:A796" si="236">IFERROR(VLOOKUP(C788,Tabla_Insumos,4,FALSE),"")</f>
        <v/>
      </c>
      <c r="B788" s="327" t="str">
        <f t="shared" ref="B788:B796" si="237">IFERROR(VLOOKUP(C788,Tabla_Insumos,5,FALSE),"")</f>
        <v/>
      </c>
      <c r="C788" s="328"/>
      <c r="D788" s="329" t="str">
        <f t="shared" ref="D788:D796" si="238">IFERROR(VLOOKUP(C788,Tabla_Insumos,2,FALSE),"")</f>
        <v/>
      </c>
      <c r="E788" s="330"/>
      <c r="F788" s="331">
        <f t="shared" ref="F788:F796" si="239">IFERROR(VLOOKUP(C788,Tabla_Insumos,3,FALSE),0)</f>
        <v>0</v>
      </c>
      <c r="G788" s="334">
        <f t="shared" ref="G788:G796" si="240">ROUND(E788*F788,2)</f>
        <v>0</v>
      </c>
    </row>
    <row r="789" spans="1:7" s="335" customFormat="1" ht="24" customHeight="1" x14ac:dyDescent="0.2">
      <c r="A789" s="326" t="str">
        <f t="shared" si="236"/>
        <v/>
      </c>
      <c r="B789" s="327" t="str">
        <f t="shared" si="237"/>
        <v/>
      </c>
      <c r="C789" s="328"/>
      <c r="D789" s="329" t="str">
        <f t="shared" si="238"/>
        <v/>
      </c>
      <c r="E789" s="330"/>
      <c r="F789" s="331">
        <f t="shared" si="239"/>
        <v>0</v>
      </c>
      <c r="G789" s="334">
        <f t="shared" si="240"/>
        <v>0</v>
      </c>
    </row>
    <row r="790" spans="1:7" s="335" customFormat="1" ht="24" customHeight="1" x14ac:dyDescent="0.2">
      <c r="A790" s="326" t="str">
        <f t="shared" si="236"/>
        <v/>
      </c>
      <c r="B790" s="327" t="str">
        <f t="shared" si="237"/>
        <v/>
      </c>
      <c r="C790" s="328"/>
      <c r="D790" s="329" t="str">
        <f t="shared" si="238"/>
        <v/>
      </c>
      <c r="E790" s="330"/>
      <c r="F790" s="331">
        <f t="shared" si="239"/>
        <v>0</v>
      </c>
      <c r="G790" s="334">
        <f t="shared" si="240"/>
        <v>0</v>
      </c>
    </row>
    <row r="791" spans="1:7" s="335" customFormat="1" ht="24" customHeight="1" x14ac:dyDescent="0.2">
      <c r="A791" s="326" t="str">
        <f t="shared" si="236"/>
        <v/>
      </c>
      <c r="B791" s="327" t="str">
        <f t="shared" si="237"/>
        <v/>
      </c>
      <c r="C791" s="328"/>
      <c r="D791" s="329" t="str">
        <f t="shared" si="238"/>
        <v/>
      </c>
      <c r="E791" s="330"/>
      <c r="F791" s="331">
        <f t="shared" si="239"/>
        <v>0</v>
      </c>
      <c r="G791" s="334">
        <f t="shared" si="240"/>
        <v>0</v>
      </c>
    </row>
    <row r="792" spans="1:7" s="335" customFormat="1" ht="24" customHeight="1" x14ac:dyDescent="0.2">
      <c r="A792" s="326" t="str">
        <f t="shared" si="236"/>
        <v/>
      </c>
      <c r="B792" s="327" t="str">
        <f t="shared" si="237"/>
        <v/>
      </c>
      <c r="C792" s="328"/>
      <c r="D792" s="329" t="str">
        <f t="shared" si="238"/>
        <v/>
      </c>
      <c r="E792" s="330"/>
      <c r="F792" s="331">
        <f t="shared" si="239"/>
        <v>0</v>
      </c>
      <c r="G792" s="334">
        <f t="shared" si="240"/>
        <v>0</v>
      </c>
    </row>
    <row r="793" spans="1:7" s="335" customFormat="1" ht="24" customHeight="1" x14ac:dyDescent="0.2">
      <c r="A793" s="326" t="str">
        <f t="shared" si="236"/>
        <v/>
      </c>
      <c r="B793" s="327" t="str">
        <f t="shared" si="237"/>
        <v/>
      </c>
      <c r="C793" s="328"/>
      <c r="D793" s="329" t="str">
        <f t="shared" si="238"/>
        <v/>
      </c>
      <c r="E793" s="330"/>
      <c r="F793" s="331">
        <f t="shared" si="239"/>
        <v>0</v>
      </c>
      <c r="G793" s="334">
        <f t="shared" si="240"/>
        <v>0</v>
      </c>
    </row>
    <row r="794" spans="1:7" s="335" customFormat="1" ht="24" customHeight="1" x14ac:dyDescent="0.2">
      <c r="A794" s="326" t="str">
        <f t="shared" si="236"/>
        <v/>
      </c>
      <c r="B794" s="327" t="str">
        <f t="shared" si="237"/>
        <v/>
      </c>
      <c r="C794" s="328"/>
      <c r="D794" s="329" t="str">
        <f t="shared" si="238"/>
        <v/>
      </c>
      <c r="E794" s="330"/>
      <c r="F794" s="331">
        <f t="shared" si="239"/>
        <v>0</v>
      </c>
      <c r="G794" s="334">
        <f t="shared" si="240"/>
        <v>0</v>
      </c>
    </row>
    <row r="795" spans="1:7" s="335" customFormat="1" ht="24" customHeight="1" x14ac:dyDescent="0.2">
      <c r="A795" s="326" t="str">
        <f t="shared" si="236"/>
        <v/>
      </c>
      <c r="B795" s="327" t="str">
        <f t="shared" si="237"/>
        <v/>
      </c>
      <c r="C795" s="328"/>
      <c r="D795" s="329" t="str">
        <f t="shared" si="238"/>
        <v/>
      </c>
      <c r="E795" s="330"/>
      <c r="F795" s="331">
        <f t="shared" si="239"/>
        <v>0</v>
      </c>
      <c r="G795" s="334">
        <f t="shared" si="240"/>
        <v>0</v>
      </c>
    </row>
    <row r="796" spans="1:7" s="335" customFormat="1" ht="24" customHeight="1" x14ac:dyDescent="0.2">
      <c r="A796" s="326" t="str">
        <f t="shared" si="236"/>
        <v/>
      </c>
      <c r="B796" s="327" t="str">
        <f t="shared" si="237"/>
        <v/>
      </c>
      <c r="C796" s="328"/>
      <c r="D796" s="329" t="str">
        <f t="shared" si="238"/>
        <v/>
      </c>
      <c r="E796" s="330"/>
      <c r="F796" s="331">
        <f t="shared" si="239"/>
        <v>0</v>
      </c>
      <c r="G796" s="334">
        <f t="shared" si="240"/>
        <v>0</v>
      </c>
    </row>
    <row r="797" spans="1:7" ht="24" customHeight="1" x14ac:dyDescent="0.2">
      <c r="A797" s="181"/>
      <c r="B797" s="162"/>
      <c r="C797" s="151"/>
      <c r="D797" s="162"/>
      <c r="E797" s="163"/>
      <c r="F797" s="240" t="s">
        <v>35</v>
      </c>
      <c r="G797" s="178">
        <f>SUBTOTAL(9,G788:G796)</f>
        <v>0</v>
      </c>
    </row>
    <row r="798" spans="1:7" ht="24" customHeight="1" thickBot="1" x14ac:dyDescent="0.25">
      <c r="A798" s="182"/>
      <c r="B798" s="183"/>
      <c r="C798" s="184"/>
      <c r="D798" s="183"/>
      <c r="E798" s="185"/>
      <c r="F798" s="186"/>
      <c r="G798" s="187"/>
    </row>
    <row r="799" spans="1:7" ht="24" customHeight="1" thickBot="1" x14ac:dyDescent="0.25">
      <c r="A799" s="188" t="str">
        <f>B757</f>
        <v>4.1.4</v>
      </c>
      <c r="B799" s="189" t="str">
        <f>C757</f>
        <v>Mamposterías  de ladrillos de 0,15 m</v>
      </c>
      <c r="C799" s="190"/>
      <c r="D799" s="190" t="s">
        <v>36</v>
      </c>
      <c r="E799" s="191"/>
      <c r="F799" s="192" t="s">
        <v>37</v>
      </c>
      <c r="G799" s="193">
        <f>SUBTOTAL(9,G762:G798)</f>
        <v>0</v>
      </c>
    </row>
    <row r="800" spans="1:7" ht="24" customHeight="1" thickTop="1" thickBot="1" x14ac:dyDescent="0.25"/>
    <row r="801" spans="1:141" ht="24" customHeight="1" thickTop="1" x14ac:dyDescent="0.2">
      <c r="A801" s="225" t="s">
        <v>39</v>
      </c>
      <c r="B801" s="226"/>
      <c r="C801" s="226"/>
      <c r="D801" s="226"/>
      <c r="E801" s="226"/>
      <c r="F801" s="226"/>
      <c r="G801" s="227"/>
      <c r="H801" s="152">
        <f>COUNTIF($A$1:A807,"ANALISIS DE PRECIOS")</f>
        <v>17</v>
      </c>
    </row>
    <row r="802" spans="1:141" ht="24" customHeight="1" x14ac:dyDescent="0.2">
      <c r="A802" s="153" t="s">
        <v>726</v>
      </c>
      <c r="B802" s="154" t="str">
        <f>Comitente</f>
        <v>DIRECCIÓN DE INFRAESTRUCTURA ESCOLAR</v>
      </c>
      <c r="C802" s="148"/>
      <c r="D802" s="155"/>
      <c r="E802" s="155"/>
      <c r="F802" s="156"/>
      <c r="G802" s="157"/>
    </row>
    <row r="803" spans="1:141" ht="24" customHeight="1" x14ac:dyDescent="0.2">
      <c r="A803" s="153" t="s">
        <v>727</v>
      </c>
      <c r="B803" s="154">
        <f>Contratista</f>
        <v>0</v>
      </c>
      <c r="C803" s="149"/>
      <c r="D803" s="149"/>
      <c r="E803" s="149"/>
      <c r="F803" s="158"/>
      <c r="G803" s="159"/>
    </row>
    <row r="804" spans="1:141" ht="24" customHeight="1" x14ac:dyDescent="0.2">
      <c r="A804" s="153" t="s">
        <v>26</v>
      </c>
      <c r="B804" s="154" t="str">
        <f>Obra</f>
        <v>E.N.I. N° 23 - MARGARITA FERRA DE BARTOL</v>
      </c>
      <c r="C804" s="149"/>
      <c r="D804" s="149"/>
      <c r="E804" s="149"/>
      <c r="F804" s="158" t="s">
        <v>40</v>
      </c>
      <c r="G804" s="160">
        <f>Fecha_Base</f>
        <v>0</v>
      </c>
    </row>
    <row r="805" spans="1:141" ht="24" customHeight="1" x14ac:dyDescent="0.2">
      <c r="A805" s="161" t="s">
        <v>725</v>
      </c>
      <c r="B805" s="150" t="str">
        <f>Ubicación</f>
        <v>Alfredo Fortabat 3060 (o) - Bº Franklin Rawson</v>
      </c>
      <c r="C805" s="150"/>
      <c r="D805" s="162"/>
      <c r="E805" s="163"/>
      <c r="F805" s="164"/>
      <c r="G805" s="165"/>
    </row>
    <row r="806" spans="1:141" ht="24" customHeight="1" x14ac:dyDescent="0.2">
      <c r="A806" s="161" t="s">
        <v>41</v>
      </c>
      <c r="B806" s="166" t="str">
        <f>IFERROR(VALUE(LEFT(B807,FIND("-",B807)-1)),"")</f>
        <v/>
      </c>
      <c r="C806" s="151" t="str">
        <f>IFERROR(VLOOKUP(B806,Tabla_CyP,2,FALSE),"")</f>
        <v/>
      </c>
      <c r="E806" s="163"/>
      <c r="F806" s="164"/>
      <c r="G806" s="165"/>
    </row>
    <row r="807" spans="1:141" ht="24" customHeight="1" x14ac:dyDescent="0.2">
      <c r="A807" s="161" t="s">
        <v>27</v>
      </c>
      <c r="B807" s="167" t="str">
        <f>IFERROR(VLOOKUP(COUNTIF($A$1:A807,"ANALISIS DE PRECIOS"),Tabla_NumeroItem,4,FALSE),"")</f>
        <v>4.2.3</v>
      </c>
      <c r="C807" s="151" t="str">
        <f>IFERROR(VLOOKUP(B807,Tabla_CyP,2,FALSE),"")</f>
        <v>Tabiques de placas cementicias</v>
      </c>
      <c r="D807" s="162"/>
      <c r="E807" s="163"/>
      <c r="F807" s="158" t="s">
        <v>28</v>
      </c>
      <c r="G807" s="168" t="str">
        <f>IFERROR(VLOOKUP(B807,Tabla_CyP,4,FALSE),"")</f>
        <v>m2</v>
      </c>
    </row>
    <row r="808" spans="1:141" ht="24" customHeight="1" x14ac:dyDescent="0.2">
      <c r="A808" s="161"/>
      <c r="B808" s="150"/>
      <c r="C808" s="151"/>
      <c r="D808" s="162"/>
      <c r="E808" s="163"/>
      <c r="F808" s="164"/>
      <c r="G808" s="165"/>
    </row>
    <row r="809" spans="1:141" ht="24" customHeight="1" x14ac:dyDescent="0.2">
      <c r="A809" s="357" t="s">
        <v>588</v>
      </c>
      <c r="B809" s="358"/>
      <c r="C809" s="359" t="s">
        <v>0</v>
      </c>
      <c r="D809" s="359" t="s">
        <v>29</v>
      </c>
      <c r="E809" s="361" t="s">
        <v>30</v>
      </c>
      <c r="F809" s="363" t="s">
        <v>31</v>
      </c>
      <c r="G809" s="365" t="s">
        <v>32</v>
      </c>
    </row>
    <row r="810" spans="1:141" s="171" customFormat="1" ht="24" customHeight="1" x14ac:dyDescent="0.2">
      <c r="A810" s="169" t="s">
        <v>589</v>
      </c>
      <c r="B810" s="170" t="s">
        <v>590</v>
      </c>
      <c r="C810" s="360"/>
      <c r="D810" s="360"/>
      <c r="E810" s="362"/>
      <c r="F810" s="364"/>
      <c r="G810" s="366"/>
      <c r="I810" s="336"/>
      <c r="J810" s="336"/>
      <c r="K810" s="336"/>
      <c r="L810" s="336"/>
      <c r="M810" s="336"/>
      <c r="N810" s="336"/>
      <c r="O810" s="336"/>
      <c r="P810" s="336"/>
      <c r="Q810" s="336"/>
      <c r="R810" s="336"/>
      <c r="S810" s="336"/>
      <c r="T810" s="336"/>
      <c r="U810" s="336"/>
      <c r="V810" s="336"/>
      <c r="W810" s="336"/>
      <c r="X810" s="336"/>
      <c r="Y810" s="336"/>
      <c r="Z810" s="336"/>
      <c r="AA810" s="336"/>
      <c r="AB810" s="336"/>
      <c r="AC810" s="336"/>
      <c r="AD810" s="336"/>
      <c r="AE810" s="336"/>
      <c r="AF810" s="336"/>
      <c r="AG810" s="336"/>
      <c r="AH810" s="336"/>
      <c r="AI810" s="336"/>
      <c r="AJ810" s="336"/>
      <c r="AK810" s="336"/>
      <c r="AL810" s="336"/>
      <c r="AM810" s="336"/>
      <c r="AN810" s="336"/>
      <c r="AO810" s="336"/>
      <c r="AP810" s="336"/>
      <c r="AQ810" s="336"/>
      <c r="AR810" s="336"/>
      <c r="AS810" s="336"/>
      <c r="AT810" s="336"/>
      <c r="AU810" s="336"/>
      <c r="AV810" s="336"/>
      <c r="AW810" s="336"/>
      <c r="AX810" s="336"/>
      <c r="AY810" s="336"/>
      <c r="AZ810" s="336"/>
      <c r="BA810" s="336"/>
      <c r="BB810" s="336"/>
      <c r="BC810" s="336"/>
      <c r="BD810" s="336"/>
      <c r="BE810" s="336"/>
      <c r="BF810" s="336"/>
      <c r="BG810" s="336"/>
      <c r="BH810" s="336"/>
      <c r="BI810" s="336"/>
      <c r="BJ810" s="336"/>
      <c r="BK810" s="336"/>
      <c r="BL810" s="336"/>
      <c r="BM810" s="336"/>
      <c r="BN810" s="336"/>
      <c r="BO810" s="336"/>
      <c r="BP810" s="336"/>
      <c r="BQ810" s="336"/>
      <c r="BR810" s="336"/>
      <c r="BS810" s="336"/>
      <c r="BT810" s="336"/>
      <c r="BU810" s="336"/>
      <c r="BV810" s="336"/>
      <c r="BW810" s="336"/>
      <c r="BX810" s="336"/>
      <c r="BY810" s="336"/>
      <c r="BZ810" s="336"/>
      <c r="CA810" s="336"/>
      <c r="CB810" s="336"/>
      <c r="CC810" s="336"/>
      <c r="CD810" s="336"/>
      <c r="CE810" s="336"/>
      <c r="CF810" s="336"/>
      <c r="CG810" s="336"/>
      <c r="CH810" s="336"/>
      <c r="CI810" s="336"/>
      <c r="CJ810" s="336"/>
      <c r="CK810" s="336"/>
      <c r="CL810" s="336"/>
      <c r="CM810" s="336"/>
      <c r="CN810" s="336"/>
      <c r="CO810" s="336"/>
      <c r="CP810" s="336"/>
      <c r="CQ810" s="336"/>
      <c r="CR810" s="336"/>
      <c r="CS810" s="336"/>
      <c r="CT810" s="336"/>
      <c r="CU810" s="336"/>
      <c r="CV810" s="336"/>
      <c r="CW810" s="336"/>
      <c r="CX810" s="336"/>
      <c r="CY810" s="336"/>
      <c r="CZ810" s="336"/>
      <c r="DA810" s="336"/>
      <c r="DB810" s="336"/>
      <c r="DC810" s="336"/>
      <c r="DD810" s="336"/>
      <c r="DE810" s="336"/>
      <c r="DF810" s="336"/>
      <c r="DG810" s="336"/>
      <c r="DH810" s="336"/>
      <c r="DI810" s="336"/>
      <c r="DJ810" s="336"/>
      <c r="DK810" s="336"/>
      <c r="DL810" s="336"/>
      <c r="DM810" s="336"/>
      <c r="DN810" s="336"/>
      <c r="DO810" s="336"/>
      <c r="DP810" s="336"/>
      <c r="DQ810" s="336"/>
      <c r="DR810" s="336"/>
      <c r="DS810" s="336"/>
      <c r="DT810" s="336"/>
      <c r="DU810" s="336"/>
      <c r="DV810" s="336"/>
      <c r="DW810" s="336"/>
      <c r="DX810" s="336"/>
      <c r="DY810" s="336"/>
      <c r="DZ810" s="336"/>
      <c r="EA810" s="336"/>
      <c r="EB810" s="336"/>
      <c r="EC810" s="336"/>
      <c r="ED810" s="336"/>
      <c r="EE810" s="336"/>
      <c r="EF810" s="336"/>
      <c r="EG810" s="336"/>
      <c r="EH810" s="336"/>
      <c r="EI810" s="336"/>
      <c r="EJ810" s="336"/>
      <c r="EK810" s="336"/>
    </row>
    <row r="811" spans="1:141" ht="24" customHeight="1" x14ac:dyDescent="0.2">
      <c r="A811" s="239"/>
      <c r="B811" s="172"/>
      <c r="C811" s="237" t="s">
        <v>728</v>
      </c>
      <c r="D811" s="173"/>
      <c r="E811" s="174"/>
      <c r="F811" s="175"/>
      <c r="G811" s="176"/>
    </row>
    <row r="812" spans="1:141" s="335" customFormat="1" ht="24" customHeight="1" x14ac:dyDescent="0.2">
      <c r="A812" s="326" t="str">
        <f t="shared" ref="A812:A825" si="241">IFERROR(VLOOKUP(C812,Tabla_Insumos,4,FALSE),"")</f>
        <v/>
      </c>
      <c r="B812" s="327" t="str">
        <f>IFERROR(VLOOKUP(C812,Tabla_Insumos,5,FALSE),"")</f>
        <v/>
      </c>
      <c r="C812" s="328"/>
      <c r="D812" s="329" t="str">
        <f t="shared" ref="D812:D825" si="242">IFERROR(VLOOKUP(C812,Tabla_Insumos,2,FALSE),"")</f>
        <v/>
      </c>
      <c r="E812" s="330"/>
      <c r="F812" s="331">
        <f t="shared" ref="F812:F825" si="243">IFERROR(VLOOKUP(C812,Tabla_Insumos,3,FALSE),0)</f>
        <v>0</v>
      </c>
      <c r="G812" s="334">
        <f>ROUND(E812*F812,2)</f>
        <v>0</v>
      </c>
    </row>
    <row r="813" spans="1:141" s="335" customFormat="1" ht="24" customHeight="1" x14ac:dyDescent="0.2">
      <c r="A813" s="326" t="str">
        <f t="shared" si="241"/>
        <v/>
      </c>
      <c r="B813" s="327" t="str">
        <f t="shared" ref="B813:B825" si="244">IFERROR(VLOOKUP(C813,Tabla_Insumos,5,FALSE),"")</f>
        <v/>
      </c>
      <c r="C813" s="328"/>
      <c r="D813" s="329" t="str">
        <f t="shared" si="242"/>
        <v/>
      </c>
      <c r="E813" s="330"/>
      <c r="F813" s="331">
        <f t="shared" si="243"/>
        <v>0</v>
      </c>
      <c r="G813" s="334">
        <f t="shared" ref="G813:G825" si="245">ROUND(E813*F813,2)</f>
        <v>0</v>
      </c>
    </row>
    <row r="814" spans="1:141" s="335" customFormat="1" ht="24" customHeight="1" x14ac:dyDescent="0.2">
      <c r="A814" s="326" t="str">
        <f t="shared" si="241"/>
        <v/>
      </c>
      <c r="B814" s="327" t="str">
        <f t="shared" si="244"/>
        <v/>
      </c>
      <c r="C814" s="328"/>
      <c r="D814" s="329" t="str">
        <f t="shared" si="242"/>
        <v/>
      </c>
      <c r="E814" s="330"/>
      <c r="F814" s="331">
        <f t="shared" si="243"/>
        <v>0</v>
      </c>
      <c r="G814" s="334">
        <f t="shared" si="245"/>
        <v>0</v>
      </c>
    </row>
    <row r="815" spans="1:141" s="335" customFormat="1" ht="24" customHeight="1" x14ac:dyDescent="0.2">
      <c r="A815" s="326" t="str">
        <f t="shared" si="241"/>
        <v/>
      </c>
      <c r="B815" s="327" t="str">
        <f t="shared" si="244"/>
        <v/>
      </c>
      <c r="C815" s="328"/>
      <c r="D815" s="329" t="str">
        <f t="shared" si="242"/>
        <v/>
      </c>
      <c r="E815" s="330"/>
      <c r="F815" s="331">
        <f t="shared" si="243"/>
        <v>0</v>
      </c>
      <c r="G815" s="334">
        <f t="shared" si="245"/>
        <v>0</v>
      </c>
    </row>
    <row r="816" spans="1:141" s="335" customFormat="1" ht="24" customHeight="1" x14ac:dyDescent="0.2">
      <c r="A816" s="326" t="str">
        <f t="shared" si="241"/>
        <v/>
      </c>
      <c r="B816" s="327" t="str">
        <f t="shared" si="244"/>
        <v/>
      </c>
      <c r="C816" s="328"/>
      <c r="D816" s="329" t="str">
        <f t="shared" si="242"/>
        <v/>
      </c>
      <c r="E816" s="330"/>
      <c r="F816" s="331">
        <f t="shared" si="243"/>
        <v>0</v>
      </c>
      <c r="G816" s="334">
        <f t="shared" si="245"/>
        <v>0</v>
      </c>
    </row>
    <row r="817" spans="1:7" s="335" customFormat="1" ht="24" customHeight="1" x14ac:dyDescent="0.2">
      <c r="A817" s="326" t="str">
        <f t="shared" si="241"/>
        <v/>
      </c>
      <c r="B817" s="327" t="str">
        <f t="shared" si="244"/>
        <v/>
      </c>
      <c r="C817" s="328"/>
      <c r="D817" s="329" t="str">
        <f t="shared" si="242"/>
        <v/>
      </c>
      <c r="E817" s="330"/>
      <c r="F817" s="331">
        <f t="shared" si="243"/>
        <v>0</v>
      </c>
      <c r="G817" s="334">
        <f t="shared" si="245"/>
        <v>0</v>
      </c>
    </row>
    <row r="818" spans="1:7" s="335" customFormat="1" ht="24" customHeight="1" x14ac:dyDescent="0.2">
      <c r="A818" s="326" t="str">
        <f t="shared" si="241"/>
        <v/>
      </c>
      <c r="B818" s="327" t="str">
        <f t="shared" si="244"/>
        <v/>
      </c>
      <c r="C818" s="328"/>
      <c r="D818" s="329" t="str">
        <f t="shared" si="242"/>
        <v/>
      </c>
      <c r="E818" s="330"/>
      <c r="F818" s="331">
        <f t="shared" si="243"/>
        <v>0</v>
      </c>
      <c r="G818" s="334">
        <f t="shared" si="245"/>
        <v>0</v>
      </c>
    </row>
    <row r="819" spans="1:7" s="335" customFormat="1" ht="24" customHeight="1" x14ac:dyDescent="0.2">
      <c r="A819" s="326" t="str">
        <f t="shared" si="241"/>
        <v/>
      </c>
      <c r="B819" s="327" t="str">
        <f t="shared" si="244"/>
        <v/>
      </c>
      <c r="C819" s="328"/>
      <c r="D819" s="329" t="str">
        <f t="shared" si="242"/>
        <v/>
      </c>
      <c r="E819" s="330"/>
      <c r="F819" s="331">
        <f t="shared" si="243"/>
        <v>0</v>
      </c>
      <c r="G819" s="334">
        <f t="shared" si="245"/>
        <v>0</v>
      </c>
    </row>
    <row r="820" spans="1:7" s="335" customFormat="1" ht="24" customHeight="1" x14ac:dyDescent="0.2">
      <c r="A820" s="326" t="str">
        <f t="shared" si="241"/>
        <v/>
      </c>
      <c r="B820" s="327" t="str">
        <f t="shared" si="244"/>
        <v/>
      </c>
      <c r="C820" s="328"/>
      <c r="D820" s="329" t="str">
        <f t="shared" si="242"/>
        <v/>
      </c>
      <c r="E820" s="330"/>
      <c r="F820" s="331">
        <f t="shared" si="243"/>
        <v>0</v>
      </c>
      <c r="G820" s="334">
        <f t="shared" si="245"/>
        <v>0</v>
      </c>
    </row>
    <row r="821" spans="1:7" s="335" customFormat="1" ht="24" customHeight="1" x14ac:dyDescent="0.2">
      <c r="A821" s="326" t="str">
        <f t="shared" si="241"/>
        <v/>
      </c>
      <c r="B821" s="327" t="str">
        <f t="shared" si="244"/>
        <v/>
      </c>
      <c r="C821" s="328"/>
      <c r="D821" s="329" t="str">
        <f t="shared" si="242"/>
        <v/>
      </c>
      <c r="E821" s="330"/>
      <c r="F821" s="331">
        <f t="shared" si="243"/>
        <v>0</v>
      </c>
      <c r="G821" s="334">
        <f t="shared" si="245"/>
        <v>0</v>
      </c>
    </row>
    <row r="822" spans="1:7" s="335" customFormat="1" ht="24" customHeight="1" x14ac:dyDescent="0.2">
      <c r="A822" s="326" t="str">
        <f t="shared" si="241"/>
        <v/>
      </c>
      <c r="B822" s="327" t="str">
        <f t="shared" si="244"/>
        <v/>
      </c>
      <c r="C822" s="328"/>
      <c r="D822" s="329" t="str">
        <f t="shared" si="242"/>
        <v/>
      </c>
      <c r="E822" s="330"/>
      <c r="F822" s="331">
        <f t="shared" si="243"/>
        <v>0</v>
      </c>
      <c r="G822" s="334">
        <f t="shared" si="245"/>
        <v>0</v>
      </c>
    </row>
    <row r="823" spans="1:7" s="335" customFormat="1" ht="24" customHeight="1" x14ac:dyDescent="0.2">
      <c r="A823" s="326" t="str">
        <f t="shared" si="241"/>
        <v/>
      </c>
      <c r="B823" s="327" t="str">
        <f t="shared" si="244"/>
        <v/>
      </c>
      <c r="C823" s="328"/>
      <c r="D823" s="329" t="str">
        <f t="shared" si="242"/>
        <v/>
      </c>
      <c r="E823" s="330"/>
      <c r="F823" s="331">
        <f t="shared" si="243"/>
        <v>0</v>
      </c>
      <c r="G823" s="334">
        <f t="shared" si="245"/>
        <v>0</v>
      </c>
    </row>
    <row r="824" spans="1:7" s="335" customFormat="1" ht="24" customHeight="1" x14ac:dyDescent="0.2">
      <c r="A824" s="326" t="str">
        <f t="shared" si="241"/>
        <v/>
      </c>
      <c r="B824" s="327" t="str">
        <f t="shared" si="244"/>
        <v/>
      </c>
      <c r="C824" s="328"/>
      <c r="D824" s="329" t="str">
        <f t="shared" si="242"/>
        <v/>
      </c>
      <c r="E824" s="330"/>
      <c r="F824" s="331">
        <f t="shared" si="243"/>
        <v>0</v>
      </c>
      <c r="G824" s="334">
        <f t="shared" si="245"/>
        <v>0</v>
      </c>
    </row>
    <row r="825" spans="1:7" s="335" customFormat="1" ht="24" customHeight="1" x14ac:dyDescent="0.2">
      <c r="A825" s="326" t="str">
        <f t="shared" si="241"/>
        <v/>
      </c>
      <c r="B825" s="327" t="str">
        <f t="shared" si="244"/>
        <v/>
      </c>
      <c r="C825" s="328"/>
      <c r="D825" s="329" t="str">
        <f t="shared" si="242"/>
        <v/>
      </c>
      <c r="E825" s="330"/>
      <c r="F825" s="332">
        <f t="shared" si="243"/>
        <v>0</v>
      </c>
      <c r="G825" s="334">
        <f t="shared" si="245"/>
        <v>0</v>
      </c>
    </row>
    <row r="826" spans="1:7" ht="24" customHeight="1" x14ac:dyDescent="0.2">
      <c r="A826" s="177"/>
      <c r="B826" s="151"/>
      <c r="C826" s="151"/>
      <c r="D826" s="162"/>
      <c r="E826" s="163"/>
      <c r="F826" s="240" t="s">
        <v>33</v>
      </c>
      <c r="G826" s="178">
        <f>SUBTOTAL(9,G812:G825)</f>
        <v>0</v>
      </c>
    </row>
    <row r="827" spans="1:7" ht="24" customHeight="1" x14ac:dyDescent="0.2">
      <c r="A827" s="177"/>
      <c r="B827" s="151"/>
      <c r="C827" s="179" t="s">
        <v>729</v>
      </c>
      <c r="D827" s="162"/>
      <c r="E827" s="163"/>
      <c r="F827" s="164"/>
      <c r="G827" s="180"/>
    </row>
    <row r="828" spans="1:7" s="335" customFormat="1" ht="24" customHeight="1" x14ac:dyDescent="0.2">
      <c r="A828" s="326" t="str">
        <f t="shared" ref="A828:A835" si="246">IFERROR(VLOOKUP(C828,Tabla_Insumos,4,FALSE),"")</f>
        <v/>
      </c>
      <c r="B828" s="327" t="str">
        <f t="shared" ref="B828:B835" si="247">IFERROR(VLOOKUP(C828,Tabla_Insumos,5,FALSE),"")</f>
        <v/>
      </c>
      <c r="C828" s="328"/>
      <c r="D828" s="329" t="str">
        <f t="shared" ref="D828:D835" si="248">IFERROR(VLOOKUP(C828,Tabla_Insumos,2,FALSE),"")</f>
        <v/>
      </c>
      <c r="E828" s="330"/>
      <c r="F828" s="333">
        <f t="shared" ref="F828:F835" si="249">IFERROR(VLOOKUP(C828,Tabla_Insumos,3,FALSE),0)</f>
        <v>0</v>
      </c>
      <c r="G828" s="334">
        <f>ROUND(E828*F828,2)</f>
        <v>0</v>
      </c>
    </row>
    <row r="829" spans="1:7" s="335" customFormat="1" ht="24" customHeight="1" x14ac:dyDescent="0.2">
      <c r="A829" s="326" t="str">
        <f t="shared" si="246"/>
        <v/>
      </c>
      <c r="B829" s="327" t="str">
        <f t="shared" si="247"/>
        <v/>
      </c>
      <c r="C829" s="328"/>
      <c r="D829" s="329" t="str">
        <f t="shared" si="248"/>
        <v/>
      </c>
      <c r="E829" s="330"/>
      <c r="F829" s="333">
        <f t="shared" si="249"/>
        <v>0</v>
      </c>
      <c r="G829" s="334">
        <f>ROUND(E829*F829,2)</f>
        <v>0</v>
      </c>
    </row>
    <row r="830" spans="1:7" s="335" customFormat="1" ht="24" customHeight="1" x14ac:dyDescent="0.2">
      <c r="A830" s="326" t="str">
        <f t="shared" si="246"/>
        <v/>
      </c>
      <c r="B830" s="327" t="str">
        <f t="shared" si="247"/>
        <v/>
      </c>
      <c r="C830" s="328"/>
      <c r="D830" s="329" t="str">
        <f t="shared" si="248"/>
        <v/>
      </c>
      <c r="E830" s="330"/>
      <c r="F830" s="333">
        <f t="shared" si="249"/>
        <v>0</v>
      </c>
      <c r="G830" s="334">
        <f t="shared" ref="G830:G835" si="250">ROUND(E830*F830,2)</f>
        <v>0</v>
      </c>
    </row>
    <row r="831" spans="1:7" s="335" customFormat="1" ht="24" customHeight="1" x14ac:dyDescent="0.2">
      <c r="A831" s="326" t="str">
        <f t="shared" si="246"/>
        <v/>
      </c>
      <c r="B831" s="327" t="str">
        <f t="shared" si="247"/>
        <v/>
      </c>
      <c r="C831" s="328"/>
      <c r="D831" s="329" t="str">
        <f t="shared" si="248"/>
        <v/>
      </c>
      <c r="E831" s="330"/>
      <c r="F831" s="333">
        <f t="shared" si="249"/>
        <v>0</v>
      </c>
      <c r="G831" s="334">
        <f t="shared" si="250"/>
        <v>0</v>
      </c>
    </row>
    <row r="832" spans="1:7" s="335" customFormat="1" ht="24" customHeight="1" x14ac:dyDescent="0.2">
      <c r="A832" s="326" t="str">
        <f t="shared" si="246"/>
        <v/>
      </c>
      <c r="B832" s="327" t="str">
        <f t="shared" si="247"/>
        <v/>
      </c>
      <c r="C832" s="328"/>
      <c r="D832" s="329" t="str">
        <f t="shared" si="248"/>
        <v/>
      </c>
      <c r="E832" s="330"/>
      <c r="F832" s="331">
        <f t="shared" si="249"/>
        <v>0</v>
      </c>
      <c r="G832" s="334">
        <f t="shared" si="250"/>
        <v>0</v>
      </c>
    </row>
    <row r="833" spans="1:7" s="335" customFormat="1" ht="24" customHeight="1" x14ac:dyDescent="0.2">
      <c r="A833" s="326" t="str">
        <f t="shared" si="246"/>
        <v/>
      </c>
      <c r="B833" s="327" t="str">
        <f t="shared" si="247"/>
        <v/>
      </c>
      <c r="C833" s="328"/>
      <c r="D833" s="329" t="str">
        <f t="shared" si="248"/>
        <v/>
      </c>
      <c r="E833" s="330"/>
      <c r="F833" s="331">
        <f t="shared" si="249"/>
        <v>0</v>
      </c>
      <c r="G833" s="334">
        <f t="shared" si="250"/>
        <v>0</v>
      </c>
    </row>
    <row r="834" spans="1:7" s="335" customFormat="1" ht="24" customHeight="1" x14ac:dyDescent="0.2">
      <c r="A834" s="326" t="str">
        <f t="shared" si="246"/>
        <v/>
      </c>
      <c r="B834" s="327" t="str">
        <f t="shared" si="247"/>
        <v/>
      </c>
      <c r="C834" s="328"/>
      <c r="D834" s="329" t="str">
        <f t="shared" si="248"/>
        <v/>
      </c>
      <c r="E834" s="330"/>
      <c r="F834" s="331">
        <f t="shared" si="249"/>
        <v>0</v>
      </c>
      <c r="G834" s="334">
        <f t="shared" si="250"/>
        <v>0</v>
      </c>
    </row>
    <row r="835" spans="1:7" s="335" customFormat="1" ht="24" customHeight="1" x14ac:dyDescent="0.2">
      <c r="A835" s="326" t="str">
        <f t="shared" si="246"/>
        <v/>
      </c>
      <c r="B835" s="327" t="str">
        <f t="shared" si="247"/>
        <v/>
      </c>
      <c r="C835" s="328"/>
      <c r="D835" s="329" t="str">
        <f t="shared" si="248"/>
        <v/>
      </c>
      <c r="E835" s="330"/>
      <c r="F835" s="331">
        <f t="shared" si="249"/>
        <v>0</v>
      </c>
      <c r="G835" s="334">
        <f t="shared" si="250"/>
        <v>0</v>
      </c>
    </row>
    <row r="836" spans="1:7" ht="24" customHeight="1" x14ac:dyDescent="0.2">
      <c r="A836" s="177"/>
      <c r="B836" s="151"/>
      <c r="C836" s="151"/>
      <c r="D836" s="162"/>
      <c r="E836" s="163"/>
      <c r="F836" s="240" t="s">
        <v>34</v>
      </c>
      <c r="G836" s="178">
        <f>SUBTOTAL(9,G828:G835)</f>
        <v>0</v>
      </c>
    </row>
    <row r="837" spans="1:7" ht="24" customHeight="1" x14ac:dyDescent="0.2">
      <c r="A837" s="177"/>
      <c r="B837" s="151"/>
      <c r="C837" s="179" t="s">
        <v>730</v>
      </c>
      <c r="D837" s="162"/>
      <c r="E837" s="163"/>
      <c r="F837" s="164"/>
      <c r="G837" s="180"/>
    </row>
    <row r="838" spans="1:7" s="335" customFormat="1" ht="24" customHeight="1" x14ac:dyDescent="0.2">
      <c r="A838" s="326" t="str">
        <f t="shared" ref="A838:A846" si="251">IFERROR(VLOOKUP(C838,Tabla_Insumos,4,FALSE),"")</f>
        <v/>
      </c>
      <c r="B838" s="327" t="str">
        <f t="shared" ref="B838:B846" si="252">IFERROR(VLOOKUP(C838,Tabla_Insumos,5,FALSE),"")</f>
        <v/>
      </c>
      <c r="C838" s="328"/>
      <c r="D838" s="329" t="str">
        <f t="shared" ref="D838:D846" si="253">IFERROR(VLOOKUP(C838,Tabla_Insumos,2,FALSE),"")</f>
        <v/>
      </c>
      <c r="E838" s="330"/>
      <c r="F838" s="331">
        <f t="shared" ref="F838:F846" si="254">IFERROR(VLOOKUP(C838,Tabla_Insumos,3,FALSE),0)</f>
        <v>0</v>
      </c>
      <c r="G838" s="334">
        <f t="shared" ref="G838:G846" si="255">ROUND(E838*F838,2)</f>
        <v>0</v>
      </c>
    </row>
    <row r="839" spans="1:7" s="335" customFormat="1" ht="24" customHeight="1" x14ac:dyDescent="0.2">
      <c r="A839" s="326" t="str">
        <f t="shared" si="251"/>
        <v/>
      </c>
      <c r="B839" s="327" t="str">
        <f t="shared" si="252"/>
        <v/>
      </c>
      <c r="C839" s="328"/>
      <c r="D839" s="329" t="str">
        <f t="shared" si="253"/>
        <v/>
      </c>
      <c r="E839" s="330"/>
      <c r="F839" s="331">
        <f t="shared" si="254"/>
        <v>0</v>
      </c>
      <c r="G839" s="334">
        <f t="shared" si="255"/>
        <v>0</v>
      </c>
    </row>
    <row r="840" spans="1:7" s="335" customFormat="1" ht="24" customHeight="1" x14ac:dyDescent="0.2">
      <c r="A840" s="326" t="str">
        <f t="shared" si="251"/>
        <v/>
      </c>
      <c r="B840" s="327" t="str">
        <f t="shared" si="252"/>
        <v/>
      </c>
      <c r="C840" s="328"/>
      <c r="D840" s="329" t="str">
        <f t="shared" si="253"/>
        <v/>
      </c>
      <c r="E840" s="330"/>
      <c r="F840" s="331">
        <f t="shared" si="254"/>
        <v>0</v>
      </c>
      <c r="G840" s="334">
        <f t="shared" si="255"/>
        <v>0</v>
      </c>
    </row>
    <row r="841" spans="1:7" s="335" customFormat="1" ht="24" customHeight="1" x14ac:dyDescent="0.2">
      <c r="A841" s="326" t="str">
        <f t="shared" si="251"/>
        <v/>
      </c>
      <c r="B841" s="327" t="str">
        <f t="shared" si="252"/>
        <v/>
      </c>
      <c r="C841" s="328"/>
      <c r="D841" s="329" t="str">
        <f t="shared" si="253"/>
        <v/>
      </c>
      <c r="E841" s="330"/>
      <c r="F841" s="331">
        <f t="shared" si="254"/>
        <v>0</v>
      </c>
      <c r="G841" s="334">
        <f t="shared" si="255"/>
        <v>0</v>
      </c>
    </row>
    <row r="842" spans="1:7" s="335" customFormat="1" ht="24" customHeight="1" x14ac:dyDescent="0.2">
      <c r="A842" s="326" t="str">
        <f t="shared" si="251"/>
        <v/>
      </c>
      <c r="B842" s="327" t="str">
        <f t="shared" si="252"/>
        <v/>
      </c>
      <c r="C842" s="328"/>
      <c r="D842" s="329" t="str">
        <f t="shared" si="253"/>
        <v/>
      </c>
      <c r="E842" s="330"/>
      <c r="F842" s="331">
        <f t="shared" si="254"/>
        <v>0</v>
      </c>
      <c r="G842" s="334">
        <f t="shared" si="255"/>
        <v>0</v>
      </c>
    </row>
    <row r="843" spans="1:7" s="335" customFormat="1" ht="24" customHeight="1" x14ac:dyDescent="0.2">
      <c r="A843" s="326" t="str">
        <f t="shared" si="251"/>
        <v/>
      </c>
      <c r="B843" s="327" t="str">
        <f t="shared" si="252"/>
        <v/>
      </c>
      <c r="C843" s="328"/>
      <c r="D843" s="329" t="str">
        <f t="shared" si="253"/>
        <v/>
      </c>
      <c r="E843" s="330"/>
      <c r="F843" s="331">
        <f t="shared" si="254"/>
        <v>0</v>
      </c>
      <c r="G843" s="334">
        <f t="shared" si="255"/>
        <v>0</v>
      </c>
    </row>
    <row r="844" spans="1:7" s="335" customFormat="1" ht="24" customHeight="1" x14ac:dyDescent="0.2">
      <c r="A844" s="326" t="str">
        <f t="shared" si="251"/>
        <v/>
      </c>
      <c r="B844" s="327" t="str">
        <f t="shared" si="252"/>
        <v/>
      </c>
      <c r="C844" s="328"/>
      <c r="D844" s="329" t="str">
        <f t="shared" si="253"/>
        <v/>
      </c>
      <c r="E844" s="330"/>
      <c r="F844" s="331">
        <f t="shared" si="254"/>
        <v>0</v>
      </c>
      <c r="G844" s="334">
        <f t="shared" si="255"/>
        <v>0</v>
      </c>
    </row>
    <row r="845" spans="1:7" s="335" customFormat="1" ht="24" customHeight="1" x14ac:dyDescent="0.2">
      <c r="A845" s="326" t="str">
        <f t="shared" si="251"/>
        <v/>
      </c>
      <c r="B845" s="327" t="str">
        <f t="shared" si="252"/>
        <v/>
      </c>
      <c r="C845" s="328"/>
      <c r="D845" s="329" t="str">
        <f t="shared" si="253"/>
        <v/>
      </c>
      <c r="E845" s="330"/>
      <c r="F845" s="331">
        <f t="shared" si="254"/>
        <v>0</v>
      </c>
      <c r="G845" s="334">
        <f t="shared" si="255"/>
        <v>0</v>
      </c>
    </row>
    <row r="846" spans="1:7" s="335" customFormat="1" ht="24" customHeight="1" x14ac:dyDescent="0.2">
      <c r="A846" s="326" t="str">
        <f t="shared" si="251"/>
        <v/>
      </c>
      <c r="B846" s="327" t="str">
        <f t="shared" si="252"/>
        <v/>
      </c>
      <c r="C846" s="328"/>
      <c r="D846" s="329" t="str">
        <f t="shared" si="253"/>
        <v/>
      </c>
      <c r="E846" s="330"/>
      <c r="F846" s="331">
        <f t="shared" si="254"/>
        <v>0</v>
      </c>
      <c r="G846" s="334">
        <f t="shared" si="255"/>
        <v>0</v>
      </c>
    </row>
    <row r="847" spans="1:7" ht="24" customHeight="1" x14ac:dyDescent="0.2">
      <c r="A847" s="181"/>
      <c r="B847" s="162"/>
      <c r="C847" s="151"/>
      <c r="D847" s="162"/>
      <c r="E847" s="163"/>
      <c r="F847" s="240" t="s">
        <v>35</v>
      </c>
      <c r="G847" s="178">
        <f>SUBTOTAL(9,G838:G846)</f>
        <v>0</v>
      </c>
    </row>
    <row r="848" spans="1:7" ht="24" customHeight="1" thickBot="1" x14ac:dyDescent="0.25">
      <c r="A848" s="182"/>
      <c r="B848" s="183"/>
      <c r="C848" s="184"/>
      <c r="D848" s="183"/>
      <c r="E848" s="185"/>
      <c r="F848" s="186"/>
      <c r="G848" s="187"/>
    </row>
    <row r="849" spans="1:141" ht="24" customHeight="1" thickBot="1" x14ac:dyDescent="0.25">
      <c r="A849" s="188" t="str">
        <f>B807</f>
        <v>4.2.3</v>
      </c>
      <c r="B849" s="189" t="str">
        <f>C807</f>
        <v>Tabiques de placas cementicias</v>
      </c>
      <c r="C849" s="190"/>
      <c r="D849" s="190" t="s">
        <v>36</v>
      </c>
      <c r="E849" s="191"/>
      <c r="F849" s="192" t="s">
        <v>37</v>
      </c>
      <c r="G849" s="193">
        <f>SUBTOTAL(9,G812:G848)</f>
        <v>0</v>
      </c>
    </row>
    <row r="850" spans="1:141" ht="24" customHeight="1" thickTop="1" thickBot="1" x14ac:dyDescent="0.25"/>
    <row r="851" spans="1:141" ht="24" customHeight="1" thickTop="1" x14ac:dyDescent="0.2">
      <c r="A851" s="225" t="s">
        <v>39</v>
      </c>
      <c r="B851" s="226"/>
      <c r="C851" s="226"/>
      <c r="D851" s="226"/>
      <c r="E851" s="226"/>
      <c r="F851" s="226"/>
      <c r="G851" s="227"/>
      <c r="H851" s="152">
        <f>COUNTIF($A$1:A857,"ANALISIS DE PRECIOS")</f>
        <v>18</v>
      </c>
    </row>
    <row r="852" spans="1:141" ht="24" customHeight="1" x14ac:dyDescent="0.2">
      <c r="A852" s="153" t="s">
        <v>726</v>
      </c>
      <c r="B852" s="154" t="str">
        <f>Comitente</f>
        <v>DIRECCIÓN DE INFRAESTRUCTURA ESCOLAR</v>
      </c>
      <c r="C852" s="148"/>
      <c r="D852" s="155"/>
      <c r="E852" s="155"/>
      <c r="F852" s="156"/>
      <c r="G852" s="157"/>
    </row>
    <row r="853" spans="1:141" ht="24" customHeight="1" x14ac:dyDescent="0.2">
      <c r="A853" s="153" t="s">
        <v>727</v>
      </c>
      <c r="B853" s="154">
        <f>Contratista</f>
        <v>0</v>
      </c>
      <c r="C853" s="149"/>
      <c r="D853" s="149"/>
      <c r="E853" s="149"/>
      <c r="F853" s="158"/>
      <c r="G853" s="159"/>
    </row>
    <row r="854" spans="1:141" ht="24" customHeight="1" x14ac:dyDescent="0.2">
      <c r="A854" s="153" t="s">
        <v>26</v>
      </c>
      <c r="B854" s="154" t="str">
        <f>Obra</f>
        <v>E.N.I. N° 23 - MARGARITA FERRA DE BARTOL</v>
      </c>
      <c r="C854" s="149"/>
      <c r="D854" s="149"/>
      <c r="E854" s="149"/>
      <c r="F854" s="158" t="s">
        <v>40</v>
      </c>
      <c r="G854" s="160">
        <f>Fecha_Base</f>
        <v>0</v>
      </c>
    </row>
    <row r="855" spans="1:141" ht="24" customHeight="1" x14ac:dyDescent="0.2">
      <c r="A855" s="161" t="s">
        <v>725</v>
      </c>
      <c r="B855" s="150" t="str">
        <f>Ubicación</f>
        <v>Alfredo Fortabat 3060 (o) - Bº Franklin Rawson</v>
      </c>
      <c r="C855" s="150"/>
      <c r="D855" s="162"/>
      <c r="E855" s="163"/>
      <c r="F855" s="164"/>
      <c r="G855" s="165"/>
    </row>
    <row r="856" spans="1:141" ht="24" customHeight="1" x14ac:dyDescent="0.2">
      <c r="A856" s="161" t="s">
        <v>41</v>
      </c>
      <c r="B856" s="166" t="str">
        <f>IFERROR(VALUE(LEFT(B857,FIND("-",B857)-1)),"")</f>
        <v/>
      </c>
      <c r="C856" s="151" t="str">
        <f>IFERROR(VLOOKUP(B856,Tabla_CyP,2,FALSE),"")</f>
        <v/>
      </c>
      <c r="E856" s="163"/>
      <c r="F856" s="164"/>
      <c r="G856" s="165"/>
    </row>
    <row r="857" spans="1:141" ht="24" customHeight="1" x14ac:dyDescent="0.2">
      <c r="A857" s="161" t="s">
        <v>27</v>
      </c>
      <c r="B857" s="167" t="str">
        <f>IFERROR(VLOOKUP(COUNTIF($A$1:A857,"ANALISIS DE PRECIOS"),Tabla_NumeroItem,4,FALSE),"")</f>
        <v>4.3.1</v>
      </c>
      <c r="C857" s="151" t="str">
        <f>IFERROR(VLOOKUP(B857,Tabla_CyP,2,FALSE),"")</f>
        <v>Plenos</v>
      </c>
      <c r="D857" s="162"/>
      <c r="E857" s="163"/>
      <c r="F857" s="158" t="s">
        <v>28</v>
      </c>
      <c r="G857" s="168" t="str">
        <f>IFERROR(VLOOKUP(B857,Tabla_CyP,4,FALSE),"")</f>
        <v>m2</v>
      </c>
    </row>
    <row r="858" spans="1:141" ht="24" customHeight="1" x14ac:dyDescent="0.2">
      <c r="A858" s="161"/>
      <c r="B858" s="150"/>
      <c r="C858" s="151"/>
      <c r="D858" s="162"/>
      <c r="E858" s="163"/>
      <c r="F858" s="164"/>
      <c r="G858" s="165"/>
    </row>
    <row r="859" spans="1:141" ht="24" customHeight="1" x14ac:dyDescent="0.2">
      <c r="A859" s="357" t="s">
        <v>588</v>
      </c>
      <c r="B859" s="358"/>
      <c r="C859" s="359" t="s">
        <v>0</v>
      </c>
      <c r="D859" s="359" t="s">
        <v>29</v>
      </c>
      <c r="E859" s="361" t="s">
        <v>30</v>
      </c>
      <c r="F859" s="363" t="s">
        <v>31</v>
      </c>
      <c r="G859" s="365" t="s">
        <v>32</v>
      </c>
    </row>
    <row r="860" spans="1:141" s="171" customFormat="1" ht="24" customHeight="1" x14ac:dyDescent="0.2">
      <c r="A860" s="169" t="s">
        <v>589</v>
      </c>
      <c r="B860" s="170" t="s">
        <v>590</v>
      </c>
      <c r="C860" s="360"/>
      <c r="D860" s="360"/>
      <c r="E860" s="362"/>
      <c r="F860" s="364"/>
      <c r="G860" s="366"/>
      <c r="I860" s="336"/>
      <c r="J860" s="336"/>
      <c r="K860" s="336"/>
      <c r="L860" s="336"/>
      <c r="M860" s="336"/>
      <c r="N860" s="336"/>
      <c r="O860" s="336"/>
      <c r="P860" s="336"/>
      <c r="Q860" s="336"/>
      <c r="R860" s="336"/>
      <c r="S860" s="336"/>
      <c r="T860" s="336"/>
      <c r="U860" s="336"/>
      <c r="V860" s="336"/>
      <c r="W860" s="336"/>
      <c r="X860" s="336"/>
      <c r="Y860" s="336"/>
      <c r="Z860" s="336"/>
      <c r="AA860" s="336"/>
      <c r="AB860" s="336"/>
      <c r="AC860" s="336"/>
      <c r="AD860" s="336"/>
      <c r="AE860" s="336"/>
      <c r="AF860" s="336"/>
      <c r="AG860" s="336"/>
      <c r="AH860" s="336"/>
      <c r="AI860" s="336"/>
      <c r="AJ860" s="336"/>
      <c r="AK860" s="336"/>
      <c r="AL860" s="336"/>
      <c r="AM860" s="336"/>
      <c r="AN860" s="336"/>
      <c r="AO860" s="336"/>
      <c r="AP860" s="336"/>
      <c r="AQ860" s="336"/>
      <c r="AR860" s="336"/>
      <c r="AS860" s="336"/>
      <c r="AT860" s="336"/>
      <c r="AU860" s="336"/>
      <c r="AV860" s="336"/>
      <c r="AW860" s="336"/>
      <c r="AX860" s="336"/>
      <c r="AY860" s="336"/>
      <c r="AZ860" s="336"/>
      <c r="BA860" s="336"/>
      <c r="BB860" s="336"/>
      <c r="BC860" s="336"/>
      <c r="BD860" s="336"/>
      <c r="BE860" s="336"/>
      <c r="BF860" s="336"/>
      <c r="BG860" s="336"/>
      <c r="BH860" s="336"/>
      <c r="BI860" s="336"/>
      <c r="BJ860" s="336"/>
      <c r="BK860" s="336"/>
      <c r="BL860" s="336"/>
      <c r="BM860" s="336"/>
      <c r="BN860" s="336"/>
      <c r="BO860" s="336"/>
      <c r="BP860" s="336"/>
      <c r="BQ860" s="336"/>
      <c r="BR860" s="336"/>
      <c r="BS860" s="336"/>
      <c r="BT860" s="336"/>
      <c r="BU860" s="336"/>
      <c r="BV860" s="336"/>
      <c r="BW860" s="336"/>
      <c r="BX860" s="336"/>
      <c r="BY860" s="336"/>
      <c r="BZ860" s="336"/>
      <c r="CA860" s="336"/>
      <c r="CB860" s="336"/>
      <c r="CC860" s="336"/>
      <c r="CD860" s="336"/>
      <c r="CE860" s="336"/>
      <c r="CF860" s="336"/>
      <c r="CG860" s="336"/>
      <c r="CH860" s="336"/>
      <c r="CI860" s="336"/>
      <c r="CJ860" s="336"/>
      <c r="CK860" s="336"/>
      <c r="CL860" s="336"/>
      <c r="CM860" s="336"/>
      <c r="CN860" s="336"/>
      <c r="CO860" s="336"/>
      <c r="CP860" s="336"/>
      <c r="CQ860" s="336"/>
      <c r="CR860" s="336"/>
      <c r="CS860" s="336"/>
      <c r="CT860" s="336"/>
      <c r="CU860" s="336"/>
      <c r="CV860" s="336"/>
      <c r="CW860" s="336"/>
      <c r="CX860" s="336"/>
      <c r="CY860" s="336"/>
      <c r="CZ860" s="336"/>
      <c r="DA860" s="336"/>
      <c r="DB860" s="336"/>
      <c r="DC860" s="336"/>
      <c r="DD860" s="336"/>
      <c r="DE860" s="336"/>
      <c r="DF860" s="336"/>
      <c r="DG860" s="336"/>
      <c r="DH860" s="336"/>
      <c r="DI860" s="336"/>
      <c r="DJ860" s="336"/>
      <c r="DK860" s="336"/>
      <c r="DL860" s="336"/>
      <c r="DM860" s="336"/>
      <c r="DN860" s="336"/>
      <c r="DO860" s="336"/>
      <c r="DP860" s="336"/>
      <c r="DQ860" s="336"/>
      <c r="DR860" s="336"/>
      <c r="DS860" s="336"/>
      <c r="DT860" s="336"/>
      <c r="DU860" s="336"/>
      <c r="DV860" s="336"/>
      <c r="DW860" s="336"/>
      <c r="DX860" s="336"/>
      <c r="DY860" s="336"/>
      <c r="DZ860" s="336"/>
      <c r="EA860" s="336"/>
      <c r="EB860" s="336"/>
      <c r="EC860" s="336"/>
      <c r="ED860" s="336"/>
      <c r="EE860" s="336"/>
      <c r="EF860" s="336"/>
      <c r="EG860" s="336"/>
      <c r="EH860" s="336"/>
      <c r="EI860" s="336"/>
      <c r="EJ860" s="336"/>
      <c r="EK860" s="336"/>
    </row>
    <row r="861" spans="1:141" ht="24" customHeight="1" x14ac:dyDescent="0.2">
      <c r="A861" s="239"/>
      <c r="B861" s="172"/>
      <c r="C861" s="237" t="s">
        <v>728</v>
      </c>
      <c r="D861" s="173"/>
      <c r="E861" s="174"/>
      <c r="F861" s="175"/>
      <c r="G861" s="176"/>
    </row>
    <row r="862" spans="1:141" s="335" customFormat="1" ht="24" customHeight="1" x14ac:dyDescent="0.2">
      <c r="A862" s="326" t="str">
        <f t="shared" ref="A862:A875" si="256">IFERROR(VLOOKUP(C862,Tabla_Insumos,4,FALSE),"")</f>
        <v/>
      </c>
      <c r="B862" s="327" t="str">
        <f>IFERROR(VLOOKUP(C862,Tabla_Insumos,5,FALSE),"")</f>
        <v/>
      </c>
      <c r="C862" s="328"/>
      <c r="D862" s="329" t="str">
        <f t="shared" ref="D862:D875" si="257">IFERROR(VLOOKUP(C862,Tabla_Insumos,2,FALSE),"")</f>
        <v/>
      </c>
      <c r="E862" s="330"/>
      <c r="F862" s="331">
        <f t="shared" ref="F862:F875" si="258">IFERROR(VLOOKUP(C862,Tabla_Insumos,3,FALSE),0)</f>
        <v>0</v>
      </c>
      <c r="G862" s="334">
        <f>ROUND(E862*F862,2)</f>
        <v>0</v>
      </c>
    </row>
    <row r="863" spans="1:141" s="335" customFormat="1" ht="24" customHeight="1" x14ac:dyDescent="0.2">
      <c r="A863" s="326" t="str">
        <f t="shared" si="256"/>
        <v/>
      </c>
      <c r="B863" s="327" t="str">
        <f t="shared" ref="B863:B875" si="259">IFERROR(VLOOKUP(C863,Tabla_Insumos,5,FALSE),"")</f>
        <v/>
      </c>
      <c r="C863" s="328"/>
      <c r="D863" s="329" t="str">
        <f t="shared" si="257"/>
        <v/>
      </c>
      <c r="E863" s="330"/>
      <c r="F863" s="331">
        <f t="shared" si="258"/>
        <v>0</v>
      </c>
      <c r="G863" s="334">
        <f t="shared" ref="G863:G875" si="260">ROUND(E863*F863,2)</f>
        <v>0</v>
      </c>
    </row>
    <row r="864" spans="1:141" s="335" customFormat="1" ht="24" customHeight="1" x14ac:dyDescent="0.2">
      <c r="A864" s="326" t="str">
        <f t="shared" si="256"/>
        <v/>
      </c>
      <c r="B864" s="327" t="str">
        <f t="shared" si="259"/>
        <v/>
      </c>
      <c r="C864" s="328"/>
      <c r="D864" s="329" t="str">
        <f t="shared" si="257"/>
        <v/>
      </c>
      <c r="E864" s="330"/>
      <c r="F864" s="331">
        <f t="shared" si="258"/>
        <v>0</v>
      </c>
      <c r="G864" s="334">
        <f t="shared" si="260"/>
        <v>0</v>
      </c>
    </row>
    <row r="865" spans="1:7" s="335" customFormat="1" ht="24" customHeight="1" x14ac:dyDescent="0.2">
      <c r="A865" s="326" t="str">
        <f t="shared" si="256"/>
        <v/>
      </c>
      <c r="B865" s="327" t="str">
        <f t="shared" si="259"/>
        <v/>
      </c>
      <c r="C865" s="328"/>
      <c r="D865" s="329" t="str">
        <f t="shared" si="257"/>
        <v/>
      </c>
      <c r="E865" s="330"/>
      <c r="F865" s="331">
        <f t="shared" si="258"/>
        <v>0</v>
      </c>
      <c r="G865" s="334">
        <f t="shared" si="260"/>
        <v>0</v>
      </c>
    </row>
    <row r="866" spans="1:7" s="335" customFormat="1" ht="24" customHeight="1" x14ac:dyDescent="0.2">
      <c r="A866" s="326" t="str">
        <f t="shared" si="256"/>
        <v/>
      </c>
      <c r="B866" s="327" t="str">
        <f t="shared" si="259"/>
        <v/>
      </c>
      <c r="C866" s="328"/>
      <c r="D866" s="329" t="str">
        <f t="shared" si="257"/>
        <v/>
      </c>
      <c r="E866" s="330"/>
      <c r="F866" s="331">
        <f t="shared" si="258"/>
        <v>0</v>
      </c>
      <c r="G866" s="334">
        <f t="shared" si="260"/>
        <v>0</v>
      </c>
    </row>
    <row r="867" spans="1:7" s="335" customFormat="1" ht="24" customHeight="1" x14ac:dyDescent="0.2">
      <c r="A867" s="326" t="str">
        <f t="shared" si="256"/>
        <v/>
      </c>
      <c r="B867" s="327" t="str">
        <f t="shared" si="259"/>
        <v/>
      </c>
      <c r="C867" s="328"/>
      <c r="D867" s="329" t="str">
        <f t="shared" si="257"/>
        <v/>
      </c>
      <c r="E867" s="330"/>
      <c r="F867" s="331">
        <f t="shared" si="258"/>
        <v>0</v>
      </c>
      <c r="G867" s="334">
        <f t="shared" si="260"/>
        <v>0</v>
      </c>
    </row>
    <row r="868" spans="1:7" s="335" customFormat="1" ht="24" customHeight="1" x14ac:dyDescent="0.2">
      <c r="A868" s="326" t="str">
        <f t="shared" si="256"/>
        <v/>
      </c>
      <c r="B868" s="327" t="str">
        <f t="shared" si="259"/>
        <v/>
      </c>
      <c r="C868" s="328"/>
      <c r="D868" s="329" t="str">
        <f t="shared" si="257"/>
        <v/>
      </c>
      <c r="E868" s="330"/>
      <c r="F868" s="331">
        <f t="shared" si="258"/>
        <v>0</v>
      </c>
      <c r="G868" s="334">
        <f t="shared" si="260"/>
        <v>0</v>
      </c>
    </row>
    <row r="869" spans="1:7" s="335" customFormat="1" ht="24" customHeight="1" x14ac:dyDescent="0.2">
      <c r="A869" s="326" t="str">
        <f t="shared" si="256"/>
        <v/>
      </c>
      <c r="B869" s="327" t="str">
        <f t="shared" si="259"/>
        <v/>
      </c>
      <c r="C869" s="328"/>
      <c r="D869" s="329" t="str">
        <f t="shared" si="257"/>
        <v/>
      </c>
      <c r="E869" s="330"/>
      <c r="F869" s="331">
        <f t="shared" si="258"/>
        <v>0</v>
      </c>
      <c r="G869" s="334">
        <f t="shared" si="260"/>
        <v>0</v>
      </c>
    </row>
    <row r="870" spans="1:7" s="335" customFormat="1" ht="24" customHeight="1" x14ac:dyDescent="0.2">
      <c r="A870" s="326" t="str">
        <f t="shared" si="256"/>
        <v/>
      </c>
      <c r="B870" s="327" t="str">
        <f t="shared" si="259"/>
        <v/>
      </c>
      <c r="C870" s="328"/>
      <c r="D870" s="329" t="str">
        <f t="shared" si="257"/>
        <v/>
      </c>
      <c r="E870" s="330"/>
      <c r="F870" s="331">
        <f t="shared" si="258"/>
        <v>0</v>
      </c>
      <c r="G870" s="334">
        <f t="shared" si="260"/>
        <v>0</v>
      </c>
    </row>
    <row r="871" spans="1:7" s="335" customFormat="1" ht="24" customHeight="1" x14ac:dyDescent="0.2">
      <c r="A871" s="326" t="str">
        <f t="shared" si="256"/>
        <v/>
      </c>
      <c r="B871" s="327" t="str">
        <f t="shared" si="259"/>
        <v/>
      </c>
      <c r="C871" s="328"/>
      <c r="D871" s="329" t="str">
        <f t="shared" si="257"/>
        <v/>
      </c>
      <c r="E871" s="330"/>
      <c r="F871" s="331">
        <f t="shared" si="258"/>
        <v>0</v>
      </c>
      <c r="G871" s="334">
        <f t="shared" si="260"/>
        <v>0</v>
      </c>
    </row>
    <row r="872" spans="1:7" s="335" customFormat="1" ht="24" customHeight="1" x14ac:dyDescent="0.2">
      <c r="A872" s="326" t="str">
        <f t="shared" si="256"/>
        <v/>
      </c>
      <c r="B872" s="327" t="str">
        <f t="shared" si="259"/>
        <v/>
      </c>
      <c r="C872" s="328"/>
      <c r="D872" s="329" t="str">
        <f t="shared" si="257"/>
        <v/>
      </c>
      <c r="E872" s="330"/>
      <c r="F872" s="331">
        <f t="shared" si="258"/>
        <v>0</v>
      </c>
      <c r="G872" s="334">
        <f t="shared" si="260"/>
        <v>0</v>
      </c>
    </row>
    <row r="873" spans="1:7" s="335" customFormat="1" ht="24" customHeight="1" x14ac:dyDescent="0.2">
      <c r="A873" s="326" t="str">
        <f t="shared" si="256"/>
        <v/>
      </c>
      <c r="B873" s="327" t="str">
        <f t="shared" si="259"/>
        <v/>
      </c>
      <c r="C873" s="328"/>
      <c r="D873" s="329" t="str">
        <f t="shared" si="257"/>
        <v/>
      </c>
      <c r="E873" s="330"/>
      <c r="F873" s="331">
        <f t="shared" si="258"/>
        <v>0</v>
      </c>
      <c r="G873" s="334">
        <f t="shared" si="260"/>
        <v>0</v>
      </c>
    </row>
    <row r="874" spans="1:7" s="335" customFormat="1" ht="24" customHeight="1" x14ac:dyDescent="0.2">
      <c r="A874" s="326" t="str">
        <f t="shared" si="256"/>
        <v/>
      </c>
      <c r="B874" s="327" t="str">
        <f t="shared" si="259"/>
        <v/>
      </c>
      <c r="C874" s="328"/>
      <c r="D874" s="329" t="str">
        <f t="shared" si="257"/>
        <v/>
      </c>
      <c r="E874" s="330"/>
      <c r="F874" s="331">
        <f t="shared" si="258"/>
        <v>0</v>
      </c>
      <c r="G874" s="334">
        <f t="shared" si="260"/>
        <v>0</v>
      </c>
    </row>
    <row r="875" spans="1:7" s="335" customFormat="1" ht="24" customHeight="1" x14ac:dyDescent="0.2">
      <c r="A875" s="326" t="str">
        <f t="shared" si="256"/>
        <v/>
      </c>
      <c r="B875" s="327" t="str">
        <f t="shared" si="259"/>
        <v/>
      </c>
      <c r="C875" s="328"/>
      <c r="D875" s="329" t="str">
        <f t="shared" si="257"/>
        <v/>
      </c>
      <c r="E875" s="330"/>
      <c r="F875" s="332">
        <f t="shared" si="258"/>
        <v>0</v>
      </c>
      <c r="G875" s="334">
        <f t="shared" si="260"/>
        <v>0</v>
      </c>
    </row>
    <row r="876" spans="1:7" ht="24" customHeight="1" x14ac:dyDescent="0.2">
      <c r="A876" s="177"/>
      <c r="B876" s="151"/>
      <c r="C876" s="151"/>
      <c r="D876" s="162"/>
      <c r="E876" s="163"/>
      <c r="F876" s="240" t="s">
        <v>33</v>
      </c>
      <c r="G876" s="178">
        <f>SUBTOTAL(9,G862:G875)</f>
        <v>0</v>
      </c>
    </row>
    <row r="877" spans="1:7" ht="24" customHeight="1" x14ac:dyDescent="0.2">
      <c r="A877" s="177"/>
      <c r="B877" s="151"/>
      <c r="C877" s="179" t="s">
        <v>729</v>
      </c>
      <c r="D877" s="162"/>
      <c r="E877" s="163"/>
      <c r="F877" s="164"/>
      <c r="G877" s="180"/>
    </row>
    <row r="878" spans="1:7" s="335" customFormat="1" ht="24" customHeight="1" x14ac:dyDescent="0.2">
      <c r="A878" s="326" t="str">
        <f t="shared" ref="A878:A885" si="261">IFERROR(VLOOKUP(C878,Tabla_Insumos,4,FALSE),"")</f>
        <v/>
      </c>
      <c r="B878" s="327" t="str">
        <f t="shared" ref="B878:B885" si="262">IFERROR(VLOOKUP(C878,Tabla_Insumos,5,FALSE),"")</f>
        <v/>
      </c>
      <c r="C878" s="328"/>
      <c r="D878" s="329" t="str">
        <f t="shared" ref="D878:D885" si="263">IFERROR(VLOOKUP(C878,Tabla_Insumos,2,FALSE),"")</f>
        <v/>
      </c>
      <c r="E878" s="330"/>
      <c r="F878" s="333">
        <f t="shared" ref="F878:F885" si="264">IFERROR(VLOOKUP(C878,Tabla_Insumos,3,FALSE),0)</f>
        <v>0</v>
      </c>
      <c r="G878" s="334">
        <f>ROUND(E878*F878,2)</f>
        <v>0</v>
      </c>
    </row>
    <row r="879" spans="1:7" s="335" customFormat="1" ht="24" customHeight="1" x14ac:dyDescent="0.2">
      <c r="A879" s="326" t="str">
        <f t="shared" si="261"/>
        <v/>
      </c>
      <c r="B879" s="327" t="str">
        <f t="shared" si="262"/>
        <v/>
      </c>
      <c r="C879" s="328"/>
      <c r="D879" s="329" t="str">
        <f t="shared" si="263"/>
        <v/>
      </c>
      <c r="E879" s="330"/>
      <c r="F879" s="333">
        <f t="shared" si="264"/>
        <v>0</v>
      </c>
      <c r="G879" s="334">
        <f>ROUND(E879*F879,2)</f>
        <v>0</v>
      </c>
    </row>
    <row r="880" spans="1:7" s="335" customFormat="1" ht="24" customHeight="1" x14ac:dyDescent="0.2">
      <c r="A880" s="326" t="str">
        <f t="shared" si="261"/>
        <v/>
      </c>
      <c r="B880" s="327" t="str">
        <f t="shared" si="262"/>
        <v/>
      </c>
      <c r="C880" s="328"/>
      <c r="D880" s="329" t="str">
        <f t="shared" si="263"/>
        <v/>
      </c>
      <c r="E880" s="330"/>
      <c r="F880" s="333">
        <f t="shared" si="264"/>
        <v>0</v>
      </c>
      <c r="G880" s="334">
        <f t="shared" ref="G880:G885" si="265">ROUND(E880*F880,2)</f>
        <v>0</v>
      </c>
    </row>
    <row r="881" spans="1:7" s="335" customFormat="1" ht="24" customHeight="1" x14ac:dyDescent="0.2">
      <c r="A881" s="326" t="str">
        <f t="shared" si="261"/>
        <v/>
      </c>
      <c r="B881" s="327" t="str">
        <f t="shared" si="262"/>
        <v/>
      </c>
      <c r="C881" s="328"/>
      <c r="D881" s="329" t="str">
        <f t="shared" si="263"/>
        <v/>
      </c>
      <c r="E881" s="330"/>
      <c r="F881" s="333">
        <f t="shared" si="264"/>
        <v>0</v>
      </c>
      <c r="G881" s="334">
        <f t="shared" si="265"/>
        <v>0</v>
      </c>
    </row>
    <row r="882" spans="1:7" s="335" customFormat="1" ht="24" customHeight="1" x14ac:dyDescent="0.2">
      <c r="A882" s="326" t="str">
        <f t="shared" si="261"/>
        <v/>
      </c>
      <c r="B882" s="327" t="str">
        <f t="shared" si="262"/>
        <v/>
      </c>
      <c r="C882" s="328"/>
      <c r="D882" s="329" t="str">
        <f t="shared" si="263"/>
        <v/>
      </c>
      <c r="E882" s="330"/>
      <c r="F882" s="331">
        <f t="shared" si="264"/>
        <v>0</v>
      </c>
      <c r="G882" s="334">
        <f t="shared" si="265"/>
        <v>0</v>
      </c>
    </row>
    <row r="883" spans="1:7" s="335" customFormat="1" ht="24" customHeight="1" x14ac:dyDescent="0.2">
      <c r="A883" s="326" t="str">
        <f t="shared" si="261"/>
        <v/>
      </c>
      <c r="B883" s="327" t="str">
        <f t="shared" si="262"/>
        <v/>
      </c>
      <c r="C883" s="328"/>
      <c r="D883" s="329" t="str">
        <f t="shared" si="263"/>
        <v/>
      </c>
      <c r="E883" s="330"/>
      <c r="F883" s="331">
        <f t="shared" si="264"/>
        <v>0</v>
      </c>
      <c r="G883" s="334">
        <f t="shared" si="265"/>
        <v>0</v>
      </c>
    </row>
    <row r="884" spans="1:7" s="335" customFormat="1" ht="24" customHeight="1" x14ac:dyDescent="0.2">
      <c r="A884" s="326" t="str">
        <f t="shared" si="261"/>
        <v/>
      </c>
      <c r="B884" s="327" t="str">
        <f t="shared" si="262"/>
        <v/>
      </c>
      <c r="C884" s="328"/>
      <c r="D884" s="329" t="str">
        <f t="shared" si="263"/>
        <v/>
      </c>
      <c r="E884" s="330"/>
      <c r="F884" s="331">
        <f t="shared" si="264"/>
        <v>0</v>
      </c>
      <c r="G884" s="334">
        <f t="shared" si="265"/>
        <v>0</v>
      </c>
    </row>
    <row r="885" spans="1:7" s="335" customFormat="1" ht="24" customHeight="1" x14ac:dyDescent="0.2">
      <c r="A885" s="326" t="str">
        <f t="shared" si="261"/>
        <v/>
      </c>
      <c r="B885" s="327" t="str">
        <f t="shared" si="262"/>
        <v/>
      </c>
      <c r="C885" s="328"/>
      <c r="D885" s="329" t="str">
        <f t="shared" si="263"/>
        <v/>
      </c>
      <c r="E885" s="330"/>
      <c r="F885" s="331">
        <f t="shared" si="264"/>
        <v>0</v>
      </c>
      <c r="G885" s="334">
        <f t="shared" si="265"/>
        <v>0</v>
      </c>
    </row>
    <row r="886" spans="1:7" ht="24" customHeight="1" x14ac:dyDescent="0.2">
      <c r="A886" s="177"/>
      <c r="B886" s="151"/>
      <c r="C886" s="151"/>
      <c r="D886" s="162"/>
      <c r="E886" s="163"/>
      <c r="F886" s="240" t="s">
        <v>34</v>
      </c>
      <c r="G886" s="178">
        <f>SUBTOTAL(9,G878:G885)</f>
        <v>0</v>
      </c>
    </row>
    <row r="887" spans="1:7" ht="24" customHeight="1" x14ac:dyDescent="0.2">
      <c r="A887" s="177"/>
      <c r="B887" s="151"/>
      <c r="C887" s="179" t="s">
        <v>730</v>
      </c>
      <c r="D887" s="162"/>
      <c r="E887" s="163"/>
      <c r="F887" s="164"/>
      <c r="G887" s="180"/>
    </row>
    <row r="888" spans="1:7" s="335" customFormat="1" ht="24" customHeight="1" x14ac:dyDescent="0.2">
      <c r="A888" s="326" t="str">
        <f t="shared" ref="A888:A896" si="266">IFERROR(VLOOKUP(C888,Tabla_Insumos,4,FALSE),"")</f>
        <v/>
      </c>
      <c r="B888" s="327" t="str">
        <f t="shared" ref="B888:B896" si="267">IFERROR(VLOOKUP(C888,Tabla_Insumos,5,FALSE),"")</f>
        <v/>
      </c>
      <c r="C888" s="328"/>
      <c r="D888" s="329" t="str">
        <f t="shared" ref="D888:D896" si="268">IFERROR(VLOOKUP(C888,Tabla_Insumos,2,FALSE),"")</f>
        <v/>
      </c>
      <c r="E888" s="330"/>
      <c r="F888" s="331">
        <f t="shared" ref="F888:F896" si="269">IFERROR(VLOOKUP(C888,Tabla_Insumos,3,FALSE),0)</f>
        <v>0</v>
      </c>
      <c r="G888" s="334">
        <f t="shared" ref="G888:G896" si="270">ROUND(E888*F888,2)</f>
        <v>0</v>
      </c>
    </row>
    <row r="889" spans="1:7" s="335" customFormat="1" ht="24" customHeight="1" x14ac:dyDescent="0.2">
      <c r="A889" s="326" t="str">
        <f t="shared" si="266"/>
        <v/>
      </c>
      <c r="B889" s="327" t="str">
        <f t="shared" si="267"/>
        <v/>
      </c>
      <c r="C889" s="328"/>
      <c r="D889" s="329" t="str">
        <f t="shared" si="268"/>
        <v/>
      </c>
      <c r="E889" s="330"/>
      <c r="F889" s="331">
        <f t="shared" si="269"/>
        <v>0</v>
      </c>
      <c r="G889" s="334">
        <f t="shared" si="270"/>
        <v>0</v>
      </c>
    </row>
    <row r="890" spans="1:7" s="335" customFormat="1" ht="24" customHeight="1" x14ac:dyDescent="0.2">
      <c r="A890" s="326" t="str">
        <f t="shared" si="266"/>
        <v/>
      </c>
      <c r="B890" s="327" t="str">
        <f t="shared" si="267"/>
        <v/>
      </c>
      <c r="C890" s="328"/>
      <c r="D890" s="329" t="str">
        <f t="shared" si="268"/>
        <v/>
      </c>
      <c r="E890" s="330"/>
      <c r="F890" s="331">
        <f t="shared" si="269"/>
        <v>0</v>
      </c>
      <c r="G890" s="334">
        <f t="shared" si="270"/>
        <v>0</v>
      </c>
    </row>
    <row r="891" spans="1:7" s="335" customFormat="1" ht="24" customHeight="1" x14ac:dyDescent="0.2">
      <c r="A891" s="326" t="str">
        <f t="shared" si="266"/>
        <v/>
      </c>
      <c r="B891" s="327" t="str">
        <f t="shared" si="267"/>
        <v/>
      </c>
      <c r="C891" s="328"/>
      <c r="D891" s="329" t="str">
        <f t="shared" si="268"/>
        <v/>
      </c>
      <c r="E891" s="330"/>
      <c r="F891" s="331">
        <f t="shared" si="269"/>
        <v>0</v>
      </c>
      <c r="G891" s="334">
        <f t="shared" si="270"/>
        <v>0</v>
      </c>
    </row>
    <row r="892" spans="1:7" s="335" customFormat="1" ht="24" customHeight="1" x14ac:dyDescent="0.2">
      <c r="A892" s="326" t="str">
        <f t="shared" si="266"/>
        <v/>
      </c>
      <c r="B892" s="327" t="str">
        <f t="shared" si="267"/>
        <v/>
      </c>
      <c r="C892" s="328"/>
      <c r="D892" s="329" t="str">
        <f t="shared" si="268"/>
        <v/>
      </c>
      <c r="E892" s="330"/>
      <c r="F892" s="331">
        <f t="shared" si="269"/>
        <v>0</v>
      </c>
      <c r="G892" s="334">
        <f t="shared" si="270"/>
        <v>0</v>
      </c>
    </row>
    <row r="893" spans="1:7" s="335" customFormat="1" ht="24" customHeight="1" x14ac:dyDescent="0.2">
      <c r="A893" s="326" t="str">
        <f t="shared" si="266"/>
        <v/>
      </c>
      <c r="B893" s="327" t="str">
        <f t="shared" si="267"/>
        <v/>
      </c>
      <c r="C893" s="328"/>
      <c r="D893" s="329" t="str">
        <f t="shared" si="268"/>
        <v/>
      </c>
      <c r="E893" s="330"/>
      <c r="F893" s="331">
        <f t="shared" si="269"/>
        <v>0</v>
      </c>
      <c r="G893" s="334">
        <f t="shared" si="270"/>
        <v>0</v>
      </c>
    </row>
    <row r="894" spans="1:7" s="335" customFormat="1" ht="24" customHeight="1" x14ac:dyDescent="0.2">
      <c r="A894" s="326" t="str">
        <f t="shared" si="266"/>
        <v/>
      </c>
      <c r="B894" s="327" t="str">
        <f t="shared" si="267"/>
        <v/>
      </c>
      <c r="C894" s="328"/>
      <c r="D894" s="329" t="str">
        <f t="shared" si="268"/>
        <v/>
      </c>
      <c r="E894" s="330"/>
      <c r="F894" s="331">
        <f t="shared" si="269"/>
        <v>0</v>
      </c>
      <c r="G894" s="334">
        <f t="shared" si="270"/>
        <v>0</v>
      </c>
    </row>
    <row r="895" spans="1:7" s="335" customFormat="1" ht="24" customHeight="1" x14ac:dyDescent="0.2">
      <c r="A895" s="326" t="str">
        <f t="shared" si="266"/>
        <v/>
      </c>
      <c r="B895" s="327" t="str">
        <f t="shared" si="267"/>
        <v/>
      </c>
      <c r="C895" s="328"/>
      <c r="D895" s="329" t="str">
        <f t="shared" si="268"/>
        <v/>
      </c>
      <c r="E895" s="330"/>
      <c r="F895" s="331">
        <f t="shared" si="269"/>
        <v>0</v>
      </c>
      <c r="G895" s="334">
        <f t="shared" si="270"/>
        <v>0</v>
      </c>
    </row>
    <row r="896" spans="1:7" s="335" customFormat="1" ht="24" customHeight="1" x14ac:dyDescent="0.2">
      <c r="A896" s="326" t="str">
        <f t="shared" si="266"/>
        <v/>
      </c>
      <c r="B896" s="327" t="str">
        <f t="shared" si="267"/>
        <v/>
      </c>
      <c r="C896" s="328"/>
      <c r="D896" s="329" t="str">
        <f t="shared" si="268"/>
        <v/>
      </c>
      <c r="E896" s="330"/>
      <c r="F896" s="331">
        <f t="shared" si="269"/>
        <v>0</v>
      </c>
      <c r="G896" s="334">
        <f t="shared" si="270"/>
        <v>0</v>
      </c>
    </row>
    <row r="897" spans="1:141" ht="24" customHeight="1" x14ac:dyDescent="0.2">
      <c r="A897" s="181"/>
      <c r="B897" s="162"/>
      <c r="C897" s="151"/>
      <c r="D897" s="162"/>
      <c r="E897" s="163"/>
      <c r="F897" s="240" t="s">
        <v>35</v>
      </c>
      <c r="G897" s="178">
        <f>SUBTOTAL(9,G888:G896)</f>
        <v>0</v>
      </c>
    </row>
    <row r="898" spans="1:141" ht="24" customHeight="1" thickBot="1" x14ac:dyDescent="0.25">
      <c r="A898" s="182"/>
      <c r="B898" s="183"/>
      <c r="C898" s="184"/>
      <c r="D898" s="183"/>
      <c r="E898" s="185"/>
      <c r="F898" s="186"/>
      <c r="G898" s="187"/>
    </row>
    <row r="899" spans="1:141" ht="24" customHeight="1" thickBot="1" x14ac:dyDescent="0.25">
      <c r="A899" s="188" t="str">
        <f>B857</f>
        <v>4.3.1</v>
      </c>
      <c r="B899" s="189" t="str">
        <f>C857</f>
        <v>Plenos</v>
      </c>
      <c r="C899" s="190"/>
      <c r="D899" s="190" t="s">
        <v>36</v>
      </c>
      <c r="E899" s="191"/>
      <c r="F899" s="192" t="s">
        <v>37</v>
      </c>
      <c r="G899" s="193">
        <f>SUBTOTAL(9,G862:G898)</f>
        <v>0</v>
      </c>
    </row>
    <row r="900" spans="1:141" ht="24" customHeight="1" thickTop="1" thickBot="1" x14ac:dyDescent="0.25"/>
    <row r="901" spans="1:141" ht="24" customHeight="1" thickTop="1" x14ac:dyDescent="0.2">
      <c r="A901" s="225" t="s">
        <v>39</v>
      </c>
      <c r="B901" s="226"/>
      <c r="C901" s="226"/>
      <c r="D901" s="226"/>
      <c r="E901" s="226"/>
      <c r="F901" s="226"/>
      <c r="G901" s="227"/>
      <c r="H901" s="152">
        <f>COUNTIF($A$1:A907,"ANALISIS DE PRECIOS")</f>
        <v>19</v>
      </c>
    </row>
    <row r="902" spans="1:141" ht="24" customHeight="1" x14ac:dyDescent="0.2">
      <c r="A902" s="153" t="s">
        <v>726</v>
      </c>
      <c r="B902" s="154" t="str">
        <f>Comitente</f>
        <v>DIRECCIÓN DE INFRAESTRUCTURA ESCOLAR</v>
      </c>
      <c r="C902" s="148"/>
      <c r="D902" s="155"/>
      <c r="E902" s="155"/>
      <c r="F902" s="156"/>
      <c r="G902" s="157"/>
    </row>
    <row r="903" spans="1:141" ht="24" customHeight="1" x14ac:dyDescent="0.2">
      <c r="A903" s="153" t="s">
        <v>727</v>
      </c>
      <c r="B903" s="154">
        <f>Contratista</f>
        <v>0</v>
      </c>
      <c r="C903" s="149"/>
      <c r="D903" s="149"/>
      <c r="E903" s="149"/>
      <c r="F903" s="158"/>
      <c r="G903" s="159"/>
    </row>
    <row r="904" spans="1:141" ht="24" customHeight="1" x14ac:dyDescent="0.2">
      <c r="A904" s="153" t="s">
        <v>26</v>
      </c>
      <c r="B904" s="154" t="str">
        <f>Obra</f>
        <v>E.N.I. N° 23 - MARGARITA FERRA DE BARTOL</v>
      </c>
      <c r="C904" s="149"/>
      <c r="D904" s="149"/>
      <c r="E904" s="149"/>
      <c r="F904" s="158" t="s">
        <v>40</v>
      </c>
      <c r="G904" s="160">
        <f>Fecha_Base</f>
        <v>0</v>
      </c>
    </row>
    <row r="905" spans="1:141" ht="24" customHeight="1" x14ac:dyDescent="0.2">
      <c r="A905" s="161" t="s">
        <v>725</v>
      </c>
      <c r="B905" s="150" t="str">
        <f>Ubicación</f>
        <v>Alfredo Fortabat 3060 (o) - Bº Franklin Rawson</v>
      </c>
      <c r="C905" s="150"/>
      <c r="D905" s="162"/>
      <c r="E905" s="163"/>
      <c r="F905" s="164"/>
      <c r="G905" s="165"/>
    </row>
    <row r="906" spans="1:141" ht="24" customHeight="1" x14ac:dyDescent="0.2">
      <c r="A906" s="161" t="s">
        <v>41</v>
      </c>
      <c r="B906" s="166" t="str">
        <f>IFERROR(VALUE(LEFT(B907,FIND("-",B907)-1)),"")</f>
        <v/>
      </c>
      <c r="C906" s="151" t="str">
        <f>IFERROR(VLOOKUP(B906,Tabla_CyP,2,FALSE),"")</f>
        <v/>
      </c>
      <c r="E906" s="163"/>
      <c r="F906" s="164"/>
      <c r="G906" s="165"/>
    </row>
    <row r="907" spans="1:141" ht="24" customHeight="1" x14ac:dyDescent="0.2">
      <c r="A907" s="161" t="s">
        <v>27</v>
      </c>
      <c r="B907" s="167" t="str">
        <f>IFERROR(VLOOKUP(COUNTIF($A$1:A907,"ANALISIS DE PRECIOS"),Tabla_NumeroItem,4,FALSE),"")</f>
        <v>4.4.1</v>
      </c>
      <c r="C907" s="151" t="str">
        <f>IFERROR(VLOOKUP(B907,Tabla_CyP,2,FALSE),"")</f>
        <v>Capa Aisladora Horizontal y Vertical</v>
      </c>
      <c r="D907" s="162"/>
      <c r="E907" s="163"/>
      <c r="F907" s="158" t="s">
        <v>28</v>
      </c>
      <c r="G907" s="168" t="str">
        <f>IFERROR(VLOOKUP(B907,Tabla_CyP,4,FALSE),"")</f>
        <v>m2</v>
      </c>
    </row>
    <row r="908" spans="1:141" ht="24" customHeight="1" x14ac:dyDescent="0.2">
      <c r="A908" s="161"/>
      <c r="B908" s="150"/>
      <c r="C908" s="151"/>
      <c r="D908" s="162"/>
      <c r="E908" s="163"/>
      <c r="F908" s="164"/>
      <c r="G908" s="165"/>
    </row>
    <row r="909" spans="1:141" ht="24" customHeight="1" x14ac:dyDescent="0.2">
      <c r="A909" s="357" t="s">
        <v>588</v>
      </c>
      <c r="B909" s="358"/>
      <c r="C909" s="359" t="s">
        <v>0</v>
      </c>
      <c r="D909" s="359" t="s">
        <v>29</v>
      </c>
      <c r="E909" s="361" t="s">
        <v>30</v>
      </c>
      <c r="F909" s="363" t="s">
        <v>31</v>
      </c>
      <c r="G909" s="365" t="s">
        <v>32</v>
      </c>
    </row>
    <row r="910" spans="1:141" s="171" customFormat="1" ht="24" customHeight="1" x14ac:dyDescent="0.2">
      <c r="A910" s="169" t="s">
        <v>589</v>
      </c>
      <c r="B910" s="170" t="s">
        <v>590</v>
      </c>
      <c r="C910" s="360"/>
      <c r="D910" s="360"/>
      <c r="E910" s="362"/>
      <c r="F910" s="364"/>
      <c r="G910" s="366"/>
      <c r="I910" s="336"/>
      <c r="J910" s="336"/>
      <c r="K910" s="336"/>
      <c r="L910" s="336"/>
      <c r="M910" s="336"/>
      <c r="N910" s="336"/>
      <c r="O910" s="336"/>
      <c r="P910" s="336"/>
      <c r="Q910" s="336"/>
      <c r="R910" s="336"/>
      <c r="S910" s="336"/>
      <c r="T910" s="336"/>
      <c r="U910" s="336"/>
      <c r="V910" s="336"/>
      <c r="W910" s="336"/>
      <c r="X910" s="336"/>
      <c r="Y910" s="336"/>
      <c r="Z910" s="336"/>
      <c r="AA910" s="336"/>
      <c r="AB910" s="336"/>
      <c r="AC910" s="336"/>
      <c r="AD910" s="336"/>
      <c r="AE910" s="336"/>
      <c r="AF910" s="336"/>
      <c r="AG910" s="336"/>
      <c r="AH910" s="336"/>
      <c r="AI910" s="336"/>
      <c r="AJ910" s="336"/>
      <c r="AK910" s="336"/>
      <c r="AL910" s="336"/>
      <c r="AM910" s="336"/>
      <c r="AN910" s="336"/>
      <c r="AO910" s="336"/>
      <c r="AP910" s="336"/>
      <c r="AQ910" s="336"/>
      <c r="AR910" s="336"/>
      <c r="AS910" s="336"/>
      <c r="AT910" s="336"/>
      <c r="AU910" s="336"/>
      <c r="AV910" s="336"/>
      <c r="AW910" s="336"/>
      <c r="AX910" s="336"/>
      <c r="AY910" s="336"/>
      <c r="AZ910" s="336"/>
      <c r="BA910" s="336"/>
      <c r="BB910" s="336"/>
      <c r="BC910" s="336"/>
      <c r="BD910" s="336"/>
      <c r="BE910" s="336"/>
      <c r="BF910" s="336"/>
      <c r="BG910" s="336"/>
      <c r="BH910" s="336"/>
      <c r="BI910" s="336"/>
      <c r="BJ910" s="336"/>
      <c r="BK910" s="336"/>
      <c r="BL910" s="336"/>
      <c r="BM910" s="336"/>
      <c r="BN910" s="336"/>
      <c r="BO910" s="336"/>
      <c r="BP910" s="336"/>
      <c r="BQ910" s="336"/>
      <c r="BR910" s="336"/>
      <c r="BS910" s="336"/>
      <c r="BT910" s="336"/>
      <c r="BU910" s="336"/>
      <c r="BV910" s="336"/>
      <c r="BW910" s="336"/>
      <c r="BX910" s="336"/>
      <c r="BY910" s="336"/>
      <c r="BZ910" s="336"/>
      <c r="CA910" s="336"/>
      <c r="CB910" s="336"/>
      <c r="CC910" s="336"/>
      <c r="CD910" s="336"/>
      <c r="CE910" s="336"/>
      <c r="CF910" s="336"/>
      <c r="CG910" s="336"/>
      <c r="CH910" s="336"/>
      <c r="CI910" s="336"/>
      <c r="CJ910" s="336"/>
      <c r="CK910" s="336"/>
      <c r="CL910" s="336"/>
      <c r="CM910" s="336"/>
      <c r="CN910" s="336"/>
      <c r="CO910" s="336"/>
      <c r="CP910" s="336"/>
      <c r="CQ910" s="336"/>
      <c r="CR910" s="336"/>
      <c r="CS910" s="336"/>
      <c r="CT910" s="336"/>
      <c r="CU910" s="336"/>
      <c r="CV910" s="336"/>
      <c r="CW910" s="336"/>
      <c r="CX910" s="336"/>
      <c r="CY910" s="336"/>
      <c r="CZ910" s="336"/>
      <c r="DA910" s="336"/>
      <c r="DB910" s="336"/>
      <c r="DC910" s="336"/>
      <c r="DD910" s="336"/>
      <c r="DE910" s="336"/>
      <c r="DF910" s="336"/>
      <c r="DG910" s="336"/>
      <c r="DH910" s="336"/>
      <c r="DI910" s="336"/>
      <c r="DJ910" s="336"/>
      <c r="DK910" s="336"/>
      <c r="DL910" s="336"/>
      <c r="DM910" s="336"/>
      <c r="DN910" s="336"/>
      <c r="DO910" s="336"/>
      <c r="DP910" s="336"/>
      <c r="DQ910" s="336"/>
      <c r="DR910" s="336"/>
      <c r="DS910" s="336"/>
      <c r="DT910" s="336"/>
      <c r="DU910" s="336"/>
      <c r="DV910" s="336"/>
      <c r="DW910" s="336"/>
      <c r="DX910" s="336"/>
      <c r="DY910" s="336"/>
      <c r="DZ910" s="336"/>
      <c r="EA910" s="336"/>
      <c r="EB910" s="336"/>
      <c r="EC910" s="336"/>
      <c r="ED910" s="336"/>
      <c r="EE910" s="336"/>
      <c r="EF910" s="336"/>
      <c r="EG910" s="336"/>
      <c r="EH910" s="336"/>
      <c r="EI910" s="336"/>
      <c r="EJ910" s="336"/>
      <c r="EK910" s="336"/>
    </row>
    <row r="911" spans="1:141" ht="24" customHeight="1" x14ac:dyDescent="0.2">
      <c r="A911" s="239"/>
      <c r="B911" s="172"/>
      <c r="C911" s="237" t="s">
        <v>728</v>
      </c>
      <c r="D911" s="173"/>
      <c r="E911" s="174"/>
      <c r="F911" s="175"/>
      <c r="G911" s="176"/>
    </row>
    <row r="912" spans="1:141" s="335" customFormat="1" ht="24" customHeight="1" x14ac:dyDescent="0.2">
      <c r="A912" s="326" t="str">
        <f t="shared" ref="A912:A925" si="271">IFERROR(VLOOKUP(C912,Tabla_Insumos,4,FALSE),"")</f>
        <v/>
      </c>
      <c r="B912" s="327" t="str">
        <f>IFERROR(VLOOKUP(C912,Tabla_Insumos,5,FALSE),"")</f>
        <v/>
      </c>
      <c r="C912" s="328"/>
      <c r="D912" s="329" t="str">
        <f t="shared" ref="D912:D925" si="272">IFERROR(VLOOKUP(C912,Tabla_Insumos,2,FALSE),"")</f>
        <v/>
      </c>
      <c r="E912" s="330"/>
      <c r="F912" s="331">
        <f t="shared" ref="F912:F925" si="273">IFERROR(VLOOKUP(C912,Tabla_Insumos,3,FALSE),0)</f>
        <v>0</v>
      </c>
      <c r="G912" s="334">
        <f>ROUND(E912*F912,2)</f>
        <v>0</v>
      </c>
    </row>
    <row r="913" spans="1:7" s="335" customFormat="1" ht="24" customHeight="1" x14ac:dyDescent="0.2">
      <c r="A913" s="326" t="str">
        <f t="shared" si="271"/>
        <v/>
      </c>
      <c r="B913" s="327" t="str">
        <f t="shared" ref="B913:B925" si="274">IFERROR(VLOOKUP(C913,Tabla_Insumos,5,FALSE),"")</f>
        <v/>
      </c>
      <c r="C913" s="328"/>
      <c r="D913" s="329" t="str">
        <f t="shared" si="272"/>
        <v/>
      </c>
      <c r="E913" s="330"/>
      <c r="F913" s="331">
        <f t="shared" si="273"/>
        <v>0</v>
      </c>
      <c r="G913" s="334">
        <f t="shared" ref="G913:G925" si="275">ROUND(E913*F913,2)</f>
        <v>0</v>
      </c>
    </row>
    <row r="914" spans="1:7" s="335" customFormat="1" ht="24" customHeight="1" x14ac:dyDescent="0.2">
      <c r="A914" s="326" t="str">
        <f t="shared" si="271"/>
        <v/>
      </c>
      <c r="B914" s="327" t="str">
        <f t="shared" si="274"/>
        <v/>
      </c>
      <c r="C914" s="328"/>
      <c r="D914" s="329" t="str">
        <f t="shared" si="272"/>
        <v/>
      </c>
      <c r="E914" s="330"/>
      <c r="F914" s="331">
        <f t="shared" si="273"/>
        <v>0</v>
      </c>
      <c r="G914" s="334">
        <f t="shared" si="275"/>
        <v>0</v>
      </c>
    </row>
    <row r="915" spans="1:7" s="335" customFormat="1" ht="24" customHeight="1" x14ac:dyDescent="0.2">
      <c r="A915" s="326" t="str">
        <f t="shared" si="271"/>
        <v/>
      </c>
      <c r="B915" s="327" t="str">
        <f t="shared" si="274"/>
        <v/>
      </c>
      <c r="C915" s="328"/>
      <c r="D915" s="329" t="str">
        <f t="shared" si="272"/>
        <v/>
      </c>
      <c r="E915" s="330"/>
      <c r="F915" s="331">
        <f t="shared" si="273"/>
        <v>0</v>
      </c>
      <c r="G915" s="334">
        <f t="shared" si="275"/>
        <v>0</v>
      </c>
    </row>
    <row r="916" spans="1:7" s="335" customFormat="1" ht="24" customHeight="1" x14ac:dyDescent="0.2">
      <c r="A916" s="326" t="str">
        <f t="shared" si="271"/>
        <v/>
      </c>
      <c r="B916" s="327" t="str">
        <f t="shared" si="274"/>
        <v/>
      </c>
      <c r="C916" s="328"/>
      <c r="D916" s="329" t="str">
        <f t="shared" si="272"/>
        <v/>
      </c>
      <c r="E916" s="330"/>
      <c r="F916" s="331">
        <f t="shared" si="273"/>
        <v>0</v>
      </c>
      <c r="G916" s="334">
        <f t="shared" si="275"/>
        <v>0</v>
      </c>
    </row>
    <row r="917" spans="1:7" s="335" customFormat="1" ht="24" customHeight="1" x14ac:dyDescent="0.2">
      <c r="A917" s="326" t="str">
        <f t="shared" si="271"/>
        <v/>
      </c>
      <c r="B917" s="327" t="str">
        <f t="shared" si="274"/>
        <v/>
      </c>
      <c r="C917" s="328"/>
      <c r="D917" s="329" t="str">
        <f t="shared" si="272"/>
        <v/>
      </c>
      <c r="E917" s="330"/>
      <c r="F917" s="331">
        <f t="shared" si="273"/>
        <v>0</v>
      </c>
      <c r="G917" s="334">
        <f t="shared" si="275"/>
        <v>0</v>
      </c>
    </row>
    <row r="918" spans="1:7" s="335" customFormat="1" ht="24" customHeight="1" x14ac:dyDescent="0.2">
      <c r="A918" s="326" t="str">
        <f t="shared" si="271"/>
        <v/>
      </c>
      <c r="B918" s="327" t="str">
        <f t="shared" si="274"/>
        <v/>
      </c>
      <c r="C918" s="328"/>
      <c r="D918" s="329" t="str">
        <f t="shared" si="272"/>
        <v/>
      </c>
      <c r="E918" s="330"/>
      <c r="F918" s="331">
        <f t="shared" si="273"/>
        <v>0</v>
      </c>
      <c r="G918" s="334">
        <f t="shared" si="275"/>
        <v>0</v>
      </c>
    </row>
    <row r="919" spans="1:7" s="335" customFormat="1" ht="24" customHeight="1" x14ac:dyDescent="0.2">
      <c r="A919" s="326" t="str">
        <f t="shared" si="271"/>
        <v/>
      </c>
      <c r="B919" s="327" t="str">
        <f t="shared" si="274"/>
        <v/>
      </c>
      <c r="C919" s="328"/>
      <c r="D919" s="329" t="str">
        <f t="shared" si="272"/>
        <v/>
      </c>
      <c r="E919" s="330"/>
      <c r="F919" s="331">
        <f t="shared" si="273"/>
        <v>0</v>
      </c>
      <c r="G919" s="334">
        <f t="shared" si="275"/>
        <v>0</v>
      </c>
    </row>
    <row r="920" spans="1:7" s="335" customFormat="1" ht="24" customHeight="1" x14ac:dyDescent="0.2">
      <c r="A920" s="326" t="str">
        <f t="shared" si="271"/>
        <v/>
      </c>
      <c r="B920" s="327" t="str">
        <f t="shared" si="274"/>
        <v/>
      </c>
      <c r="C920" s="328"/>
      <c r="D920" s="329" t="str">
        <f t="shared" si="272"/>
        <v/>
      </c>
      <c r="E920" s="330"/>
      <c r="F920" s="331">
        <f t="shared" si="273"/>
        <v>0</v>
      </c>
      <c r="G920" s="334">
        <f t="shared" si="275"/>
        <v>0</v>
      </c>
    </row>
    <row r="921" spans="1:7" s="335" customFormat="1" ht="24" customHeight="1" x14ac:dyDescent="0.2">
      <c r="A921" s="326" t="str">
        <f t="shared" si="271"/>
        <v/>
      </c>
      <c r="B921" s="327" t="str">
        <f t="shared" si="274"/>
        <v/>
      </c>
      <c r="C921" s="328"/>
      <c r="D921" s="329" t="str">
        <f t="shared" si="272"/>
        <v/>
      </c>
      <c r="E921" s="330"/>
      <c r="F921" s="331">
        <f t="shared" si="273"/>
        <v>0</v>
      </c>
      <c r="G921" s="334">
        <f t="shared" si="275"/>
        <v>0</v>
      </c>
    </row>
    <row r="922" spans="1:7" s="335" customFormat="1" ht="24" customHeight="1" x14ac:dyDescent="0.2">
      <c r="A922" s="326" t="str">
        <f t="shared" si="271"/>
        <v/>
      </c>
      <c r="B922" s="327" t="str">
        <f t="shared" si="274"/>
        <v/>
      </c>
      <c r="C922" s="328"/>
      <c r="D922" s="329" t="str">
        <f t="shared" si="272"/>
        <v/>
      </c>
      <c r="E922" s="330"/>
      <c r="F922" s="331">
        <f t="shared" si="273"/>
        <v>0</v>
      </c>
      <c r="G922" s="334">
        <f t="shared" si="275"/>
        <v>0</v>
      </c>
    </row>
    <row r="923" spans="1:7" s="335" customFormat="1" ht="24" customHeight="1" x14ac:dyDescent="0.2">
      <c r="A923" s="326" t="str">
        <f t="shared" si="271"/>
        <v/>
      </c>
      <c r="B923" s="327" t="str">
        <f t="shared" si="274"/>
        <v/>
      </c>
      <c r="C923" s="328"/>
      <c r="D923" s="329" t="str">
        <f t="shared" si="272"/>
        <v/>
      </c>
      <c r="E923" s="330"/>
      <c r="F923" s="331">
        <f t="shared" si="273"/>
        <v>0</v>
      </c>
      <c r="G923" s="334">
        <f t="shared" si="275"/>
        <v>0</v>
      </c>
    </row>
    <row r="924" spans="1:7" s="335" customFormat="1" ht="24" customHeight="1" x14ac:dyDescent="0.2">
      <c r="A924" s="326" t="str">
        <f t="shared" si="271"/>
        <v/>
      </c>
      <c r="B924" s="327" t="str">
        <f t="shared" si="274"/>
        <v/>
      </c>
      <c r="C924" s="328"/>
      <c r="D924" s="329" t="str">
        <f t="shared" si="272"/>
        <v/>
      </c>
      <c r="E924" s="330"/>
      <c r="F924" s="331">
        <f t="shared" si="273"/>
        <v>0</v>
      </c>
      <c r="G924" s="334">
        <f t="shared" si="275"/>
        <v>0</v>
      </c>
    </row>
    <row r="925" spans="1:7" s="335" customFormat="1" ht="24" customHeight="1" x14ac:dyDescent="0.2">
      <c r="A925" s="326" t="str">
        <f t="shared" si="271"/>
        <v/>
      </c>
      <c r="B925" s="327" t="str">
        <f t="shared" si="274"/>
        <v/>
      </c>
      <c r="C925" s="328"/>
      <c r="D925" s="329" t="str">
        <f t="shared" si="272"/>
        <v/>
      </c>
      <c r="E925" s="330"/>
      <c r="F925" s="332">
        <f t="shared" si="273"/>
        <v>0</v>
      </c>
      <c r="G925" s="334">
        <f t="shared" si="275"/>
        <v>0</v>
      </c>
    </row>
    <row r="926" spans="1:7" ht="24" customHeight="1" x14ac:dyDescent="0.2">
      <c r="A926" s="177"/>
      <c r="B926" s="151"/>
      <c r="C926" s="151"/>
      <c r="D926" s="162"/>
      <c r="E926" s="163"/>
      <c r="F926" s="240" t="s">
        <v>33</v>
      </c>
      <c r="G926" s="178">
        <f>SUBTOTAL(9,G912:G925)</f>
        <v>0</v>
      </c>
    </row>
    <row r="927" spans="1:7" ht="24" customHeight="1" x14ac:dyDescent="0.2">
      <c r="A927" s="177"/>
      <c r="B927" s="151"/>
      <c r="C927" s="179" t="s">
        <v>729</v>
      </c>
      <c r="D927" s="162"/>
      <c r="E927" s="163"/>
      <c r="F927" s="164"/>
      <c r="G927" s="180"/>
    </row>
    <row r="928" spans="1:7" s="335" customFormat="1" ht="24" customHeight="1" x14ac:dyDescent="0.2">
      <c r="A928" s="326" t="str">
        <f t="shared" ref="A928:A935" si="276">IFERROR(VLOOKUP(C928,Tabla_Insumos,4,FALSE),"")</f>
        <v/>
      </c>
      <c r="B928" s="327" t="str">
        <f t="shared" ref="B928:B935" si="277">IFERROR(VLOOKUP(C928,Tabla_Insumos,5,FALSE),"")</f>
        <v/>
      </c>
      <c r="C928" s="328"/>
      <c r="D928" s="329" t="str">
        <f t="shared" ref="D928:D935" si="278">IFERROR(VLOOKUP(C928,Tabla_Insumos,2,FALSE),"")</f>
        <v/>
      </c>
      <c r="E928" s="330"/>
      <c r="F928" s="333">
        <f t="shared" ref="F928:F935" si="279">IFERROR(VLOOKUP(C928,Tabla_Insumos,3,FALSE),0)</f>
        <v>0</v>
      </c>
      <c r="G928" s="334">
        <f>ROUND(E928*F928,2)</f>
        <v>0</v>
      </c>
    </row>
    <row r="929" spans="1:7" s="335" customFormat="1" ht="24" customHeight="1" x14ac:dyDescent="0.2">
      <c r="A929" s="326" t="str">
        <f t="shared" si="276"/>
        <v/>
      </c>
      <c r="B929" s="327" t="str">
        <f t="shared" si="277"/>
        <v/>
      </c>
      <c r="C929" s="328"/>
      <c r="D929" s="329" t="str">
        <f t="shared" si="278"/>
        <v/>
      </c>
      <c r="E929" s="330"/>
      <c r="F929" s="333">
        <f t="shared" si="279"/>
        <v>0</v>
      </c>
      <c r="G929" s="334">
        <f>ROUND(E929*F929,2)</f>
        <v>0</v>
      </c>
    </row>
    <row r="930" spans="1:7" s="335" customFormat="1" ht="24" customHeight="1" x14ac:dyDescent="0.2">
      <c r="A930" s="326" t="str">
        <f t="shared" si="276"/>
        <v/>
      </c>
      <c r="B930" s="327" t="str">
        <f t="shared" si="277"/>
        <v/>
      </c>
      <c r="C930" s="328"/>
      <c r="D930" s="329" t="str">
        <f t="shared" si="278"/>
        <v/>
      </c>
      <c r="E930" s="330"/>
      <c r="F930" s="333">
        <f t="shared" si="279"/>
        <v>0</v>
      </c>
      <c r="G930" s="334">
        <f t="shared" ref="G930:G935" si="280">ROUND(E930*F930,2)</f>
        <v>0</v>
      </c>
    </row>
    <row r="931" spans="1:7" s="335" customFormat="1" ht="24" customHeight="1" x14ac:dyDescent="0.2">
      <c r="A931" s="326" t="str">
        <f t="shared" si="276"/>
        <v/>
      </c>
      <c r="B931" s="327" t="str">
        <f t="shared" si="277"/>
        <v/>
      </c>
      <c r="C931" s="328"/>
      <c r="D931" s="329" t="str">
        <f t="shared" si="278"/>
        <v/>
      </c>
      <c r="E931" s="330"/>
      <c r="F931" s="333">
        <f t="shared" si="279"/>
        <v>0</v>
      </c>
      <c r="G931" s="334">
        <f t="shared" si="280"/>
        <v>0</v>
      </c>
    </row>
    <row r="932" spans="1:7" s="335" customFormat="1" ht="24" customHeight="1" x14ac:dyDescent="0.2">
      <c r="A932" s="326" t="str">
        <f t="shared" si="276"/>
        <v/>
      </c>
      <c r="B932" s="327" t="str">
        <f t="shared" si="277"/>
        <v/>
      </c>
      <c r="C932" s="328"/>
      <c r="D932" s="329" t="str">
        <f t="shared" si="278"/>
        <v/>
      </c>
      <c r="E932" s="330"/>
      <c r="F932" s="331">
        <f t="shared" si="279"/>
        <v>0</v>
      </c>
      <c r="G932" s="334">
        <f t="shared" si="280"/>
        <v>0</v>
      </c>
    </row>
    <row r="933" spans="1:7" s="335" customFormat="1" ht="24" customHeight="1" x14ac:dyDescent="0.2">
      <c r="A933" s="326" t="str">
        <f t="shared" si="276"/>
        <v/>
      </c>
      <c r="B933" s="327" t="str">
        <f t="shared" si="277"/>
        <v/>
      </c>
      <c r="C933" s="328"/>
      <c r="D933" s="329" t="str">
        <f t="shared" si="278"/>
        <v/>
      </c>
      <c r="E933" s="330"/>
      <c r="F933" s="331">
        <f t="shared" si="279"/>
        <v>0</v>
      </c>
      <c r="G933" s="334">
        <f t="shared" si="280"/>
        <v>0</v>
      </c>
    </row>
    <row r="934" spans="1:7" s="335" customFormat="1" ht="24" customHeight="1" x14ac:dyDescent="0.2">
      <c r="A934" s="326" t="str">
        <f t="shared" si="276"/>
        <v/>
      </c>
      <c r="B934" s="327" t="str">
        <f t="shared" si="277"/>
        <v/>
      </c>
      <c r="C934" s="328"/>
      <c r="D934" s="329" t="str">
        <f t="shared" si="278"/>
        <v/>
      </c>
      <c r="E934" s="330"/>
      <c r="F934" s="331">
        <f t="shared" si="279"/>
        <v>0</v>
      </c>
      <c r="G934" s="334">
        <f t="shared" si="280"/>
        <v>0</v>
      </c>
    </row>
    <row r="935" spans="1:7" s="335" customFormat="1" ht="24" customHeight="1" x14ac:dyDescent="0.2">
      <c r="A935" s="326" t="str">
        <f t="shared" si="276"/>
        <v/>
      </c>
      <c r="B935" s="327" t="str">
        <f t="shared" si="277"/>
        <v/>
      </c>
      <c r="C935" s="328"/>
      <c r="D935" s="329" t="str">
        <f t="shared" si="278"/>
        <v/>
      </c>
      <c r="E935" s="330"/>
      <c r="F935" s="331">
        <f t="shared" si="279"/>
        <v>0</v>
      </c>
      <c r="G935" s="334">
        <f t="shared" si="280"/>
        <v>0</v>
      </c>
    </row>
    <row r="936" spans="1:7" ht="24" customHeight="1" x14ac:dyDescent="0.2">
      <c r="A936" s="177"/>
      <c r="B936" s="151"/>
      <c r="C936" s="151"/>
      <c r="D936" s="162"/>
      <c r="E936" s="163"/>
      <c r="F936" s="240" t="s">
        <v>34</v>
      </c>
      <c r="G936" s="178">
        <f>SUBTOTAL(9,G928:G935)</f>
        <v>0</v>
      </c>
    </row>
    <row r="937" spans="1:7" ht="24" customHeight="1" x14ac:dyDescent="0.2">
      <c r="A937" s="177"/>
      <c r="B937" s="151"/>
      <c r="C937" s="179" t="s">
        <v>730</v>
      </c>
      <c r="D937" s="162"/>
      <c r="E937" s="163"/>
      <c r="F937" s="164"/>
      <c r="G937" s="180"/>
    </row>
    <row r="938" spans="1:7" s="335" customFormat="1" ht="24" customHeight="1" x14ac:dyDescent="0.2">
      <c r="A938" s="326" t="str">
        <f t="shared" ref="A938:A946" si="281">IFERROR(VLOOKUP(C938,Tabla_Insumos,4,FALSE),"")</f>
        <v/>
      </c>
      <c r="B938" s="327" t="str">
        <f t="shared" ref="B938:B946" si="282">IFERROR(VLOOKUP(C938,Tabla_Insumos,5,FALSE),"")</f>
        <v/>
      </c>
      <c r="C938" s="328"/>
      <c r="D938" s="329" t="str">
        <f t="shared" ref="D938:D946" si="283">IFERROR(VLOOKUP(C938,Tabla_Insumos,2,FALSE),"")</f>
        <v/>
      </c>
      <c r="E938" s="330"/>
      <c r="F938" s="331">
        <f t="shared" ref="F938:F946" si="284">IFERROR(VLOOKUP(C938,Tabla_Insumos,3,FALSE),0)</f>
        <v>0</v>
      </c>
      <c r="G938" s="334">
        <f t="shared" ref="G938:G946" si="285">ROUND(E938*F938,2)</f>
        <v>0</v>
      </c>
    </row>
    <row r="939" spans="1:7" s="335" customFormat="1" ht="24" customHeight="1" x14ac:dyDescent="0.2">
      <c r="A939" s="326" t="str">
        <f t="shared" si="281"/>
        <v/>
      </c>
      <c r="B939" s="327" t="str">
        <f t="shared" si="282"/>
        <v/>
      </c>
      <c r="C939" s="328"/>
      <c r="D939" s="329" t="str">
        <f t="shared" si="283"/>
        <v/>
      </c>
      <c r="E939" s="330"/>
      <c r="F939" s="331">
        <f t="shared" si="284"/>
        <v>0</v>
      </c>
      <c r="G939" s="334">
        <f t="shared" si="285"/>
        <v>0</v>
      </c>
    </row>
    <row r="940" spans="1:7" s="335" customFormat="1" ht="24" customHeight="1" x14ac:dyDescent="0.2">
      <c r="A940" s="326" t="str">
        <f t="shared" si="281"/>
        <v/>
      </c>
      <c r="B940" s="327" t="str">
        <f t="shared" si="282"/>
        <v/>
      </c>
      <c r="C940" s="328"/>
      <c r="D940" s="329" t="str">
        <f t="shared" si="283"/>
        <v/>
      </c>
      <c r="E940" s="330"/>
      <c r="F940" s="331">
        <f t="shared" si="284"/>
        <v>0</v>
      </c>
      <c r="G940" s="334">
        <f t="shared" si="285"/>
        <v>0</v>
      </c>
    </row>
    <row r="941" spans="1:7" s="335" customFormat="1" ht="24" customHeight="1" x14ac:dyDescent="0.2">
      <c r="A941" s="326" t="str">
        <f t="shared" si="281"/>
        <v/>
      </c>
      <c r="B941" s="327" t="str">
        <f t="shared" si="282"/>
        <v/>
      </c>
      <c r="C941" s="328"/>
      <c r="D941" s="329" t="str">
        <f t="shared" si="283"/>
        <v/>
      </c>
      <c r="E941" s="330"/>
      <c r="F941" s="331">
        <f t="shared" si="284"/>
        <v>0</v>
      </c>
      <c r="G941" s="334">
        <f t="shared" si="285"/>
        <v>0</v>
      </c>
    </row>
    <row r="942" spans="1:7" s="335" customFormat="1" ht="24" customHeight="1" x14ac:dyDescent="0.2">
      <c r="A942" s="326" t="str">
        <f t="shared" si="281"/>
        <v/>
      </c>
      <c r="B942" s="327" t="str">
        <f t="shared" si="282"/>
        <v/>
      </c>
      <c r="C942" s="328"/>
      <c r="D942" s="329" t="str">
        <f t="shared" si="283"/>
        <v/>
      </c>
      <c r="E942" s="330"/>
      <c r="F942" s="331">
        <f t="shared" si="284"/>
        <v>0</v>
      </c>
      <c r="G942" s="334">
        <f t="shared" si="285"/>
        <v>0</v>
      </c>
    </row>
    <row r="943" spans="1:7" s="335" customFormat="1" ht="24" customHeight="1" x14ac:dyDescent="0.2">
      <c r="A943" s="326" t="str">
        <f t="shared" si="281"/>
        <v/>
      </c>
      <c r="B943" s="327" t="str">
        <f t="shared" si="282"/>
        <v/>
      </c>
      <c r="C943" s="328"/>
      <c r="D943" s="329" t="str">
        <f t="shared" si="283"/>
        <v/>
      </c>
      <c r="E943" s="330"/>
      <c r="F943" s="331">
        <f t="shared" si="284"/>
        <v>0</v>
      </c>
      <c r="G943" s="334">
        <f t="shared" si="285"/>
        <v>0</v>
      </c>
    </row>
    <row r="944" spans="1:7" s="335" customFormat="1" ht="24" customHeight="1" x14ac:dyDescent="0.2">
      <c r="A944" s="326" t="str">
        <f t="shared" si="281"/>
        <v/>
      </c>
      <c r="B944" s="327" t="str">
        <f t="shared" si="282"/>
        <v/>
      </c>
      <c r="C944" s="328"/>
      <c r="D944" s="329" t="str">
        <f t="shared" si="283"/>
        <v/>
      </c>
      <c r="E944" s="330"/>
      <c r="F944" s="331">
        <f t="shared" si="284"/>
        <v>0</v>
      </c>
      <c r="G944" s="334">
        <f t="shared" si="285"/>
        <v>0</v>
      </c>
    </row>
    <row r="945" spans="1:141" s="335" customFormat="1" ht="24" customHeight="1" x14ac:dyDescent="0.2">
      <c r="A945" s="326" t="str">
        <f t="shared" si="281"/>
        <v/>
      </c>
      <c r="B945" s="327" t="str">
        <f t="shared" si="282"/>
        <v/>
      </c>
      <c r="C945" s="328"/>
      <c r="D945" s="329" t="str">
        <f t="shared" si="283"/>
        <v/>
      </c>
      <c r="E945" s="330"/>
      <c r="F945" s="331">
        <f t="shared" si="284"/>
        <v>0</v>
      </c>
      <c r="G945" s="334">
        <f t="shared" si="285"/>
        <v>0</v>
      </c>
    </row>
    <row r="946" spans="1:141" s="335" customFormat="1" ht="24" customHeight="1" x14ac:dyDescent="0.2">
      <c r="A946" s="326" t="str">
        <f t="shared" si="281"/>
        <v/>
      </c>
      <c r="B946" s="327" t="str">
        <f t="shared" si="282"/>
        <v/>
      </c>
      <c r="C946" s="328"/>
      <c r="D946" s="329" t="str">
        <f t="shared" si="283"/>
        <v/>
      </c>
      <c r="E946" s="330"/>
      <c r="F946" s="331">
        <f t="shared" si="284"/>
        <v>0</v>
      </c>
      <c r="G946" s="334">
        <f t="shared" si="285"/>
        <v>0</v>
      </c>
    </row>
    <row r="947" spans="1:141" ht="24" customHeight="1" x14ac:dyDescent="0.2">
      <c r="A947" s="181"/>
      <c r="B947" s="162"/>
      <c r="C947" s="151"/>
      <c r="D947" s="162"/>
      <c r="E947" s="163"/>
      <c r="F947" s="240" t="s">
        <v>35</v>
      </c>
      <c r="G947" s="178">
        <f>SUBTOTAL(9,G938:G946)</f>
        <v>0</v>
      </c>
    </row>
    <row r="948" spans="1:141" ht="24" customHeight="1" thickBot="1" x14ac:dyDescent="0.25">
      <c r="A948" s="182"/>
      <c r="B948" s="183"/>
      <c r="C948" s="184"/>
      <c r="D948" s="183"/>
      <c r="E948" s="185"/>
      <c r="F948" s="186"/>
      <c r="G948" s="187"/>
    </row>
    <row r="949" spans="1:141" ht="24" customHeight="1" thickBot="1" x14ac:dyDescent="0.25">
      <c r="A949" s="188" t="str">
        <f>B907</f>
        <v>4.4.1</v>
      </c>
      <c r="B949" s="189" t="str">
        <f>C907</f>
        <v>Capa Aisladora Horizontal y Vertical</v>
      </c>
      <c r="C949" s="190"/>
      <c r="D949" s="190" t="s">
        <v>36</v>
      </c>
      <c r="E949" s="191"/>
      <c r="F949" s="192" t="s">
        <v>37</v>
      </c>
      <c r="G949" s="193">
        <f>SUBTOTAL(9,G912:G948)</f>
        <v>0</v>
      </c>
    </row>
    <row r="950" spans="1:141" ht="24" customHeight="1" thickTop="1" thickBot="1" x14ac:dyDescent="0.25"/>
    <row r="951" spans="1:141" ht="24" customHeight="1" thickTop="1" x14ac:dyDescent="0.2">
      <c r="A951" s="225" t="s">
        <v>39</v>
      </c>
      <c r="B951" s="226"/>
      <c r="C951" s="226"/>
      <c r="D951" s="226"/>
      <c r="E951" s="226"/>
      <c r="F951" s="226"/>
      <c r="G951" s="227"/>
      <c r="H951" s="152">
        <f>COUNTIF($A$1:A957,"ANALISIS DE PRECIOS")</f>
        <v>20</v>
      </c>
    </row>
    <row r="952" spans="1:141" ht="24" customHeight="1" x14ac:dyDescent="0.2">
      <c r="A952" s="153" t="s">
        <v>726</v>
      </c>
      <c r="B952" s="154" t="str">
        <f>Comitente</f>
        <v>DIRECCIÓN DE INFRAESTRUCTURA ESCOLAR</v>
      </c>
      <c r="C952" s="148"/>
      <c r="D952" s="155"/>
      <c r="E952" s="155"/>
      <c r="F952" s="156"/>
      <c r="G952" s="157"/>
    </row>
    <row r="953" spans="1:141" ht="24" customHeight="1" x14ac:dyDescent="0.2">
      <c r="A953" s="153" t="s">
        <v>727</v>
      </c>
      <c r="B953" s="154">
        <f>Contratista</f>
        <v>0</v>
      </c>
      <c r="C953" s="149"/>
      <c r="D953" s="149"/>
      <c r="E953" s="149"/>
      <c r="F953" s="158"/>
      <c r="G953" s="159"/>
    </row>
    <row r="954" spans="1:141" ht="24" customHeight="1" x14ac:dyDescent="0.2">
      <c r="A954" s="153" t="s">
        <v>26</v>
      </c>
      <c r="B954" s="154" t="str">
        <f>Obra</f>
        <v>E.N.I. N° 23 - MARGARITA FERRA DE BARTOL</v>
      </c>
      <c r="C954" s="149"/>
      <c r="D954" s="149"/>
      <c r="E954" s="149"/>
      <c r="F954" s="158" t="s">
        <v>40</v>
      </c>
      <c r="G954" s="160">
        <f>Fecha_Base</f>
        <v>0</v>
      </c>
    </row>
    <row r="955" spans="1:141" ht="24" customHeight="1" x14ac:dyDescent="0.2">
      <c r="A955" s="161" t="s">
        <v>725</v>
      </c>
      <c r="B955" s="150" t="str">
        <f>Ubicación</f>
        <v>Alfredo Fortabat 3060 (o) - Bº Franklin Rawson</v>
      </c>
      <c r="C955" s="150"/>
      <c r="D955" s="162"/>
      <c r="E955" s="163"/>
      <c r="F955" s="164"/>
      <c r="G955" s="165"/>
    </row>
    <row r="956" spans="1:141" ht="24" customHeight="1" x14ac:dyDescent="0.2">
      <c r="A956" s="161" t="s">
        <v>41</v>
      </c>
      <c r="B956" s="166" t="str">
        <f>IFERROR(VALUE(LEFT(B957,FIND("-",B957)-1)),"")</f>
        <v/>
      </c>
      <c r="C956" s="151" t="str">
        <f>IFERROR(VLOOKUP(B956,Tabla_CyP,2,FALSE),"")</f>
        <v/>
      </c>
      <c r="E956" s="163"/>
      <c r="F956" s="164"/>
      <c r="G956" s="165"/>
    </row>
    <row r="957" spans="1:141" ht="24" customHeight="1" x14ac:dyDescent="0.2">
      <c r="A957" s="161" t="s">
        <v>27</v>
      </c>
      <c r="B957" s="167" t="str">
        <f>IFERROR(VLOOKUP(COUNTIF($A$1:A957,"ANALISIS DE PRECIOS"),Tabla_NumeroItem,4,FALSE),"")</f>
        <v>4.5.1</v>
      </c>
      <c r="C957" s="151" t="str">
        <f>IFERROR(VLOOKUP(B957,Tabla_CyP,2,FALSE),"")</f>
        <v>Jaharro a la cal  interior y exterior</v>
      </c>
      <c r="D957" s="162"/>
      <c r="E957" s="163"/>
      <c r="F957" s="158" t="s">
        <v>28</v>
      </c>
      <c r="G957" s="168" t="str">
        <f>IFERROR(VLOOKUP(B957,Tabla_CyP,4,FALSE),"")</f>
        <v>m2</v>
      </c>
    </row>
    <row r="958" spans="1:141" ht="24" customHeight="1" x14ac:dyDescent="0.2">
      <c r="A958" s="161"/>
      <c r="B958" s="150"/>
      <c r="C958" s="151"/>
      <c r="D958" s="162"/>
      <c r="E958" s="163"/>
      <c r="F958" s="164"/>
      <c r="G958" s="165"/>
    </row>
    <row r="959" spans="1:141" ht="24" customHeight="1" x14ac:dyDescent="0.2">
      <c r="A959" s="357" t="s">
        <v>588</v>
      </c>
      <c r="B959" s="358"/>
      <c r="C959" s="359" t="s">
        <v>0</v>
      </c>
      <c r="D959" s="359" t="s">
        <v>29</v>
      </c>
      <c r="E959" s="361" t="s">
        <v>30</v>
      </c>
      <c r="F959" s="363" t="s">
        <v>31</v>
      </c>
      <c r="G959" s="365" t="s">
        <v>32</v>
      </c>
    </row>
    <row r="960" spans="1:141" s="171" customFormat="1" ht="24" customHeight="1" x14ac:dyDescent="0.2">
      <c r="A960" s="169" t="s">
        <v>589</v>
      </c>
      <c r="B960" s="170" t="s">
        <v>590</v>
      </c>
      <c r="C960" s="360"/>
      <c r="D960" s="360"/>
      <c r="E960" s="362"/>
      <c r="F960" s="364"/>
      <c r="G960" s="366"/>
      <c r="I960" s="336"/>
      <c r="J960" s="336"/>
      <c r="K960" s="336"/>
      <c r="L960" s="336"/>
      <c r="M960" s="336"/>
      <c r="N960" s="336"/>
      <c r="O960" s="336"/>
      <c r="P960" s="336"/>
      <c r="Q960" s="336"/>
      <c r="R960" s="336"/>
      <c r="S960" s="336"/>
      <c r="T960" s="336"/>
      <c r="U960" s="336"/>
      <c r="V960" s="336"/>
      <c r="W960" s="336"/>
      <c r="X960" s="336"/>
      <c r="Y960" s="336"/>
      <c r="Z960" s="336"/>
      <c r="AA960" s="336"/>
      <c r="AB960" s="336"/>
      <c r="AC960" s="336"/>
      <c r="AD960" s="336"/>
      <c r="AE960" s="336"/>
      <c r="AF960" s="336"/>
      <c r="AG960" s="336"/>
      <c r="AH960" s="336"/>
      <c r="AI960" s="336"/>
      <c r="AJ960" s="336"/>
      <c r="AK960" s="336"/>
      <c r="AL960" s="336"/>
      <c r="AM960" s="336"/>
      <c r="AN960" s="336"/>
      <c r="AO960" s="336"/>
      <c r="AP960" s="336"/>
      <c r="AQ960" s="336"/>
      <c r="AR960" s="336"/>
      <c r="AS960" s="336"/>
      <c r="AT960" s="336"/>
      <c r="AU960" s="336"/>
      <c r="AV960" s="336"/>
      <c r="AW960" s="336"/>
      <c r="AX960" s="336"/>
      <c r="AY960" s="336"/>
      <c r="AZ960" s="336"/>
      <c r="BA960" s="336"/>
      <c r="BB960" s="336"/>
      <c r="BC960" s="336"/>
      <c r="BD960" s="336"/>
      <c r="BE960" s="336"/>
      <c r="BF960" s="336"/>
      <c r="BG960" s="336"/>
      <c r="BH960" s="336"/>
      <c r="BI960" s="336"/>
      <c r="BJ960" s="336"/>
      <c r="BK960" s="336"/>
      <c r="BL960" s="336"/>
      <c r="BM960" s="336"/>
      <c r="BN960" s="336"/>
      <c r="BO960" s="336"/>
      <c r="BP960" s="336"/>
      <c r="BQ960" s="336"/>
      <c r="BR960" s="336"/>
      <c r="BS960" s="336"/>
      <c r="BT960" s="336"/>
      <c r="BU960" s="336"/>
      <c r="BV960" s="336"/>
      <c r="BW960" s="336"/>
      <c r="BX960" s="336"/>
      <c r="BY960" s="336"/>
      <c r="BZ960" s="336"/>
      <c r="CA960" s="336"/>
      <c r="CB960" s="336"/>
      <c r="CC960" s="336"/>
      <c r="CD960" s="336"/>
      <c r="CE960" s="336"/>
      <c r="CF960" s="336"/>
      <c r="CG960" s="336"/>
      <c r="CH960" s="336"/>
      <c r="CI960" s="336"/>
      <c r="CJ960" s="336"/>
      <c r="CK960" s="336"/>
      <c r="CL960" s="336"/>
      <c r="CM960" s="336"/>
      <c r="CN960" s="336"/>
      <c r="CO960" s="336"/>
      <c r="CP960" s="336"/>
      <c r="CQ960" s="336"/>
      <c r="CR960" s="336"/>
      <c r="CS960" s="336"/>
      <c r="CT960" s="336"/>
      <c r="CU960" s="336"/>
      <c r="CV960" s="336"/>
      <c r="CW960" s="336"/>
      <c r="CX960" s="336"/>
      <c r="CY960" s="336"/>
      <c r="CZ960" s="336"/>
      <c r="DA960" s="336"/>
      <c r="DB960" s="336"/>
      <c r="DC960" s="336"/>
      <c r="DD960" s="336"/>
      <c r="DE960" s="336"/>
      <c r="DF960" s="336"/>
      <c r="DG960" s="336"/>
      <c r="DH960" s="336"/>
      <c r="DI960" s="336"/>
      <c r="DJ960" s="336"/>
      <c r="DK960" s="336"/>
      <c r="DL960" s="336"/>
      <c r="DM960" s="336"/>
      <c r="DN960" s="336"/>
      <c r="DO960" s="336"/>
      <c r="DP960" s="336"/>
      <c r="DQ960" s="336"/>
      <c r="DR960" s="336"/>
      <c r="DS960" s="336"/>
      <c r="DT960" s="336"/>
      <c r="DU960" s="336"/>
      <c r="DV960" s="336"/>
      <c r="DW960" s="336"/>
      <c r="DX960" s="336"/>
      <c r="DY960" s="336"/>
      <c r="DZ960" s="336"/>
      <c r="EA960" s="336"/>
      <c r="EB960" s="336"/>
      <c r="EC960" s="336"/>
      <c r="ED960" s="336"/>
      <c r="EE960" s="336"/>
      <c r="EF960" s="336"/>
      <c r="EG960" s="336"/>
      <c r="EH960" s="336"/>
      <c r="EI960" s="336"/>
      <c r="EJ960" s="336"/>
      <c r="EK960" s="336"/>
    </row>
    <row r="961" spans="1:7" ht="24" customHeight="1" x14ac:dyDescent="0.2">
      <c r="A961" s="239"/>
      <c r="B961" s="172"/>
      <c r="C961" s="237" t="s">
        <v>728</v>
      </c>
      <c r="D961" s="173"/>
      <c r="E961" s="174"/>
      <c r="F961" s="175"/>
      <c r="G961" s="176"/>
    </row>
    <row r="962" spans="1:7" s="335" customFormat="1" ht="24" customHeight="1" x14ac:dyDescent="0.2">
      <c r="A962" s="326" t="str">
        <f t="shared" ref="A962:A975" si="286">IFERROR(VLOOKUP(C962,Tabla_Insumos,4,FALSE),"")</f>
        <v/>
      </c>
      <c r="B962" s="327" t="str">
        <f>IFERROR(VLOOKUP(C962,Tabla_Insumos,5,FALSE),"")</f>
        <v/>
      </c>
      <c r="C962" s="328"/>
      <c r="D962" s="329" t="str">
        <f t="shared" ref="D962:D975" si="287">IFERROR(VLOOKUP(C962,Tabla_Insumos,2,FALSE),"")</f>
        <v/>
      </c>
      <c r="E962" s="330"/>
      <c r="F962" s="331">
        <f t="shared" ref="F962:F975" si="288">IFERROR(VLOOKUP(C962,Tabla_Insumos,3,FALSE),0)</f>
        <v>0</v>
      </c>
      <c r="G962" s="334">
        <f>ROUND(E962*F962,2)</f>
        <v>0</v>
      </c>
    </row>
    <row r="963" spans="1:7" s="335" customFormat="1" ht="24" customHeight="1" x14ac:dyDescent="0.2">
      <c r="A963" s="326" t="str">
        <f t="shared" si="286"/>
        <v/>
      </c>
      <c r="B963" s="327" t="str">
        <f t="shared" ref="B963:B975" si="289">IFERROR(VLOOKUP(C963,Tabla_Insumos,5,FALSE),"")</f>
        <v/>
      </c>
      <c r="C963" s="328"/>
      <c r="D963" s="329" t="str">
        <f t="shared" si="287"/>
        <v/>
      </c>
      <c r="E963" s="330"/>
      <c r="F963" s="331">
        <f t="shared" si="288"/>
        <v>0</v>
      </c>
      <c r="G963" s="334">
        <f t="shared" ref="G963:G975" si="290">ROUND(E963*F963,2)</f>
        <v>0</v>
      </c>
    </row>
    <row r="964" spans="1:7" s="335" customFormat="1" ht="24" customHeight="1" x14ac:dyDescent="0.2">
      <c r="A964" s="326" t="str">
        <f t="shared" si="286"/>
        <v/>
      </c>
      <c r="B964" s="327" t="str">
        <f t="shared" si="289"/>
        <v/>
      </c>
      <c r="C964" s="328"/>
      <c r="D964" s="329" t="str">
        <f t="shared" si="287"/>
        <v/>
      </c>
      <c r="E964" s="330"/>
      <c r="F964" s="331">
        <f t="shared" si="288"/>
        <v>0</v>
      </c>
      <c r="G964" s="334">
        <f t="shared" si="290"/>
        <v>0</v>
      </c>
    </row>
    <row r="965" spans="1:7" s="335" customFormat="1" ht="24" customHeight="1" x14ac:dyDescent="0.2">
      <c r="A965" s="326" t="str">
        <f t="shared" si="286"/>
        <v/>
      </c>
      <c r="B965" s="327" t="str">
        <f t="shared" si="289"/>
        <v/>
      </c>
      <c r="C965" s="328"/>
      <c r="D965" s="329" t="str">
        <f t="shared" si="287"/>
        <v/>
      </c>
      <c r="E965" s="330"/>
      <c r="F965" s="331">
        <f t="shared" si="288"/>
        <v>0</v>
      </c>
      <c r="G965" s="334">
        <f t="shared" si="290"/>
        <v>0</v>
      </c>
    </row>
    <row r="966" spans="1:7" s="335" customFormat="1" ht="24" customHeight="1" x14ac:dyDescent="0.2">
      <c r="A966" s="326" t="str">
        <f t="shared" si="286"/>
        <v/>
      </c>
      <c r="B966" s="327" t="str">
        <f t="shared" si="289"/>
        <v/>
      </c>
      <c r="C966" s="328"/>
      <c r="D966" s="329" t="str">
        <f t="shared" si="287"/>
        <v/>
      </c>
      <c r="E966" s="330"/>
      <c r="F966" s="331">
        <f t="shared" si="288"/>
        <v>0</v>
      </c>
      <c r="G966" s="334">
        <f t="shared" si="290"/>
        <v>0</v>
      </c>
    </row>
    <row r="967" spans="1:7" s="335" customFormat="1" ht="24" customHeight="1" x14ac:dyDescent="0.2">
      <c r="A967" s="326" t="str">
        <f t="shared" si="286"/>
        <v/>
      </c>
      <c r="B967" s="327" t="str">
        <f t="shared" si="289"/>
        <v/>
      </c>
      <c r="C967" s="328"/>
      <c r="D967" s="329" t="str">
        <f t="shared" si="287"/>
        <v/>
      </c>
      <c r="E967" s="330"/>
      <c r="F967" s="331">
        <f t="shared" si="288"/>
        <v>0</v>
      </c>
      <c r="G967" s="334">
        <f t="shared" si="290"/>
        <v>0</v>
      </c>
    </row>
    <row r="968" spans="1:7" s="335" customFormat="1" ht="24" customHeight="1" x14ac:dyDescent="0.2">
      <c r="A968" s="326" t="str">
        <f t="shared" si="286"/>
        <v/>
      </c>
      <c r="B968" s="327" t="str">
        <f t="shared" si="289"/>
        <v/>
      </c>
      <c r="C968" s="328"/>
      <c r="D968" s="329" t="str">
        <f t="shared" si="287"/>
        <v/>
      </c>
      <c r="E968" s="330"/>
      <c r="F968" s="331">
        <f t="shared" si="288"/>
        <v>0</v>
      </c>
      <c r="G968" s="334">
        <f t="shared" si="290"/>
        <v>0</v>
      </c>
    </row>
    <row r="969" spans="1:7" s="335" customFormat="1" ht="24" customHeight="1" x14ac:dyDescent="0.2">
      <c r="A969" s="326" t="str">
        <f t="shared" si="286"/>
        <v/>
      </c>
      <c r="B969" s="327" t="str">
        <f t="shared" si="289"/>
        <v/>
      </c>
      <c r="C969" s="328"/>
      <c r="D969" s="329" t="str">
        <f t="shared" si="287"/>
        <v/>
      </c>
      <c r="E969" s="330"/>
      <c r="F969" s="331">
        <f t="shared" si="288"/>
        <v>0</v>
      </c>
      <c r="G969" s="334">
        <f t="shared" si="290"/>
        <v>0</v>
      </c>
    </row>
    <row r="970" spans="1:7" s="335" customFormat="1" ht="24" customHeight="1" x14ac:dyDescent="0.2">
      <c r="A970" s="326" t="str">
        <f t="shared" si="286"/>
        <v/>
      </c>
      <c r="B970" s="327" t="str">
        <f t="shared" si="289"/>
        <v/>
      </c>
      <c r="C970" s="328"/>
      <c r="D970" s="329" t="str">
        <f t="shared" si="287"/>
        <v/>
      </c>
      <c r="E970" s="330"/>
      <c r="F970" s="331">
        <f t="shared" si="288"/>
        <v>0</v>
      </c>
      <c r="G970" s="334">
        <f t="shared" si="290"/>
        <v>0</v>
      </c>
    </row>
    <row r="971" spans="1:7" s="335" customFormat="1" ht="24" customHeight="1" x14ac:dyDescent="0.2">
      <c r="A971" s="326" t="str">
        <f t="shared" si="286"/>
        <v/>
      </c>
      <c r="B971" s="327" t="str">
        <f t="shared" si="289"/>
        <v/>
      </c>
      <c r="C971" s="328"/>
      <c r="D971" s="329" t="str">
        <f t="shared" si="287"/>
        <v/>
      </c>
      <c r="E971" s="330"/>
      <c r="F971" s="331">
        <f t="shared" si="288"/>
        <v>0</v>
      </c>
      <c r="G971" s="334">
        <f t="shared" si="290"/>
        <v>0</v>
      </c>
    </row>
    <row r="972" spans="1:7" s="335" customFormat="1" ht="24" customHeight="1" x14ac:dyDescent="0.2">
      <c r="A972" s="326" t="str">
        <f t="shared" si="286"/>
        <v/>
      </c>
      <c r="B972" s="327" t="str">
        <f t="shared" si="289"/>
        <v/>
      </c>
      <c r="C972" s="328"/>
      <c r="D972" s="329" t="str">
        <f t="shared" si="287"/>
        <v/>
      </c>
      <c r="E972" s="330"/>
      <c r="F972" s="331">
        <f t="shared" si="288"/>
        <v>0</v>
      </c>
      <c r="G972" s="334">
        <f t="shared" si="290"/>
        <v>0</v>
      </c>
    </row>
    <row r="973" spans="1:7" s="335" customFormat="1" ht="24" customHeight="1" x14ac:dyDescent="0.2">
      <c r="A973" s="326" t="str">
        <f t="shared" si="286"/>
        <v/>
      </c>
      <c r="B973" s="327" t="str">
        <f t="shared" si="289"/>
        <v/>
      </c>
      <c r="C973" s="328"/>
      <c r="D973" s="329" t="str">
        <f t="shared" si="287"/>
        <v/>
      </c>
      <c r="E973" s="330"/>
      <c r="F973" s="331">
        <f t="shared" si="288"/>
        <v>0</v>
      </c>
      <c r="G973" s="334">
        <f t="shared" si="290"/>
        <v>0</v>
      </c>
    </row>
    <row r="974" spans="1:7" s="335" customFormat="1" ht="24" customHeight="1" x14ac:dyDescent="0.2">
      <c r="A974" s="326" t="str">
        <f t="shared" si="286"/>
        <v/>
      </c>
      <c r="B974" s="327" t="str">
        <f t="shared" si="289"/>
        <v/>
      </c>
      <c r="C974" s="328"/>
      <c r="D974" s="329" t="str">
        <f t="shared" si="287"/>
        <v/>
      </c>
      <c r="E974" s="330"/>
      <c r="F974" s="331">
        <f t="shared" si="288"/>
        <v>0</v>
      </c>
      <c r="G974" s="334">
        <f t="shared" si="290"/>
        <v>0</v>
      </c>
    </row>
    <row r="975" spans="1:7" s="335" customFormat="1" ht="24" customHeight="1" x14ac:dyDescent="0.2">
      <c r="A975" s="326" t="str">
        <f t="shared" si="286"/>
        <v/>
      </c>
      <c r="B975" s="327" t="str">
        <f t="shared" si="289"/>
        <v/>
      </c>
      <c r="C975" s="328"/>
      <c r="D975" s="329" t="str">
        <f t="shared" si="287"/>
        <v/>
      </c>
      <c r="E975" s="330"/>
      <c r="F975" s="332">
        <f t="shared" si="288"/>
        <v>0</v>
      </c>
      <c r="G975" s="334">
        <f t="shared" si="290"/>
        <v>0</v>
      </c>
    </row>
    <row r="976" spans="1:7" ht="24" customHeight="1" x14ac:dyDescent="0.2">
      <c r="A976" s="177"/>
      <c r="B976" s="151"/>
      <c r="C976" s="151"/>
      <c r="D976" s="162"/>
      <c r="E976" s="163"/>
      <c r="F976" s="240" t="s">
        <v>33</v>
      </c>
      <c r="G976" s="178">
        <f>SUBTOTAL(9,G962:G975)</f>
        <v>0</v>
      </c>
    </row>
    <row r="977" spans="1:7" ht="24" customHeight="1" x14ac:dyDescent="0.2">
      <c r="A977" s="177"/>
      <c r="B977" s="151"/>
      <c r="C977" s="179" t="s">
        <v>729</v>
      </c>
      <c r="D977" s="162"/>
      <c r="E977" s="163"/>
      <c r="F977" s="164"/>
      <c r="G977" s="180"/>
    </row>
    <row r="978" spans="1:7" s="335" customFormat="1" ht="24" customHeight="1" x14ac:dyDescent="0.2">
      <c r="A978" s="326" t="str">
        <f t="shared" ref="A978:A985" si="291">IFERROR(VLOOKUP(C978,Tabla_Insumos,4,FALSE),"")</f>
        <v/>
      </c>
      <c r="B978" s="327" t="str">
        <f t="shared" ref="B978:B985" si="292">IFERROR(VLOOKUP(C978,Tabla_Insumos,5,FALSE),"")</f>
        <v/>
      </c>
      <c r="C978" s="328"/>
      <c r="D978" s="329" t="str">
        <f t="shared" ref="D978:D985" si="293">IFERROR(VLOOKUP(C978,Tabla_Insumos,2,FALSE),"")</f>
        <v/>
      </c>
      <c r="E978" s="330"/>
      <c r="F978" s="333">
        <f t="shared" ref="F978:F985" si="294">IFERROR(VLOOKUP(C978,Tabla_Insumos,3,FALSE),0)</f>
        <v>0</v>
      </c>
      <c r="G978" s="334">
        <f>ROUND(E978*F978,2)</f>
        <v>0</v>
      </c>
    </row>
    <row r="979" spans="1:7" s="335" customFormat="1" ht="24" customHeight="1" x14ac:dyDescent="0.2">
      <c r="A979" s="326" t="str">
        <f t="shared" si="291"/>
        <v/>
      </c>
      <c r="B979" s="327" t="str">
        <f t="shared" si="292"/>
        <v/>
      </c>
      <c r="C979" s="328"/>
      <c r="D979" s="329" t="str">
        <f t="shared" si="293"/>
        <v/>
      </c>
      <c r="E979" s="330"/>
      <c r="F979" s="333">
        <f t="shared" si="294"/>
        <v>0</v>
      </c>
      <c r="G979" s="334">
        <f>ROUND(E979*F979,2)</f>
        <v>0</v>
      </c>
    </row>
    <row r="980" spans="1:7" s="335" customFormat="1" ht="24" customHeight="1" x14ac:dyDescent="0.2">
      <c r="A980" s="326" t="str">
        <f t="shared" si="291"/>
        <v/>
      </c>
      <c r="B980" s="327" t="str">
        <f t="shared" si="292"/>
        <v/>
      </c>
      <c r="C980" s="328"/>
      <c r="D980" s="329" t="str">
        <f t="shared" si="293"/>
        <v/>
      </c>
      <c r="E980" s="330"/>
      <c r="F980" s="333">
        <f t="shared" si="294"/>
        <v>0</v>
      </c>
      <c r="G980" s="334">
        <f t="shared" ref="G980:G985" si="295">ROUND(E980*F980,2)</f>
        <v>0</v>
      </c>
    </row>
    <row r="981" spans="1:7" s="335" customFormat="1" ht="24" customHeight="1" x14ac:dyDescent="0.2">
      <c r="A981" s="326" t="str">
        <f t="shared" si="291"/>
        <v/>
      </c>
      <c r="B981" s="327" t="str">
        <f t="shared" si="292"/>
        <v/>
      </c>
      <c r="C981" s="328"/>
      <c r="D981" s="329" t="str">
        <f t="shared" si="293"/>
        <v/>
      </c>
      <c r="E981" s="330"/>
      <c r="F981" s="333">
        <f t="shared" si="294"/>
        <v>0</v>
      </c>
      <c r="G981" s="334">
        <f t="shared" si="295"/>
        <v>0</v>
      </c>
    </row>
    <row r="982" spans="1:7" s="335" customFormat="1" ht="24" customHeight="1" x14ac:dyDescent="0.2">
      <c r="A982" s="326" t="str">
        <f t="shared" si="291"/>
        <v/>
      </c>
      <c r="B982" s="327" t="str">
        <f t="shared" si="292"/>
        <v/>
      </c>
      <c r="C982" s="328"/>
      <c r="D982" s="329" t="str">
        <f t="shared" si="293"/>
        <v/>
      </c>
      <c r="E982" s="330"/>
      <c r="F982" s="331">
        <f t="shared" si="294"/>
        <v>0</v>
      </c>
      <c r="G982" s="334">
        <f t="shared" si="295"/>
        <v>0</v>
      </c>
    </row>
    <row r="983" spans="1:7" s="335" customFormat="1" ht="24" customHeight="1" x14ac:dyDescent="0.2">
      <c r="A983" s="326" t="str">
        <f t="shared" si="291"/>
        <v/>
      </c>
      <c r="B983" s="327" t="str">
        <f t="shared" si="292"/>
        <v/>
      </c>
      <c r="C983" s="328"/>
      <c r="D983" s="329" t="str">
        <f t="shared" si="293"/>
        <v/>
      </c>
      <c r="E983" s="330"/>
      <c r="F983" s="331">
        <f t="shared" si="294"/>
        <v>0</v>
      </c>
      <c r="G983" s="334">
        <f t="shared" si="295"/>
        <v>0</v>
      </c>
    </row>
    <row r="984" spans="1:7" s="335" customFormat="1" ht="24" customHeight="1" x14ac:dyDescent="0.2">
      <c r="A984" s="326" t="str">
        <f t="shared" si="291"/>
        <v/>
      </c>
      <c r="B984" s="327" t="str">
        <f t="shared" si="292"/>
        <v/>
      </c>
      <c r="C984" s="328"/>
      <c r="D984" s="329" t="str">
        <f t="shared" si="293"/>
        <v/>
      </c>
      <c r="E984" s="330"/>
      <c r="F984" s="331">
        <f t="shared" si="294"/>
        <v>0</v>
      </c>
      <c r="G984" s="334">
        <f t="shared" si="295"/>
        <v>0</v>
      </c>
    </row>
    <row r="985" spans="1:7" s="335" customFormat="1" ht="24" customHeight="1" x14ac:dyDescent="0.2">
      <c r="A985" s="326" t="str">
        <f t="shared" si="291"/>
        <v/>
      </c>
      <c r="B985" s="327" t="str">
        <f t="shared" si="292"/>
        <v/>
      </c>
      <c r="C985" s="328"/>
      <c r="D985" s="329" t="str">
        <f t="shared" si="293"/>
        <v/>
      </c>
      <c r="E985" s="330"/>
      <c r="F985" s="331">
        <f t="shared" si="294"/>
        <v>0</v>
      </c>
      <c r="G985" s="334">
        <f t="shared" si="295"/>
        <v>0</v>
      </c>
    </row>
    <row r="986" spans="1:7" ht="24" customHeight="1" x14ac:dyDescent="0.2">
      <c r="A986" s="177"/>
      <c r="B986" s="151"/>
      <c r="C986" s="151"/>
      <c r="D986" s="162"/>
      <c r="E986" s="163"/>
      <c r="F986" s="240" t="s">
        <v>34</v>
      </c>
      <c r="G986" s="178">
        <f>SUBTOTAL(9,G978:G985)</f>
        <v>0</v>
      </c>
    </row>
    <row r="987" spans="1:7" ht="24" customHeight="1" x14ac:dyDescent="0.2">
      <c r="A987" s="177"/>
      <c r="B987" s="151"/>
      <c r="C987" s="179" t="s">
        <v>730</v>
      </c>
      <c r="D987" s="162"/>
      <c r="E987" s="163"/>
      <c r="F987" s="164"/>
      <c r="G987" s="180"/>
    </row>
    <row r="988" spans="1:7" s="335" customFormat="1" ht="24" customHeight="1" x14ac:dyDescent="0.2">
      <c r="A988" s="326" t="str">
        <f t="shared" ref="A988:A996" si="296">IFERROR(VLOOKUP(C988,Tabla_Insumos,4,FALSE),"")</f>
        <v/>
      </c>
      <c r="B988" s="327" t="str">
        <f t="shared" ref="B988:B996" si="297">IFERROR(VLOOKUP(C988,Tabla_Insumos,5,FALSE),"")</f>
        <v/>
      </c>
      <c r="C988" s="328"/>
      <c r="D988" s="329" t="str">
        <f t="shared" ref="D988:D996" si="298">IFERROR(VLOOKUP(C988,Tabla_Insumos,2,FALSE),"")</f>
        <v/>
      </c>
      <c r="E988" s="330"/>
      <c r="F988" s="331">
        <f t="shared" ref="F988:F996" si="299">IFERROR(VLOOKUP(C988,Tabla_Insumos,3,FALSE),0)</f>
        <v>0</v>
      </c>
      <c r="G988" s="334">
        <f t="shared" ref="G988:G996" si="300">ROUND(E988*F988,2)</f>
        <v>0</v>
      </c>
    </row>
    <row r="989" spans="1:7" s="335" customFormat="1" ht="24" customHeight="1" x14ac:dyDescent="0.2">
      <c r="A989" s="326" t="str">
        <f t="shared" si="296"/>
        <v/>
      </c>
      <c r="B989" s="327" t="str">
        <f t="shared" si="297"/>
        <v/>
      </c>
      <c r="C989" s="328"/>
      <c r="D989" s="329" t="str">
        <f t="shared" si="298"/>
        <v/>
      </c>
      <c r="E989" s="330"/>
      <c r="F989" s="331">
        <f t="shared" si="299"/>
        <v>0</v>
      </c>
      <c r="G989" s="334">
        <f t="shared" si="300"/>
        <v>0</v>
      </c>
    </row>
    <row r="990" spans="1:7" s="335" customFormat="1" ht="24" customHeight="1" x14ac:dyDescent="0.2">
      <c r="A990" s="326" t="str">
        <f t="shared" si="296"/>
        <v/>
      </c>
      <c r="B990" s="327" t="str">
        <f t="shared" si="297"/>
        <v/>
      </c>
      <c r="C990" s="328"/>
      <c r="D990" s="329" t="str">
        <f t="shared" si="298"/>
        <v/>
      </c>
      <c r="E990" s="330"/>
      <c r="F990" s="331">
        <f t="shared" si="299"/>
        <v>0</v>
      </c>
      <c r="G990" s="334">
        <f t="shared" si="300"/>
        <v>0</v>
      </c>
    </row>
    <row r="991" spans="1:7" s="335" customFormat="1" ht="24" customHeight="1" x14ac:dyDescent="0.2">
      <c r="A991" s="326" t="str">
        <f t="shared" si="296"/>
        <v/>
      </c>
      <c r="B991" s="327" t="str">
        <f t="shared" si="297"/>
        <v/>
      </c>
      <c r="C991" s="328"/>
      <c r="D991" s="329" t="str">
        <f t="shared" si="298"/>
        <v/>
      </c>
      <c r="E991" s="330"/>
      <c r="F991" s="331">
        <f t="shared" si="299"/>
        <v>0</v>
      </c>
      <c r="G991" s="334">
        <f t="shared" si="300"/>
        <v>0</v>
      </c>
    </row>
    <row r="992" spans="1:7" s="335" customFormat="1" ht="24" customHeight="1" x14ac:dyDescent="0.2">
      <c r="A992" s="326" t="str">
        <f t="shared" si="296"/>
        <v/>
      </c>
      <c r="B992" s="327" t="str">
        <f t="shared" si="297"/>
        <v/>
      </c>
      <c r="C992" s="328"/>
      <c r="D992" s="329" t="str">
        <f t="shared" si="298"/>
        <v/>
      </c>
      <c r="E992" s="330"/>
      <c r="F992" s="331">
        <f t="shared" si="299"/>
        <v>0</v>
      </c>
      <c r="G992" s="334">
        <f t="shared" si="300"/>
        <v>0</v>
      </c>
    </row>
    <row r="993" spans="1:8" s="335" customFormat="1" ht="24" customHeight="1" x14ac:dyDescent="0.2">
      <c r="A993" s="326" t="str">
        <f t="shared" si="296"/>
        <v/>
      </c>
      <c r="B993" s="327" t="str">
        <f t="shared" si="297"/>
        <v/>
      </c>
      <c r="C993" s="328"/>
      <c r="D993" s="329" t="str">
        <f t="shared" si="298"/>
        <v/>
      </c>
      <c r="E993" s="330"/>
      <c r="F993" s="331">
        <f t="shared" si="299"/>
        <v>0</v>
      </c>
      <c r="G993" s="334">
        <f t="shared" si="300"/>
        <v>0</v>
      </c>
    </row>
    <row r="994" spans="1:8" s="335" customFormat="1" ht="24" customHeight="1" x14ac:dyDescent="0.2">
      <c r="A994" s="326" t="str">
        <f t="shared" si="296"/>
        <v/>
      </c>
      <c r="B994" s="327" t="str">
        <f t="shared" si="297"/>
        <v/>
      </c>
      <c r="C994" s="328"/>
      <c r="D994" s="329" t="str">
        <f t="shared" si="298"/>
        <v/>
      </c>
      <c r="E994" s="330"/>
      <c r="F994" s="331">
        <f t="shared" si="299"/>
        <v>0</v>
      </c>
      <c r="G994" s="334">
        <f t="shared" si="300"/>
        <v>0</v>
      </c>
    </row>
    <row r="995" spans="1:8" s="335" customFormat="1" ht="24" customHeight="1" x14ac:dyDescent="0.2">
      <c r="A995" s="326" t="str">
        <f t="shared" si="296"/>
        <v/>
      </c>
      <c r="B995" s="327" t="str">
        <f t="shared" si="297"/>
        <v/>
      </c>
      <c r="C995" s="328"/>
      <c r="D995" s="329" t="str">
        <f t="shared" si="298"/>
        <v/>
      </c>
      <c r="E995" s="330"/>
      <c r="F995" s="331">
        <f t="shared" si="299"/>
        <v>0</v>
      </c>
      <c r="G995" s="334">
        <f t="shared" si="300"/>
        <v>0</v>
      </c>
    </row>
    <row r="996" spans="1:8" s="335" customFormat="1" ht="24" customHeight="1" x14ac:dyDescent="0.2">
      <c r="A996" s="326" t="str">
        <f t="shared" si="296"/>
        <v/>
      </c>
      <c r="B996" s="327" t="str">
        <f t="shared" si="297"/>
        <v/>
      </c>
      <c r="C996" s="328"/>
      <c r="D996" s="329" t="str">
        <f t="shared" si="298"/>
        <v/>
      </c>
      <c r="E996" s="330"/>
      <c r="F996" s="331">
        <f t="shared" si="299"/>
        <v>0</v>
      </c>
      <c r="G996" s="334">
        <f t="shared" si="300"/>
        <v>0</v>
      </c>
    </row>
    <row r="997" spans="1:8" ht="24" customHeight="1" x14ac:dyDescent="0.2">
      <c r="A997" s="181"/>
      <c r="B997" s="162"/>
      <c r="C997" s="151"/>
      <c r="D997" s="162"/>
      <c r="E997" s="163"/>
      <c r="F997" s="240" t="s">
        <v>35</v>
      </c>
      <c r="G997" s="178">
        <f>SUBTOTAL(9,G988:G996)</f>
        <v>0</v>
      </c>
    </row>
    <row r="998" spans="1:8" ht="24" customHeight="1" thickBot="1" x14ac:dyDescent="0.25">
      <c r="A998" s="182"/>
      <c r="B998" s="183"/>
      <c r="C998" s="184"/>
      <c r="D998" s="183"/>
      <c r="E998" s="185"/>
      <c r="F998" s="186"/>
      <c r="G998" s="187"/>
    </row>
    <row r="999" spans="1:8" ht="24" customHeight="1" thickBot="1" x14ac:dyDescent="0.25">
      <c r="A999" s="188" t="str">
        <f>B957</f>
        <v>4.5.1</v>
      </c>
      <c r="B999" s="189" t="str">
        <f>C957</f>
        <v>Jaharro a la cal  interior y exterior</v>
      </c>
      <c r="C999" s="190"/>
      <c r="D999" s="190" t="s">
        <v>36</v>
      </c>
      <c r="E999" s="191"/>
      <c r="F999" s="192" t="s">
        <v>37</v>
      </c>
      <c r="G999" s="193">
        <f>SUBTOTAL(9,G962:G998)</f>
        <v>0</v>
      </c>
    </row>
    <row r="1000" spans="1:8" ht="24" customHeight="1" thickTop="1" thickBot="1" x14ac:dyDescent="0.25"/>
    <row r="1001" spans="1:8" ht="24" customHeight="1" thickTop="1" x14ac:dyDescent="0.2">
      <c r="A1001" s="225" t="s">
        <v>39</v>
      </c>
      <c r="B1001" s="226"/>
      <c r="C1001" s="226"/>
      <c r="D1001" s="226"/>
      <c r="E1001" s="226"/>
      <c r="F1001" s="226"/>
      <c r="G1001" s="227"/>
      <c r="H1001" s="152">
        <f>COUNTIF($A$1:A1007,"ANALISIS DE PRECIOS")</f>
        <v>21</v>
      </c>
    </row>
    <row r="1002" spans="1:8" ht="24" customHeight="1" x14ac:dyDescent="0.2">
      <c r="A1002" s="153" t="s">
        <v>726</v>
      </c>
      <c r="B1002" s="154" t="str">
        <f>Comitente</f>
        <v>DIRECCIÓN DE INFRAESTRUCTURA ESCOLAR</v>
      </c>
      <c r="C1002" s="148"/>
      <c r="D1002" s="155"/>
      <c r="E1002" s="155"/>
      <c r="F1002" s="156"/>
      <c r="G1002" s="157"/>
    </row>
    <row r="1003" spans="1:8" ht="24" customHeight="1" x14ac:dyDescent="0.2">
      <c r="A1003" s="153" t="s">
        <v>727</v>
      </c>
      <c r="B1003" s="154">
        <f>Contratista</f>
        <v>0</v>
      </c>
      <c r="C1003" s="149"/>
      <c r="D1003" s="149"/>
      <c r="E1003" s="149"/>
      <c r="F1003" s="158"/>
      <c r="G1003" s="159"/>
    </row>
    <row r="1004" spans="1:8" ht="24" customHeight="1" x14ac:dyDescent="0.2">
      <c r="A1004" s="153" t="s">
        <v>26</v>
      </c>
      <c r="B1004" s="154" t="str">
        <f>Obra</f>
        <v>E.N.I. N° 23 - MARGARITA FERRA DE BARTOL</v>
      </c>
      <c r="C1004" s="149"/>
      <c r="D1004" s="149"/>
      <c r="E1004" s="149"/>
      <c r="F1004" s="158" t="s">
        <v>40</v>
      </c>
      <c r="G1004" s="160">
        <f>Fecha_Base</f>
        <v>0</v>
      </c>
    </row>
    <row r="1005" spans="1:8" ht="24" customHeight="1" x14ac:dyDescent="0.2">
      <c r="A1005" s="161" t="s">
        <v>725</v>
      </c>
      <c r="B1005" s="150" t="str">
        <f>Ubicación</f>
        <v>Alfredo Fortabat 3060 (o) - Bº Franklin Rawson</v>
      </c>
      <c r="C1005" s="150"/>
      <c r="D1005" s="162"/>
      <c r="E1005" s="163"/>
      <c r="F1005" s="164"/>
      <c r="G1005" s="165"/>
    </row>
    <row r="1006" spans="1:8" ht="24" customHeight="1" x14ac:dyDescent="0.2">
      <c r="A1006" s="161" t="s">
        <v>41</v>
      </c>
      <c r="B1006" s="166" t="str">
        <f>IFERROR(VALUE(LEFT(B1007,FIND("-",B1007)-1)),"")</f>
        <v/>
      </c>
      <c r="C1006" s="151" t="str">
        <f>IFERROR(VLOOKUP(B1006,Tabla_CyP,2,FALSE),"")</f>
        <v/>
      </c>
      <c r="E1006" s="163"/>
      <c r="F1006" s="164"/>
      <c r="G1006" s="165"/>
    </row>
    <row r="1007" spans="1:8" ht="24" customHeight="1" x14ac:dyDescent="0.2">
      <c r="A1007" s="161" t="s">
        <v>27</v>
      </c>
      <c r="B1007" s="167" t="str">
        <f>IFERROR(VLOOKUP(COUNTIF($A$1:A1007,"ANALISIS DE PRECIOS"),Tabla_NumeroItem,4,FALSE),"")</f>
        <v>4.5.2</v>
      </c>
      <c r="C1007" s="151" t="str">
        <f>IFERROR(VLOOKUP(B1007,Tabla_CyP,2,FALSE),"")</f>
        <v>Revoque  impermeable</v>
      </c>
      <c r="D1007" s="162"/>
      <c r="E1007" s="163"/>
      <c r="F1007" s="158" t="s">
        <v>28</v>
      </c>
      <c r="G1007" s="168" t="str">
        <f>IFERROR(VLOOKUP(B1007,Tabla_CyP,4,FALSE),"")</f>
        <v>m2</v>
      </c>
    </row>
    <row r="1008" spans="1:8" ht="24" customHeight="1" x14ac:dyDescent="0.2">
      <c r="A1008" s="161"/>
      <c r="B1008" s="150"/>
      <c r="C1008" s="151"/>
      <c r="D1008" s="162"/>
      <c r="E1008" s="163"/>
      <c r="F1008" s="164"/>
      <c r="G1008" s="165"/>
    </row>
    <row r="1009" spans="1:141" ht="24" customHeight="1" x14ac:dyDescent="0.2">
      <c r="A1009" s="357" t="s">
        <v>588</v>
      </c>
      <c r="B1009" s="358"/>
      <c r="C1009" s="359" t="s">
        <v>0</v>
      </c>
      <c r="D1009" s="359" t="s">
        <v>29</v>
      </c>
      <c r="E1009" s="361" t="s">
        <v>30</v>
      </c>
      <c r="F1009" s="363" t="s">
        <v>31</v>
      </c>
      <c r="G1009" s="365" t="s">
        <v>32</v>
      </c>
    </row>
    <row r="1010" spans="1:141" s="171" customFormat="1" ht="24" customHeight="1" x14ac:dyDescent="0.2">
      <c r="A1010" s="169" t="s">
        <v>589</v>
      </c>
      <c r="B1010" s="170" t="s">
        <v>590</v>
      </c>
      <c r="C1010" s="360"/>
      <c r="D1010" s="360"/>
      <c r="E1010" s="362"/>
      <c r="F1010" s="364"/>
      <c r="G1010" s="366"/>
      <c r="I1010" s="336"/>
      <c r="J1010" s="336"/>
      <c r="K1010" s="336"/>
      <c r="L1010" s="336"/>
      <c r="M1010" s="336"/>
      <c r="N1010" s="336"/>
      <c r="O1010" s="336"/>
      <c r="P1010" s="336"/>
      <c r="Q1010" s="336"/>
      <c r="R1010" s="336"/>
      <c r="S1010" s="336"/>
      <c r="T1010" s="336"/>
      <c r="U1010" s="336"/>
      <c r="V1010" s="336"/>
      <c r="W1010" s="336"/>
      <c r="X1010" s="336"/>
      <c r="Y1010" s="336"/>
      <c r="Z1010" s="336"/>
      <c r="AA1010" s="336"/>
      <c r="AB1010" s="336"/>
      <c r="AC1010" s="336"/>
      <c r="AD1010" s="336"/>
      <c r="AE1010" s="336"/>
      <c r="AF1010" s="336"/>
      <c r="AG1010" s="336"/>
      <c r="AH1010" s="336"/>
      <c r="AI1010" s="336"/>
      <c r="AJ1010" s="336"/>
      <c r="AK1010" s="336"/>
      <c r="AL1010" s="336"/>
      <c r="AM1010" s="336"/>
      <c r="AN1010" s="336"/>
      <c r="AO1010" s="336"/>
      <c r="AP1010" s="336"/>
      <c r="AQ1010" s="336"/>
      <c r="AR1010" s="336"/>
      <c r="AS1010" s="336"/>
      <c r="AT1010" s="336"/>
      <c r="AU1010" s="336"/>
      <c r="AV1010" s="336"/>
      <c r="AW1010" s="336"/>
      <c r="AX1010" s="336"/>
      <c r="AY1010" s="336"/>
      <c r="AZ1010" s="336"/>
      <c r="BA1010" s="336"/>
      <c r="BB1010" s="336"/>
      <c r="BC1010" s="336"/>
      <c r="BD1010" s="336"/>
      <c r="BE1010" s="336"/>
      <c r="BF1010" s="336"/>
      <c r="BG1010" s="336"/>
      <c r="BH1010" s="336"/>
      <c r="BI1010" s="336"/>
      <c r="BJ1010" s="336"/>
      <c r="BK1010" s="336"/>
      <c r="BL1010" s="336"/>
      <c r="BM1010" s="336"/>
      <c r="BN1010" s="336"/>
      <c r="BO1010" s="336"/>
      <c r="BP1010" s="336"/>
      <c r="BQ1010" s="336"/>
      <c r="BR1010" s="336"/>
      <c r="BS1010" s="336"/>
      <c r="BT1010" s="336"/>
      <c r="BU1010" s="336"/>
      <c r="BV1010" s="336"/>
      <c r="BW1010" s="336"/>
      <c r="BX1010" s="336"/>
      <c r="BY1010" s="336"/>
      <c r="BZ1010" s="336"/>
      <c r="CA1010" s="336"/>
      <c r="CB1010" s="336"/>
      <c r="CC1010" s="336"/>
      <c r="CD1010" s="336"/>
      <c r="CE1010" s="336"/>
      <c r="CF1010" s="336"/>
      <c r="CG1010" s="336"/>
      <c r="CH1010" s="336"/>
      <c r="CI1010" s="336"/>
      <c r="CJ1010" s="336"/>
      <c r="CK1010" s="336"/>
      <c r="CL1010" s="336"/>
      <c r="CM1010" s="336"/>
      <c r="CN1010" s="336"/>
      <c r="CO1010" s="336"/>
      <c r="CP1010" s="336"/>
      <c r="CQ1010" s="336"/>
      <c r="CR1010" s="336"/>
      <c r="CS1010" s="336"/>
      <c r="CT1010" s="336"/>
      <c r="CU1010" s="336"/>
      <c r="CV1010" s="336"/>
      <c r="CW1010" s="336"/>
      <c r="CX1010" s="336"/>
      <c r="CY1010" s="336"/>
      <c r="CZ1010" s="336"/>
      <c r="DA1010" s="336"/>
      <c r="DB1010" s="336"/>
      <c r="DC1010" s="336"/>
      <c r="DD1010" s="336"/>
      <c r="DE1010" s="336"/>
      <c r="DF1010" s="336"/>
      <c r="DG1010" s="336"/>
      <c r="DH1010" s="336"/>
      <c r="DI1010" s="336"/>
      <c r="DJ1010" s="336"/>
      <c r="DK1010" s="336"/>
      <c r="DL1010" s="336"/>
      <c r="DM1010" s="336"/>
      <c r="DN1010" s="336"/>
      <c r="DO1010" s="336"/>
      <c r="DP1010" s="336"/>
      <c r="DQ1010" s="336"/>
      <c r="DR1010" s="336"/>
      <c r="DS1010" s="336"/>
      <c r="DT1010" s="336"/>
      <c r="DU1010" s="336"/>
      <c r="DV1010" s="336"/>
      <c r="DW1010" s="336"/>
      <c r="DX1010" s="336"/>
      <c r="DY1010" s="336"/>
      <c r="DZ1010" s="336"/>
      <c r="EA1010" s="336"/>
      <c r="EB1010" s="336"/>
      <c r="EC1010" s="336"/>
      <c r="ED1010" s="336"/>
      <c r="EE1010" s="336"/>
      <c r="EF1010" s="336"/>
      <c r="EG1010" s="336"/>
      <c r="EH1010" s="336"/>
      <c r="EI1010" s="336"/>
      <c r="EJ1010" s="336"/>
      <c r="EK1010" s="336"/>
    </row>
    <row r="1011" spans="1:141" ht="24" customHeight="1" x14ac:dyDescent="0.2">
      <c r="A1011" s="239"/>
      <c r="B1011" s="172"/>
      <c r="C1011" s="237" t="s">
        <v>728</v>
      </c>
      <c r="D1011" s="173"/>
      <c r="E1011" s="174"/>
      <c r="F1011" s="175"/>
      <c r="G1011" s="176"/>
    </row>
    <row r="1012" spans="1:141" s="335" customFormat="1" ht="24" customHeight="1" x14ac:dyDescent="0.2">
      <c r="A1012" s="326" t="str">
        <f t="shared" ref="A1012:A1025" si="301">IFERROR(VLOOKUP(C1012,Tabla_Insumos,4,FALSE),"")</f>
        <v/>
      </c>
      <c r="B1012" s="327" t="str">
        <f>IFERROR(VLOOKUP(C1012,Tabla_Insumos,5,FALSE),"")</f>
        <v/>
      </c>
      <c r="C1012" s="328"/>
      <c r="D1012" s="329" t="str">
        <f t="shared" ref="D1012:D1025" si="302">IFERROR(VLOOKUP(C1012,Tabla_Insumos,2,FALSE),"")</f>
        <v/>
      </c>
      <c r="E1012" s="330"/>
      <c r="F1012" s="331">
        <f t="shared" ref="F1012:F1025" si="303">IFERROR(VLOOKUP(C1012,Tabla_Insumos,3,FALSE),0)</f>
        <v>0</v>
      </c>
      <c r="G1012" s="334">
        <f>ROUND(E1012*F1012,2)</f>
        <v>0</v>
      </c>
    </row>
    <row r="1013" spans="1:141" s="335" customFormat="1" ht="24" customHeight="1" x14ac:dyDescent="0.2">
      <c r="A1013" s="326" t="str">
        <f t="shared" si="301"/>
        <v/>
      </c>
      <c r="B1013" s="327" t="str">
        <f t="shared" ref="B1013:B1025" si="304">IFERROR(VLOOKUP(C1013,Tabla_Insumos,5,FALSE),"")</f>
        <v/>
      </c>
      <c r="C1013" s="328"/>
      <c r="D1013" s="329" t="str">
        <f t="shared" si="302"/>
        <v/>
      </c>
      <c r="E1013" s="330"/>
      <c r="F1013" s="331">
        <f t="shared" si="303"/>
        <v>0</v>
      </c>
      <c r="G1013" s="334">
        <f t="shared" ref="G1013:G1025" si="305">ROUND(E1013*F1013,2)</f>
        <v>0</v>
      </c>
    </row>
    <row r="1014" spans="1:141" s="335" customFormat="1" ht="24" customHeight="1" x14ac:dyDescent="0.2">
      <c r="A1014" s="326" t="str">
        <f t="shared" si="301"/>
        <v/>
      </c>
      <c r="B1014" s="327" t="str">
        <f t="shared" si="304"/>
        <v/>
      </c>
      <c r="C1014" s="328"/>
      <c r="D1014" s="329" t="str">
        <f t="shared" si="302"/>
        <v/>
      </c>
      <c r="E1014" s="330"/>
      <c r="F1014" s="331">
        <f t="shared" si="303"/>
        <v>0</v>
      </c>
      <c r="G1014" s="334">
        <f t="shared" si="305"/>
        <v>0</v>
      </c>
    </row>
    <row r="1015" spans="1:141" s="335" customFormat="1" ht="24" customHeight="1" x14ac:dyDescent="0.2">
      <c r="A1015" s="326" t="str">
        <f t="shared" si="301"/>
        <v/>
      </c>
      <c r="B1015" s="327" t="str">
        <f t="shared" si="304"/>
        <v/>
      </c>
      <c r="C1015" s="328"/>
      <c r="D1015" s="329" t="str">
        <f t="shared" si="302"/>
        <v/>
      </c>
      <c r="E1015" s="330"/>
      <c r="F1015" s="331">
        <f t="shared" si="303"/>
        <v>0</v>
      </c>
      <c r="G1015" s="334">
        <f t="shared" si="305"/>
        <v>0</v>
      </c>
    </row>
    <row r="1016" spans="1:141" s="335" customFormat="1" ht="24" customHeight="1" x14ac:dyDescent="0.2">
      <c r="A1016" s="326" t="str">
        <f t="shared" si="301"/>
        <v/>
      </c>
      <c r="B1016" s="327" t="str">
        <f t="shared" si="304"/>
        <v/>
      </c>
      <c r="C1016" s="328"/>
      <c r="D1016" s="329" t="str">
        <f t="shared" si="302"/>
        <v/>
      </c>
      <c r="E1016" s="330"/>
      <c r="F1016" s="331">
        <f t="shared" si="303"/>
        <v>0</v>
      </c>
      <c r="G1016" s="334">
        <f t="shared" si="305"/>
        <v>0</v>
      </c>
    </row>
    <row r="1017" spans="1:141" s="335" customFormat="1" ht="24" customHeight="1" x14ac:dyDescent="0.2">
      <c r="A1017" s="326" t="str">
        <f t="shared" si="301"/>
        <v/>
      </c>
      <c r="B1017" s="327" t="str">
        <f t="shared" si="304"/>
        <v/>
      </c>
      <c r="C1017" s="328"/>
      <c r="D1017" s="329" t="str">
        <f t="shared" si="302"/>
        <v/>
      </c>
      <c r="E1017" s="330"/>
      <c r="F1017" s="331">
        <f t="shared" si="303"/>
        <v>0</v>
      </c>
      <c r="G1017" s="334">
        <f t="shared" si="305"/>
        <v>0</v>
      </c>
    </row>
    <row r="1018" spans="1:141" s="335" customFormat="1" ht="24" customHeight="1" x14ac:dyDescent="0.2">
      <c r="A1018" s="326" t="str">
        <f t="shared" si="301"/>
        <v/>
      </c>
      <c r="B1018" s="327" t="str">
        <f t="shared" si="304"/>
        <v/>
      </c>
      <c r="C1018" s="328"/>
      <c r="D1018" s="329" t="str">
        <f t="shared" si="302"/>
        <v/>
      </c>
      <c r="E1018" s="330"/>
      <c r="F1018" s="331">
        <f t="shared" si="303"/>
        <v>0</v>
      </c>
      <c r="G1018" s="334">
        <f t="shared" si="305"/>
        <v>0</v>
      </c>
    </row>
    <row r="1019" spans="1:141" s="335" customFormat="1" ht="24" customHeight="1" x14ac:dyDescent="0.2">
      <c r="A1019" s="326" t="str">
        <f t="shared" si="301"/>
        <v/>
      </c>
      <c r="B1019" s="327" t="str">
        <f t="shared" si="304"/>
        <v/>
      </c>
      <c r="C1019" s="328"/>
      <c r="D1019" s="329" t="str">
        <f t="shared" si="302"/>
        <v/>
      </c>
      <c r="E1019" s="330"/>
      <c r="F1019" s="331">
        <f t="shared" si="303"/>
        <v>0</v>
      </c>
      <c r="G1019" s="334">
        <f t="shared" si="305"/>
        <v>0</v>
      </c>
    </row>
    <row r="1020" spans="1:141" s="335" customFormat="1" ht="24" customHeight="1" x14ac:dyDescent="0.2">
      <c r="A1020" s="326" t="str">
        <f t="shared" si="301"/>
        <v/>
      </c>
      <c r="B1020" s="327" t="str">
        <f t="shared" si="304"/>
        <v/>
      </c>
      <c r="C1020" s="328"/>
      <c r="D1020" s="329" t="str">
        <f t="shared" si="302"/>
        <v/>
      </c>
      <c r="E1020" s="330"/>
      <c r="F1020" s="331">
        <f t="shared" si="303"/>
        <v>0</v>
      </c>
      <c r="G1020" s="334">
        <f t="shared" si="305"/>
        <v>0</v>
      </c>
    </row>
    <row r="1021" spans="1:141" s="335" customFormat="1" ht="24" customHeight="1" x14ac:dyDescent="0.2">
      <c r="A1021" s="326" t="str">
        <f t="shared" si="301"/>
        <v/>
      </c>
      <c r="B1021" s="327" t="str">
        <f t="shared" si="304"/>
        <v/>
      </c>
      <c r="C1021" s="328"/>
      <c r="D1021" s="329" t="str">
        <f t="shared" si="302"/>
        <v/>
      </c>
      <c r="E1021" s="330"/>
      <c r="F1021" s="331">
        <f t="shared" si="303"/>
        <v>0</v>
      </c>
      <c r="G1021" s="334">
        <f t="shared" si="305"/>
        <v>0</v>
      </c>
    </row>
    <row r="1022" spans="1:141" s="335" customFormat="1" ht="24" customHeight="1" x14ac:dyDescent="0.2">
      <c r="A1022" s="326" t="str">
        <f t="shared" si="301"/>
        <v/>
      </c>
      <c r="B1022" s="327" t="str">
        <f t="shared" si="304"/>
        <v/>
      </c>
      <c r="C1022" s="328"/>
      <c r="D1022" s="329" t="str">
        <f t="shared" si="302"/>
        <v/>
      </c>
      <c r="E1022" s="330"/>
      <c r="F1022" s="331">
        <f t="shared" si="303"/>
        <v>0</v>
      </c>
      <c r="G1022" s="334">
        <f t="shared" si="305"/>
        <v>0</v>
      </c>
    </row>
    <row r="1023" spans="1:141" s="335" customFormat="1" ht="24" customHeight="1" x14ac:dyDescent="0.2">
      <c r="A1023" s="326" t="str">
        <f t="shared" si="301"/>
        <v/>
      </c>
      <c r="B1023" s="327" t="str">
        <f t="shared" si="304"/>
        <v/>
      </c>
      <c r="C1023" s="328"/>
      <c r="D1023" s="329" t="str">
        <f t="shared" si="302"/>
        <v/>
      </c>
      <c r="E1023" s="330"/>
      <c r="F1023" s="331">
        <f t="shared" si="303"/>
        <v>0</v>
      </c>
      <c r="G1023" s="334">
        <f t="shared" si="305"/>
        <v>0</v>
      </c>
    </row>
    <row r="1024" spans="1:141" s="335" customFormat="1" ht="24" customHeight="1" x14ac:dyDescent="0.2">
      <c r="A1024" s="326" t="str">
        <f t="shared" si="301"/>
        <v/>
      </c>
      <c r="B1024" s="327" t="str">
        <f t="shared" si="304"/>
        <v/>
      </c>
      <c r="C1024" s="328"/>
      <c r="D1024" s="329" t="str">
        <f t="shared" si="302"/>
        <v/>
      </c>
      <c r="E1024" s="330"/>
      <c r="F1024" s="331">
        <f t="shared" si="303"/>
        <v>0</v>
      </c>
      <c r="G1024" s="334">
        <f t="shared" si="305"/>
        <v>0</v>
      </c>
    </row>
    <row r="1025" spans="1:7" s="335" customFormat="1" ht="24" customHeight="1" x14ac:dyDescent="0.2">
      <c r="A1025" s="326" t="str">
        <f t="shared" si="301"/>
        <v/>
      </c>
      <c r="B1025" s="327" t="str">
        <f t="shared" si="304"/>
        <v/>
      </c>
      <c r="C1025" s="328"/>
      <c r="D1025" s="329" t="str">
        <f t="shared" si="302"/>
        <v/>
      </c>
      <c r="E1025" s="330"/>
      <c r="F1025" s="332">
        <f t="shared" si="303"/>
        <v>0</v>
      </c>
      <c r="G1025" s="334">
        <f t="shared" si="305"/>
        <v>0</v>
      </c>
    </row>
    <row r="1026" spans="1:7" ht="24" customHeight="1" x14ac:dyDescent="0.2">
      <c r="A1026" s="177"/>
      <c r="B1026" s="151"/>
      <c r="C1026" s="151"/>
      <c r="D1026" s="162"/>
      <c r="E1026" s="163"/>
      <c r="F1026" s="240" t="s">
        <v>33</v>
      </c>
      <c r="G1026" s="178">
        <f>SUBTOTAL(9,G1012:G1025)</f>
        <v>0</v>
      </c>
    </row>
    <row r="1027" spans="1:7" ht="24" customHeight="1" x14ac:dyDescent="0.2">
      <c r="A1027" s="177"/>
      <c r="B1027" s="151"/>
      <c r="C1027" s="179" t="s">
        <v>729</v>
      </c>
      <c r="D1027" s="162"/>
      <c r="E1027" s="163"/>
      <c r="F1027" s="164"/>
      <c r="G1027" s="180"/>
    </row>
    <row r="1028" spans="1:7" s="335" customFormat="1" ht="24" customHeight="1" x14ac:dyDescent="0.2">
      <c r="A1028" s="326" t="str">
        <f t="shared" ref="A1028:A1035" si="306">IFERROR(VLOOKUP(C1028,Tabla_Insumos,4,FALSE),"")</f>
        <v/>
      </c>
      <c r="B1028" s="327" t="str">
        <f t="shared" ref="B1028:B1035" si="307">IFERROR(VLOOKUP(C1028,Tabla_Insumos,5,FALSE),"")</f>
        <v/>
      </c>
      <c r="C1028" s="328"/>
      <c r="D1028" s="329" t="str">
        <f t="shared" ref="D1028:D1035" si="308">IFERROR(VLOOKUP(C1028,Tabla_Insumos,2,FALSE),"")</f>
        <v/>
      </c>
      <c r="E1028" s="330"/>
      <c r="F1028" s="333">
        <f t="shared" ref="F1028:F1035" si="309">IFERROR(VLOOKUP(C1028,Tabla_Insumos,3,FALSE),0)</f>
        <v>0</v>
      </c>
      <c r="G1028" s="334">
        <f>ROUND(E1028*F1028,2)</f>
        <v>0</v>
      </c>
    </row>
    <row r="1029" spans="1:7" s="335" customFormat="1" ht="24" customHeight="1" x14ac:dyDescent="0.2">
      <c r="A1029" s="326" t="str">
        <f t="shared" si="306"/>
        <v/>
      </c>
      <c r="B1029" s="327" t="str">
        <f t="shared" si="307"/>
        <v/>
      </c>
      <c r="C1029" s="328"/>
      <c r="D1029" s="329" t="str">
        <f t="shared" si="308"/>
        <v/>
      </c>
      <c r="E1029" s="330"/>
      <c r="F1029" s="333">
        <f t="shared" si="309"/>
        <v>0</v>
      </c>
      <c r="G1029" s="334">
        <f>ROUND(E1029*F1029,2)</f>
        <v>0</v>
      </c>
    </row>
    <row r="1030" spans="1:7" s="335" customFormat="1" ht="24" customHeight="1" x14ac:dyDescent="0.2">
      <c r="A1030" s="326" t="str">
        <f t="shared" si="306"/>
        <v/>
      </c>
      <c r="B1030" s="327" t="str">
        <f t="shared" si="307"/>
        <v/>
      </c>
      <c r="C1030" s="328"/>
      <c r="D1030" s="329" t="str">
        <f t="shared" si="308"/>
        <v/>
      </c>
      <c r="E1030" s="330"/>
      <c r="F1030" s="333">
        <f t="shared" si="309"/>
        <v>0</v>
      </c>
      <c r="G1030" s="334">
        <f t="shared" ref="G1030:G1035" si="310">ROUND(E1030*F1030,2)</f>
        <v>0</v>
      </c>
    </row>
    <row r="1031" spans="1:7" s="335" customFormat="1" ht="24" customHeight="1" x14ac:dyDescent="0.2">
      <c r="A1031" s="326" t="str">
        <f t="shared" si="306"/>
        <v/>
      </c>
      <c r="B1031" s="327" t="str">
        <f t="shared" si="307"/>
        <v/>
      </c>
      <c r="C1031" s="328"/>
      <c r="D1031" s="329" t="str">
        <f t="shared" si="308"/>
        <v/>
      </c>
      <c r="E1031" s="330"/>
      <c r="F1031" s="333">
        <f t="shared" si="309"/>
        <v>0</v>
      </c>
      <c r="G1031" s="334">
        <f t="shared" si="310"/>
        <v>0</v>
      </c>
    </row>
    <row r="1032" spans="1:7" s="335" customFormat="1" ht="24" customHeight="1" x14ac:dyDescent="0.2">
      <c r="A1032" s="326" t="str">
        <f t="shared" si="306"/>
        <v/>
      </c>
      <c r="B1032" s="327" t="str">
        <f t="shared" si="307"/>
        <v/>
      </c>
      <c r="C1032" s="328"/>
      <c r="D1032" s="329" t="str">
        <f t="shared" si="308"/>
        <v/>
      </c>
      <c r="E1032" s="330"/>
      <c r="F1032" s="331">
        <f t="shared" si="309"/>
        <v>0</v>
      </c>
      <c r="G1032" s="334">
        <f t="shared" si="310"/>
        <v>0</v>
      </c>
    </row>
    <row r="1033" spans="1:7" s="335" customFormat="1" ht="24" customHeight="1" x14ac:dyDescent="0.2">
      <c r="A1033" s="326" t="str">
        <f t="shared" si="306"/>
        <v/>
      </c>
      <c r="B1033" s="327" t="str">
        <f t="shared" si="307"/>
        <v/>
      </c>
      <c r="C1033" s="328"/>
      <c r="D1033" s="329" t="str">
        <f t="shared" si="308"/>
        <v/>
      </c>
      <c r="E1033" s="330"/>
      <c r="F1033" s="331">
        <f t="shared" si="309"/>
        <v>0</v>
      </c>
      <c r="G1033" s="334">
        <f t="shared" si="310"/>
        <v>0</v>
      </c>
    </row>
    <row r="1034" spans="1:7" s="335" customFormat="1" ht="24" customHeight="1" x14ac:dyDescent="0.2">
      <c r="A1034" s="326" t="str">
        <f t="shared" si="306"/>
        <v/>
      </c>
      <c r="B1034" s="327" t="str">
        <f t="shared" si="307"/>
        <v/>
      </c>
      <c r="C1034" s="328"/>
      <c r="D1034" s="329" t="str">
        <f t="shared" si="308"/>
        <v/>
      </c>
      <c r="E1034" s="330"/>
      <c r="F1034" s="331">
        <f t="shared" si="309"/>
        <v>0</v>
      </c>
      <c r="G1034" s="334">
        <f t="shared" si="310"/>
        <v>0</v>
      </c>
    </row>
    <row r="1035" spans="1:7" s="335" customFormat="1" ht="24" customHeight="1" x14ac:dyDescent="0.2">
      <c r="A1035" s="326" t="str">
        <f t="shared" si="306"/>
        <v/>
      </c>
      <c r="B1035" s="327" t="str">
        <f t="shared" si="307"/>
        <v/>
      </c>
      <c r="C1035" s="328"/>
      <c r="D1035" s="329" t="str">
        <f t="shared" si="308"/>
        <v/>
      </c>
      <c r="E1035" s="330"/>
      <c r="F1035" s="331">
        <f t="shared" si="309"/>
        <v>0</v>
      </c>
      <c r="G1035" s="334">
        <f t="shared" si="310"/>
        <v>0</v>
      </c>
    </row>
    <row r="1036" spans="1:7" ht="24" customHeight="1" x14ac:dyDescent="0.2">
      <c r="A1036" s="177"/>
      <c r="B1036" s="151"/>
      <c r="C1036" s="151"/>
      <c r="D1036" s="162"/>
      <c r="E1036" s="163"/>
      <c r="F1036" s="240" t="s">
        <v>34</v>
      </c>
      <c r="G1036" s="178">
        <f>SUBTOTAL(9,G1028:G1035)</f>
        <v>0</v>
      </c>
    </row>
    <row r="1037" spans="1:7" ht="24" customHeight="1" x14ac:dyDescent="0.2">
      <c r="A1037" s="177"/>
      <c r="B1037" s="151"/>
      <c r="C1037" s="179" t="s">
        <v>730</v>
      </c>
      <c r="D1037" s="162"/>
      <c r="E1037" s="163"/>
      <c r="F1037" s="164"/>
      <c r="G1037" s="180"/>
    </row>
    <row r="1038" spans="1:7" s="335" customFormat="1" ht="24" customHeight="1" x14ac:dyDescent="0.2">
      <c r="A1038" s="326" t="str">
        <f t="shared" ref="A1038:A1046" si="311">IFERROR(VLOOKUP(C1038,Tabla_Insumos,4,FALSE),"")</f>
        <v/>
      </c>
      <c r="B1038" s="327" t="str">
        <f t="shared" ref="B1038:B1046" si="312">IFERROR(VLOOKUP(C1038,Tabla_Insumos,5,FALSE),"")</f>
        <v/>
      </c>
      <c r="C1038" s="328"/>
      <c r="D1038" s="329" t="str">
        <f t="shared" ref="D1038:D1046" si="313">IFERROR(VLOOKUP(C1038,Tabla_Insumos,2,FALSE),"")</f>
        <v/>
      </c>
      <c r="E1038" s="330"/>
      <c r="F1038" s="331">
        <f t="shared" ref="F1038:F1046" si="314">IFERROR(VLOOKUP(C1038,Tabla_Insumos,3,FALSE),0)</f>
        <v>0</v>
      </c>
      <c r="G1038" s="334">
        <f t="shared" ref="G1038:G1046" si="315">ROUND(E1038*F1038,2)</f>
        <v>0</v>
      </c>
    </row>
    <row r="1039" spans="1:7" s="335" customFormat="1" ht="24" customHeight="1" x14ac:dyDescent="0.2">
      <c r="A1039" s="326" t="str">
        <f t="shared" si="311"/>
        <v/>
      </c>
      <c r="B1039" s="327" t="str">
        <f t="shared" si="312"/>
        <v/>
      </c>
      <c r="C1039" s="328"/>
      <c r="D1039" s="329" t="str">
        <f t="shared" si="313"/>
        <v/>
      </c>
      <c r="E1039" s="330"/>
      <c r="F1039" s="331">
        <f t="shared" si="314"/>
        <v>0</v>
      </c>
      <c r="G1039" s="334">
        <f t="shared" si="315"/>
        <v>0</v>
      </c>
    </row>
    <row r="1040" spans="1:7" s="335" customFormat="1" ht="24" customHeight="1" x14ac:dyDescent="0.2">
      <c r="A1040" s="326" t="str">
        <f t="shared" si="311"/>
        <v/>
      </c>
      <c r="B1040" s="327" t="str">
        <f t="shared" si="312"/>
        <v/>
      </c>
      <c r="C1040" s="328"/>
      <c r="D1040" s="329" t="str">
        <f t="shared" si="313"/>
        <v/>
      </c>
      <c r="E1040" s="330"/>
      <c r="F1040" s="331">
        <f t="shared" si="314"/>
        <v>0</v>
      </c>
      <c r="G1040" s="334">
        <f t="shared" si="315"/>
        <v>0</v>
      </c>
    </row>
    <row r="1041" spans="1:8" s="335" customFormat="1" ht="24" customHeight="1" x14ac:dyDescent="0.2">
      <c r="A1041" s="326" t="str">
        <f t="shared" si="311"/>
        <v/>
      </c>
      <c r="B1041" s="327" t="str">
        <f t="shared" si="312"/>
        <v/>
      </c>
      <c r="C1041" s="328"/>
      <c r="D1041" s="329" t="str">
        <f t="shared" si="313"/>
        <v/>
      </c>
      <c r="E1041" s="330"/>
      <c r="F1041" s="331">
        <f t="shared" si="314"/>
        <v>0</v>
      </c>
      <c r="G1041" s="334">
        <f t="shared" si="315"/>
        <v>0</v>
      </c>
    </row>
    <row r="1042" spans="1:8" s="335" customFormat="1" ht="24" customHeight="1" x14ac:dyDescent="0.2">
      <c r="A1042" s="326" t="str">
        <f t="shared" si="311"/>
        <v/>
      </c>
      <c r="B1042" s="327" t="str">
        <f t="shared" si="312"/>
        <v/>
      </c>
      <c r="C1042" s="328"/>
      <c r="D1042" s="329" t="str">
        <f t="shared" si="313"/>
        <v/>
      </c>
      <c r="E1042" s="330"/>
      <c r="F1042" s="331">
        <f t="shared" si="314"/>
        <v>0</v>
      </c>
      <c r="G1042" s="334">
        <f t="shared" si="315"/>
        <v>0</v>
      </c>
    </row>
    <row r="1043" spans="1:8" s="335" customFormat="1" ht="24" customHeight="1" x14ac:dyDescent="0.2">
      <c r="A1043" s="326" t="str">
        <f t="shared" si="311"/>
        <v/>
      </c>
      <c r="B1043" s="327" t="str">
        <f t="shared" si="312"/>
        <v/>
      </c>
      <c r="C1043" s="328"/>
      <c r="D1043" s="329" t="str">
        <f t="shared" si="313"/>
        <v/>
      </c>
      <c r="E1043" s="330"/>
      <c r="F1043" s="331">
        <f t="shared" si="314"/>
        <v>0</v>
      </c>
      <c r="G1043" s="334">
        <f t="shared" si="315"/>
        <v>0</v>
      </c>
    </row>
    <row r="1044" spans="1:8" s="335" customFormat="1" ht="24" customHeight="1" x14ac:dyDescent="0.2">
      <c r="A1044" s="326" t="str">
        <f t="shared" si="311"/>
        <v/>
      </c>
      <c r="B1044" s="327" t="str">
        <f t="shared" si="312"/>
        <v/>
      </c>
      <c r="C1044" s="328"/>
      <c r="D1044" s="329" t="str">
        <f t="shared" si="313"/>
        <v/>
      </c>
      <c r="E1044" s="330"/>
      <c r="F1044" s="331">
        <f t="shared" si="314"/>
        <v>0</v>
      </c>
      <c r="G1044" s="334">
        <f t="shared" si="315"/>
        <v>0</v>
      </c>
    </row>
    <row r="1045" spans="1:8" s="335" customFormat="1" ht="24" customHeight="1" x14ac:dyDescent="0.2">
      <c r="A1045" s="326" t="str">
        <f t="shared" si="311"/>
        <v/>
      </c>
      <c r="B1045" s="327" t="str">
        <f t="shared" si="312"/>
        <v/>
      </c>
      <c r="C1045" s="328"/>
      <c r="D1045" s="329" t="str">
        <f t="shared" si="313"/>
        <v/>
      </c>
      <c r="E1045" s="330"/>
      <c r="F1045" s="331">
        <f t="shared" si="314"/>
        <v>0</v>
      </c>
      <c r="G1045" s="334">
        <f t="shared" si="315"/>
        <v>0</v>
      </c>
    </row>
    <row r="1046" spans="1:8" s="335" customFormat="1" ht="24" customHeight="1" x14ac:dyDescent="0.2">
      <c r="A1046" s="326" t="str">
        <f t="shared" si="311"/>
        <v/>
      </c>
      <c r="B1046" s="327" t="str">
        <f t="shared" si="312"/>
        <v/>
      </c>
      <c r="C1046" s="328"/>
      <c r="D1046" s="329" t="str">
        <f t="shared" si="313"/>
        <v/>
      </c>
      <c r="E1046" s="330"/>
      <c r="F1046" s="331">
        <f t="shared" si="314"/>
        <v>0</v>
      </c>
      <c r="G1046" s="334">
        <f t="shared" si="315"/>
        <v>0</v>
      </c>
    </row>
    <row r="1047" spans="1:8" ht="24" customHeight="1" x14ac:dyDescent="0.2">
      <c r="A1047" s="181"/>
      <c r="B1047" s="162"/>
      <c r="C1047" s="151"/>
      <c r="D1047" s="162"/>
      <c r="E1047" s="163"/>
      <c r="F1047" s="240" t="s">
        <v>35</v>
      </c>
      <c r="G1047" s="178">
        <f>SUBTOTAL(9,G1038:G1046)</f>
        <v>0</v>
      </c>
    </row>
    <row r="1048" spans="1:8" ht="24" customHeight="1" thickBot="1" x14ac:dyDescent="0.25">
      <c r="A1048" s="182"/>
      <c r="B1048" s="183"/>
      <c r="C1048" s="184"/>
      <c r="D1048" s="183"/>
      <c r="E1048" s="185"/>
      <c r="F1048" s="186"/>
      <c r="G1048" s="187"/>
    </row>
    <row r="1049" spans="1:8" ht="24" customHeight="1" thickBot="1" x14ac:dyDescent="0.25">
      <c r="A1049" s="188" t="str">
        <f>B1007</f>
        <v>4.5.2</v>
      </c>
      <c r="B1049" s="189" t="str">
        <f>C1007</f>
        <v>Revoque  impermeable</v>
      </c>
      <c r="C1049" s="190"/>
      <c r="D1049" s="190" t="s">
        <v>36</v>
      </c>
      <c r="E1049" s="191"/>
      <c r="F1049" s="192" t="s">
        <v>37</v>
      </c>
      <c r="G1049" s="193">
        <f>SUBTOTAL(9,G1012:G1048)</f>
        <v>0</v>
      </c>
    </row>
    <row r="1050" spans="1:8" ht="24" customHeight="1" thickTop="1" thickBot="1" x14ac:dyDescent="0.25"/>
    <row r="1051" spans="1:8" ht="24" customHeight="1" thickTop="1" x14ac:dyDescent="0.2">
      <c r="A1051" s="225" t="s">
        <v>39</v>
      </c>
      <c r="B1051" s="226"/>
      <c r="C1051" s="226"/>
      <c r="D1051" s="226"/>
      <c r="E1051" s="226"/>
      <c r="F1051" s="226"/>
      <c r="G1051" s="227"/>
      <c r="H1051" s="152">
        <f>COUNTIF($A$1:A1057,"ANALISIS DE PRECIOS")</f>
        <v>22</v>
      </c>
    </row>
    <row r="1052" spans="1:8" ht="24" customHeight="1" x14ac:dyDescent="0.2">
      <c r="A1052" s="153" t="s">
        <v>726</v>
      </c>
      <c r="B1052" s="154" t="str">
        <f>Comitente</f>
        <v>DIRECCIÓN DE INFRAESTRUCTURA ESCOLAR</v>
      </c>
      <c r="C1052" s="148"/>
      <c r="D1052" s="155"/>
      <c r="E1052" s="155"/>
      <c r="F1052" s="156"/>
      <c r="G1052" s="157"/>
    </row>
    <row r="1053" spans="1:8" ht="24" customHeight="1" x14ac:dyDescent="0.2">
      <c r="A1053" s="153" t="s">
        <v>727</v>
      </c>
      <c r="B1053" s="154">
        <f>Contratista</f>
        <v>0</v>
      </c>
      <c r="C1053" s="149"/>
      <c r="D1053" s="149"/>
      <c r="E1053" s="149"/>
      <c r="F1053" s="158"/>
      <c r="G1053" s="159"/>
    </row>
    <row r="1054" spans="1:8" ht="24" customHeight="1" x14ac:dyDescent="0.2">
      <c r="A1054" s="153" t="s">
        <v>26</v>
      </c>
      <c r="B1054" s="154" t="str">
        <f>Obra</f>
        <v>E.N.I. N° 23 - MARGARITA FERRA DE BARTOL</v>
      </c>
      <c r="C1054" s="149"/>
      <c r="D1054" s="149"/>
      <c r="E1054" s="149"/>
      <c r="F1054" s="158" t="s">
        <v>40</v>
      </c>
      <c r="G1054" s="160">
        <f>Fecha_Base</f>
        <v>0</v>
      </c>
    </row>
    <row r="1055" spans="1:8" ht="24" customHeight="1" x14ac:dyDescent="0.2">
      <c r="A1055" s="161" t="s">
        <v>725</v>
      </c>
      <c r="B1055" s="150" t="str">
        <f>Ubicación</f>
        <v>Alfredo Fortabat 3060 (o) - Bº Franklin Rawson</v>
      </c>
      <c r="C1055" s="150"/>
      <c r="D1055" s="162"/>
      <c r="E1055" s="163"/>
      <c r="F1055" s="164"/>
      <c r="G1055" s="165"/>
    </row>
    <row r="1056" spans="1:8" ht="24" customHeight="1" x14ac:dyDescent="0.2">
      <c r="A1056" s="161" t="s">
        <v>41</v>
      </c>
      <c r="B1056" s="166" t="str">
        <f>IFERROR(VALUE(LEFT(B1057,FIND("-",B1057)-1)),"")</f>
        <v/>
      </c>
      <c r="C1056" s="151" t="str">
        <f>IFERROR(VLOOKUP(B1056,Tabla_CyP,2,FALSE),"")</f>
        <v/>
      </c>
      <c r="E1056" s="163"/>
      <c r="F1056" s="164"/>
      <c r="G1056" s="165"/>
    </row>
    <row r="1057" spans="1:141" ht="24" customHeight="1" x14ac:dyDescent="0.2">
      <c r="A1057" s="161" t="s">
        <v>27</v>
      </c>
      <c r="B1057" s="167" t="str">
        <f>IFERROR(VLOOKUP(COUNTIF($A$1:A1057,"ANALISIS DE PRECIOS"),Tabla_NumeroItem,4,FALSE),"")</f>
        <v>4.5.3</v>
      </c>
      <c r="C1057" s="151" t="str">
        <f>IFERROR(VLOOKUP(B1057,Tabla_CyP,2,FALSE),"")</f>
        <v>Jaharro bajo revestimiento</v>
      </c>
      <c r="D1057" s="162"/>
      <c r="E1057" s="163"/>
      <c r="F1057" s="158" t="s">
        <v>28</v>
      </c>
      <c r="G1057" s="168" t="str">
        <f>IFERROR(VLOOKUP(B1057,Tabla_CyP,4,FALSE),"")</f>
        <v>m2</v>
      </c>
    </row>
    <row r="1058" spans="1:141" ht="24" customHeight="1" x14ac:dyDescent="0.2">
      <c r="A1058" s="161"/>
      <c r="B1058" s="150"/>
      <c r="C1058" s="151"/>
      <c r="D1058" s="162"/>
      <c r="E1058" s="163"/>
      <c r="F1058" s="164"/>
      <c r="G1058" s="165"/>
    </row>
    <row r="1059" spans="1:141" ht="24" customHeight="1" x14ac:dyDescent="0.2">
      <c r="A1059" s="357" t="s">
        <v>588</v>
      </c>
      <c r="B1059" s="358"/>
      <c r="C1059" s="359" t="s">
        <v>0</v>
      </c>
      <c r="D1059" s="359" t="s">
        <v>29</v>
      </c>
      <c r="E1059" s="361" t="s">
        <v>30</v>
      </c>
      <c r="F1059" s="363" t="s">
        <v>31</v>
      </c>
      <c r="G1059" s="365" t="s">
        <v>32</v>
      </c>
    </row>
    <row r="1060" spans="1:141" s="171" customFormat="1" ht="24" customHeight="1" x14ac:dyDescent="0.2">
      <c r="A1060" s="169" t="s">
        <v>589</v>
      </c>
      <c r="B1060" s="170" t="s">
        <v>590</v>
      </c>
      <c r="C1060" s="360"/>
      <c r="D1060" s="360"/>
      <c r="E1060" s="362"/>
      <c r="F1060" s="364"/>
      <c r="G1060" s="366"/>
      <c r="I1060" s="336"/>
      <c r="J1060" s="336"/>
      <c r="K1060" s="336"/>
      <c r="L1060" s="336"/>
      <c r="M1060" s="336"/>
      <c r="N1060" s="336"/>
      <c r="O1060" s="336"/>
      <c r="P1060" s="336"/>
      <c r="Q1060" s="336"/>
      <c r="R1060" s="336"/>
      <c r="S1060" s="336"/>
      <c r="T1060" s="336"/>
      <c r="U1060" s="336"/>
      <c r="V1060" s="336"/>
      <c r="W1060" s="336"/>
      <c r="X1060" s="336"/>
      <c r="Y1060" s="336"/>
      <c r="Z1060" s="336"/>
      <c r="AA1060" s="336"/>
      <c r="AB1060" s="336"/>
      <c r="AC1060" s="336"/>
      <c r="AD1060" s="336"/>
      <c r="AE1060" s="336"/>
      <c r="AF1060" s="336"/>
      <c r="AG1060" s="336"/>
      <c r="AH1060" s="336"/>
      <c r="AI1060" s="336"/>
      <c r="AJ1060" s="336"/>
      <c r="AK1060" s="336"/>
      <c r="AL1060" s="336"/>
      <c r="AM1060" s="336"/>
      <c r="AN1060" s="336"/>
      <c r="AO1060" s="336"/>
      <c r="AP1060" s="336"/>
      <c r="AQ1060" s="336"/>
      <c r="AR1060" s="336"/>
      <c r="AS1060" s="336"/>
      <c r="AT1060" s="336"/>
      <c r="AU1060" s="336"/>
      <c r="AV1060" s="336"/>
      <c r="AW1060" s="336"/>
      <c r="AX1060" s="336"/>
      <c r="AY1060" s="336"/>
      <c r="AZ1060" s="336"/>
      <c r="BA1060" s="336"/>
      <c r="BB1060" s="336"/>
      <c r="BC1060" s="336"/>
      <c r="BD1060" s="336"/>
      <c r="BE1060" s="336"/>
      <c r="BF1060" s="336"/>
      <c r="BG1060" s="336"/>
      <c r="BH1060" s="336"/>
      <c r="BI1060" s="336"/>
      <c r="BJ1060" s="336"/>
      <c r="BK1060" s="336"/>
      <c r="BL1060" s="336"/>
      <c r="BM1060" s="336"/>
      <c r="BN1060" s="336"/>
      <c r="BO1060" s="336"/>
      <c r="BP1060" s="336"/>
      <c r="BQ1060" s="336"/>
      <c r="BR1060" s="336"/>
      <c r="BS1060" s="336"/>
      <c r="BT1060" s="336"/>
      <c r="BU1060" s="336"/>
      <c r="BV1060" s="336"/>
      <c r="BW1060" s="336"/>
      <c r="BX1060" s="336"/>
      <c r="BY1060" s="336"/>
      <c r="BZ1060" s="336"/>
      <c r="CA1060" s="336"/>
      <c r="CB1060" s="336"/>
      <c r="CC1060" s="336"/>
      <c r="CD1060" s="336"/>
      <c r="CE1060" s="336"/>
      <c r="CF1060" s="336"/>
      <c r="CG1060" s="336"/>
      <c r="CH1060" s="336"/>
      <c r="CI1060" s="336"/>
      <c r="CJ1060" s="336"/>
      <c r="CK1060" s="336"/>
      <c r="CL1060" s="336"/>
      <c r="CM1060" s="336"/>
      <c r="CN1060" s="336"/>
      <c r="CO1060" s="336"/>
      <c r="CP1060" s="336"/>
      <c r="CQ1060" s="336"/>
      <c r="CR1060" s="336"/>
      <c r="CS1060" s="336"/>
      <c r="CT1060" s="336"/>
      <c r="CU1060" s="336"/>
      <c r="CV1060" s="336"/>
      <c r="CW1060" s="336"/>
      <c r="CX1060" s="336"/>
      <c r="CY1060" s="336"/>
      <c r="CZ1060" s="336"/>
      <c r="DA1060" s="336"/>
      <c r="DB1060" s="336"/>
      <c r="DC1060" s="336"/>
      <c r="DD1060" s="336"/>
      <c r="DE1060" s="336"/>
      <c r="DF1060" s="336"/>
      <c r="DG1060" s="336"/>
      <c r="DH1060" s="336"/>
      <c r="DI1060" s="336"/>
      <c r="DJ1060" s="336"/>
      <c r="DK1060" s="336"/>
      <c r="DL1060" s="336"/>
      <c r="DM1060" s="336"/>
      <c r="DN1060" s="336"/>
      <c r="DO1060" s="336"/>
      <c r="DP1060" s="336"/>
      <c r="DQ1060" s="336"/>
      <c r="DR1060" s="336"/>
      <c r="DS1060" s="336"/>
      <c r="DT1060" s="336"/>
      <c r="DU1060" s="336"/>
      <c r="DV1060" s="336"/>
      <c r="DW1060" s="336"/>
      <c r="DX1060" s="336"/>
      <c r="DY1060" s="336"/>
      <c r="DZ1060" s="336"/>
      <c r="EA1060" s="336"/>
      <c r="EB1060" s="336"/>
      <c r="EC1060" s="336"/>
      <c r="ED1060" s="336"/>
      <c r="EE1060" s="336"/>
      <c r="EF1060" s="336"/>
      <c r="EG1060" s="336"/>
      <c r="EH1060" s="336"/>
      <c r="EI1060" s="336"/>
      <c r="EJ1060" s="336"/>
      <c r="EK1060" s="336"/>
    </row>
    <row r="1061" spans="1:141" ht="24" customHeight="1" x14ac:dyDescent="0.2">
      <c r="A1061" s="239"/>
      <c r="B1061" s="172"/>
      <c r="C1061" s="237" t="s">
        <v>728</v>
      </c>
      <c r="D1061" s="173"/>
      <c r="E1061" s="174"/>
      <c r="F1061" s="175"/>
      <c r="G1061" s="176"/>
    </row>
    <row r="1062" spans="1:141" s="335" customFormat="1" ht="24" customHeight="1" x14ac:dyDescent="0.2">
      <c r="A1062" s="326" t="str">
        <f t="shared" ref="A1062:A1075" si="316">IFERROR(VLOOKUP(C1062,Tabla_Insumos,4,FALSE),"")</f>
        <v/>
      </c>
      <c r="B1062" s="327" t="str">
        <f>IFERROR(VLOOKUP(C1062,Tabla_Insumos,5,FALSE),"")</f>
        <v/>
      </c>
      <c r="C1062" s="328"/>
      <c r="D1062" s="329" t="str">
        <f t="shared" ref="D1062:D1075" si="317">IFERROR(VLOOKUP(C1062,Tabla_Insumos,2,FALSE),"")</f>
        <v/>
      </c>
      <c r="E1062" s="330"/>
      <c r="F1062" s="331">
        <f t="shared" ref="F1062:F1075" si="318">IFERROR(VLOOKUP(C1062,Tabla_Insumos,3,FALSE),0)</f>
        <v>0</v>
      </c>
      <c r="G1062" s="334">
        <f>ROUND(E1062*F1062,2)</f>
        <v>0</v>
      </c>
    </row>
    <row r="1063" spans="1:141" s="335" customFormat="1" ht="24" customHeight="1" x14ac:dyDescent="0.2">
      <c r="A1063" s="326" t="str">
        <f t="shared" si="316"/>
        <v/>
      </c>
      <c r="B1063" s="327" t="str">
        <f t="shared" ref="B1063:B1075" si="319">IFERROR(VLOOKUP(C1063,Tabla_Insumos,5,FALSE),"")</f>
        <v/>
      </c>
      <c r="C1063" s="328"/>
      <c r="D1063" s="329" t="str">
        <f t="shared" si="317"/>
        <v/>
      </c>
      <c r="E1063" s="330"/>
      <c r="F1063" s="331">
        <f t="shared" si="318"/>
        <v>0</v>
      </c>
      <c r="G1063" s="334">
        <f t="shared" ref="G1063:G1075" si="320">ROUND(E1063*F1063,2)</f>
        <v>0</v>
      </c>
    </row>
    <row r="1064" spans="1:141" s="335" customFormat="1" ht="24" customHeight="1" x14ac:dyDescent="0.2">
      <c r="A1064" s="326" t="str">
        <f t="shared" si="316"/>
        <v/>
      </c>
      <c r="B1064" s="327" t="str">
        <f t="shared" si="319"/>
        <v/>
      </c>
      <c r="C1064" s="328"/>
      <c r="D1064" s="329" t="str">
        <f t="shared" si="317"/>
        <v/>
      </c>
      <c r="E1064" s="330"/>
      <c r="F1064" s="331">
        <f t="shared" si="318"/>
        <v>0</v>
      </c>
      <c r="G1064" s="334">
        <f t="shared" si="320"/>
        <v>0</v>
      </c>
    </row>
    <row r="1065" spans="1:141" s="335" customFormat="1" ht="24" customHeight="1" x14ac:dyDescent="0.2">
      <c r="A1065" s="326" t="str">
        <f t="shared" si="316"/>
        <v/>
      </c>
      <c r="B1065" s="327" t="str">
        <f t="shared" si="319"/>
        <v/>
      </c>
      <c r="C1065" s="328"/>
      <c r="D1065" s="329" t="str">
        <f t="shared" si="317"/>
        <v/>
      </c>
      <c r="E1065" s="330"/>
      <c r="F1065" s="331">
        <f t="shared" si="318"/>
        <v>0</v>
      </c>
      <c r="G1065" s="334">
        <f t="shared" si="320"/>
        <v>0</v>
      </c>
    </row>
    <row r="1066" spans="1:141" s="335" customFormat="1" ht="24" customHeight="1" x14ac:dyDescent="0.2">
      <c r="A1066" s="326" t="str">
        <f t="shared" si="316"/>
        <v/>
      </c>
      <c r="B1066" s="327" t="str">
        <f t="shared" si="319"/>
        <v/>
      </c>
      <c r="C1066" s="328"/>
      <c r="D1066" s="329" t="str">
        <f t="shared" si="317"/>
        <v/>
      </c>
      <c r="E1066" s="330"/>
      <c r="F1066" s="331">
        <f t="shared" si="318"/>
        <v>0</v>
      </c>
      <c r="G1066" s="334">
        <f t="shared" si="320"/>
        <v>0</v>
      </c>
    </row>
    <row r="1067" spans="1:141" s="335" customFormat="1" ht="24" customHeight="1" x14ac:dyDescent="0.2">
      <c r="A1067" s="326" t="str">
        <f t="shared" si="316"/>
        <v/>
      </c>
      <c r="B1067" s="327" t="str">
        <f t="shared" si="319"/>
        <v/>
      </c>
      <c r="C1067" s="328"/>
      <c r="D1067" s="329" t="str">
        <f t="shared" si="317"/>
        <v/>
      </c>
      <c r="E1067" s="330"/>
      <c r="F1067" s="331">
        <f t="shared" si="318"/>
        <v>0</v>
      </c>
      <c r="G1067" s="334">
        <f t="shared" si="320"/>
        <v>0</v>
      </c>
    </row>
    <row r="1068" spans="1:141" s="335" customFormat="1" ht="24" customHeight="1" x14ac:dyDescent="0.2">
      <c r="A1068" s="326" t="str">
        <f t="shared" si="316"/>
        <v/>
      </c>
      <c r="B1068" s="327" t="str">
        <f t="shared" si="319"/>
        <v/>
      </c>
      <c r="C1068" s="328"/>
      <c r="D1068" s="329" t="str">
        <f t="shared" si="317"/>
        <v/>
      </c>
      <c r="E1068" s="330"/>
      <c r="F1068" s="331">
        <f t="shared" si="318"/>
        <v>0</v>
      </c>
      <c r="G1068" s="334">
        <f t="shared" si="320"/>
        <v>0</v>
      </c>
    </row>
    <row r="1069" spans="1:141" s="335" customFormat="1" ht="24" customHeight="1" x14ac:dyDescent="0.2">
      <c r="A1069" s="326" t="str">
        <f t="shared" si="316"/>
        <v/>
      </c>
      <c r="B1069" s="327" t="str">
        <f t="shared" si="319"/>
        <v/>
      </c>
      <c r="C1069" s="328"/>
      <c r="D1069" s="329" t="str">
        <f t="shared" si="317"/>
        <v/>
      </c>
      <c r="E1069" s="330"/>
      <c r="F1069" s="331">
        <f t="shared" si="318"/>
        <v>0</v>
      </c>
      <c r="G1069" s="334">
        <f t="shared" si="320"/>
        <v>0</v>
      </c>
    </row>
    <row r="1070" spans="1:141" s="335" customFormat="1" ht="24" customHeight="1" x14ac:dyDescent="0.2">
      <c r="A1070" s="326" t="str">
        <f t="shared" si="316"/>
        <v/>
      </c>
      <c r="B1070" s="327" t="str">
        <f t="shared" si="319"/>
        <v/>
      </c>
      <c r="C1070" s="328"/>
      <c r="D1070" s="329" t="str">
        <f t="shared" si="317"/>
        <v/>
      </c>
      <c r="E1070" s="330"/>
      <c r="F1070" s="331">
        <f t="shared" si="318"/>
        <v>0</v>
      </c>
      <c r="G1070" s="334">
        <f t="shared" si="320"/>
        <v>0</v>
      </c>
    </row>
    <row r="1071" spans="1:141" s="335" customFormat="1" ht="24" customHeight="1" x14ac:dyDescent="0.2">
      <c r="A1071" s="326" t="str">
        <f t="shared" si="316"/>
        <v/>
      </c>
      <c r="B1071" s="327" t="str">
        <f t="shared" si="319"/>
        <v/>
      </c>
      <c r="C1071" s="328"/>
      <c r="D1071" s="329" t="str">
        <f t="shared" si="317"/>
        <v/>
      </c>
      <c r="E1071" s="330"/>
      <c r="F1071" s="331">
        <f t="shared" si="318"/>
        <v>0</v>
      </c>
      <c r="G1071" s="334">
        <f t="shared" si="320"/>
        <v>0</v>
      </c>
    </row>
    <row r="1072" spans="1:141" s="335" customFormat="1" ht="24" customHeight="1" x14ac:dyDescent="0.2">
      <c r="A1072" s="326" t="str">
        <f t="shared" si="316"/>
        <v/>
      </c>
      <c r="B1072" s="327" t="str">
        <f t="shared" si="319"/>
        <v/>
      </c>
      <c r="C1072" s="328"/>
      <c r="D1072" s="329" t="str">
        <f t="shared" si="317"/>
        <v/>
      </c>
      <c r="E1072" s="330"/>
      <c r="F1072" s="331">
        <f t="shared" si="318"/>
        <v>0</v>
      </c>
      <c r="G1072" s="334">
        <f t="shared" si="320"/>
        <v>0</v>
      </c>
    </row>
    <row r="1073" spans="1:7" s="335" customFormat="1" ht="24" customHeight="1" x14ac:dyDescent="0.2">
      <c r="A1073" s="326" t="str">
        <f t="shared" si="316"/>
        <v/>
      </c>
      <c r="B1073" s="327" t="str">
        <f t="shared" si="319"/>
        <v/>
      </c>
      <c r="C1073" s="328"/>
      <c r="D1073" s="329" t="str">
        <f t="shared" si="317"/>
        <v/>
      </c>
      <c r="E1073" s="330"/>
      <c r="F1073" s="331">
        <f t="shared" si="318"/>
        <v>0</v>
      </c>
      <c r="G1073" s="334">
        <f t="shared" si="320"/>
        <v>0</v>
      </c>
    </row>
    <row r="1074" spans="1:7" s="335" customFormat="1" ht="24" customHeight="1" x14ac:dyDescent="0.2">
      <c r="A1074" s="326" t="str">
        <f t="shared" si="316"/>
        <v/>
      </c>
      <c r="B1074" s="327" t="str">
        <f t="shared" si="319"/>
        <v/>
      </c>
      <c r="C1074" s="328"/>
      <c r="D1074" s="329" t="str">
        <f t="shared" si="317"/>
        <v/>
      </c>
      <c r="E1074" s="330"/>
      <c r="F1074" s="331">
        <f t="shared" si="318"/>
        <v>0</v>
      </c>
      <c r="G1074" s="334">
        <f t="shared" si="320"/>
        <v>0</v>
      </c>
    </row>
    <row r="1075" spans="1:7" s="335" customFormat="1" ht="24" customHeight="1" x14ac:dyDescent="0.2">
      <c r="A1075" s="326" t="str">
        <f t="shared" si="316"/>
        <v/>
      </c>
      <c r="B1075" s="327" t="str">
        <f t="shared" si="319"/>
        <v/>
      </c>
      <c r="C1075" s="328"/>
      <c r="D1075" s="329" t="str">
        <f t="shared" si="317"/>
        <v/>
      </c>
      <c r="E1075" s="330"/>
      <c r="F1075" s="332">
        <f t="shared" si="318"/>
        <v>0</v>
      </c>
      <c r="G1075" s="334">
        <f t="shared" si="320"/>
        <v>0</v>
      </c>
    </row>
    <row r="1076" spans="1:7" ht="24" customHeight="1" x14ac:dyDescent="0.2">
      <c r="A1076" s="177"/>
      <c r="B1076" s="151"/>
      <c r="C1076" s="151"/>
      <c r="D1076" s="162"/>
      <c r="E1076" s="163"/>
      <c r="F1076" s="240" t="s">
        <v>33</v>
      </c>
      <c r="G1076" s="178">
        <f>SUBTOTAL(9,G1062:G1075)</f>
        <v>0</v>
      </c>
    </row>
    <row r="1077" spans="1:7" ht="24" customHeight="1" x14ac:dyDescent="0.2">
      <c r="A1077" s="177"/>
      <c r="B1077" s="151"/>
      <c r="C1077" s="179" t="s">
        <v>729</v>
      </c>
      <c r="D1077" s="162"/>
      <c r="E1077" s="163"/>
      <c r="F1077" s="164"/>
      <c r="G1077" s="180"/>
    </row>
    <row r="1078" spans="1:7" s="335" customFormat="1" ht="24" customHeight="1" x14ac:dyDescent="0.2">
      <c r="A1078" s="326" t="str">
        <f t="shared" ref="A1078:A1085" si="321">IFERROR(VLOOKUP(C1078,Tabla_Insumos,4,FALSE),"")</f>
        <v/>
      </c>
      <c r="B1078" s="327" t="str">
        <f t="shared" ref="B1078:B1085" si="322">IFERROR(VLOOKUP(C1078,Tabla_Insumos,5,FALSE),"")</f>
        <v/>
      </c>
      <c r="C1078" s="328"/>
      <c r="D1078" s="329" t="str">
        <f t="shared" ref="D1078:D1085" si="323">IFERROR(VLOOKUP(C1078,Tabla_Insumos,2,FALSE),"")</f>
        <v/>
      </c>
      <c r="E1078" s="330"/>
      <c r="F1078" s="333">
        <f t="shared" ref="F1078:F1085" si="324">IFERROR(VLOOKUP(C1078,Tabla_Insumos,3,FALSE),0)</f>
        <v>0</v>
      </c>
      <c r="G1078" s="334">
        <f>ROUND(E1078*F1078,2)</f>
        <v>0</v>
      </c>
    </row>
    <row r="1079" spans="1:7" s="335" customFormat="1" ht="24" customHeight="1" x14ac:dyDescent="0.2">
      <c r="A1079" s="326" t="str">
        <f t="shared" si="321"/>
        <v/>
      </c>
      <c r="B1079" s="327" t="str">
        <f t="shared" si="322"/>
        <v/>
      </c>
      <c r="C1079" s="328"/>
      <c r="D1079" s="329" t="str">
        <f t="shared" si="323"/>
        <v/>
      </c>
      <c r="E1079" s="330"/>
      <c r="F1079" s="333">
        <f t="shared" si="324"/>
        <v>0</v>
      </c>
      <c r="G1079" s="334">
        <f>ROUND(E1079*F1079,2)</f>
        <v>0</v>
      </c>
    </row>
    <row r="1080" spans="1:7" s="335" customFormat="1" ht="24" customHeight="1" x14ac:dyDescent="0.2">
      <c r="A1080" s="326" t="str">
        <f t="shared" si="321"/>
        <v/>
      </c>
      <c r="B1080" s="327" t="str">
        <f t="shared" si="322"/>
        <v/>
      </c>
      <c r="C1080" s="328"/>
      <c r="D1080" s="329" t="str">
        <f t="shared" si="323"/>
        <v/>
      </c>
      <c r="E1080" s="330"/>
      <c r="F1080" s="333">
        <f t="shared" si="324"/>
        <v>0</v>
      </c>
      <c r="G1080" s="334">
        <f t="shared" ref="G1080:G1085" si="325">ROUND(E1080*F1080,2)</f>
        <v>0</v>
      </c>
    </row>
    <row r="1081" spans="1:7" s="335" customFormat="1" ht="24" customHeight="1" x14ac:dyDescent="0.2">
      <c r="A1081" s="326" t="str">
        <f t="shared" si="321"/>
        <v/>
      </c>
      <c r="B1081" s="327" t="str">
        <f t="shared" si="322"/>
        <v/>
      </c>
      <c r="C1081" s="328"/>
      <c r="D1081" s="329" t="str">
        <f t="shared" si="323"/>
        <v/>
      </c>
      <c r="E1081" s="330"/>
      <c r="F1081" s="333">
        <f t="shared" si="324"/>
        <v>0</v>
      </c>
      <c r="G1081" s="334">
        <f t="shared" si="325"/>
        <v>0</v>
      </c>
    </row>
    <row r="1082" spans="1:7" s="335" customFormat="1" ht="24" customHeight="1" x14ac:dyDescent="0.2">
      <c r="A1082" s="326" t="str">
        <f t="shared" si="321"/>
        <v/>
      </c>
      <c r="B1082" s="327" t="str">
        <f t="shared" si="322"/>
        <v/>
      </c>
      <c r="C1082" s="328"/>
      <c r="D1082" s="329" t="str">
        <f t="shared" si="323"/>
        <v/>
      </c>
      <c r="E1082" s="330"/>
      <c r="F1082" s="331">
        <f t="shared" si="324"/>
        <v>0</v>
      </c>
      <c r="G1082" s="334">
        <f t="shared" si="325"/>
        <v>0</v>
      </c>
    </row>
    <row r="1083" spans="1:7" s="335" customFormat="1" ht="24" customHeight="1" x14ac:dyDescent="0.2">
      <c r="A1083" s="326" t="str">
        <f t="shared" si="321"/>
        <v/>
      </c>
      <c r="B1083" s="327" t="str">
        <f t="shared" si="322"/>
        <v/>
      </c>
      <c r="C1083" s="328"/>
      <c r="D1083" s="329" t="str">
        <f t="shared" si="323"/>
        <v/>
      </c>
      <c r="E1083" s="330"/>
      <c r="F1083" s="331">
        <f t="shared" si="324"/>
        <v>0</v>
      </c>
      <c r="G1083" s="334">
        <f t="shared" si="325"/>
        <v>0</v>
      </c>
    </row>
    <row r="1084" spans="1:7" s="335" customFormat="1" ht="24" customHeight="1" x14ac:dyDescent="0.2">
      <c r="A1084" s="326" t="str">
        <f t="shared" si="321"/>
        <v/>
      </c>
      <c r="B1084" s="327" t="str">
        <f t="shared" si="322"/>
        <v/>
      </c>
      <c r="C1084" s="328"/>
      <c r="D1084" s="329" t="str">
        <f t="shared" si="323"/>
        <v/>
      </c>
      <c r="E1084" s="330"/>
      <c r="F1084" s="331">
        <f t="shared" si="324"/>
        <v>0</v>
      </c>
      <c r="G1084" s="334">
        <f t="shared" si="325"/>
        <v>0</v>
      </c>
    </row>
    <row r="1085" spans="1:7" s="335" customFormat="1" ht="24" customHeight="1" x14ac:dyDescent="0.2">
      <c r="A1085" s="326" t="str">
        <f t="shared" si="321"/>
        <v/>
      </c>
      <c r="B1085" s="327" t="str">
        <f t="shared" si="322"/>
        <v/>
      </c>
      <c r="C1085" s="328"/>
      <c r="D1085" s="329" t="str">
        <f t="shared" si="323"/>
        <v/>
      </c>
      <c r="E1085" s="330"/>
      <c r="F1085" s="331">
        <f t="shared" si="324"/>
        <v>0</v>
      </c>
      <c r="G1085" s="334">
        <f t="shared" si="325"/>
        <v>0</v>
      </c>
    </row>
    <row r="1086" spans="1:7" ht="24" customHeight="1" x14ac:dyDescent="0.2">
      <c r="A1086" s="177"/>
      <c r="B1086" s="151"/>
      <c r="C1086" s="151"/>
      <c r="D1086" s="162"/>
      <c r="E1086" s="163"/>
      <c r="F1086" s="240" t="s">
        <v>34</v>
      </c>
      <c r="G1086" s="178">
        <f>SUBTOTAL(9,G1078:G1085)</f>
        <v>0</v>
      </c>
    </row>
    <row r="1087" spans="1:7" ht="24" customHeight="1" x14ac:dyDescent="0.2">
      <c r="A1087" s="177"/>
      <c r="B1087" s="151"/>
      <c r="C1087" s="179" t="s">
        <v>730</v>
      </c>
      <c r="D1087" s="162"/>
      <c r="E1087" s="163"/>
      <c r="F1087" s="164"/>
      <c r="G1087" s="180"/>
    </row>
    <row r="1088" spans="1:7" s="335" customFormat="1" ht="24" customHeight="1" x14ac:dyDescent="0.2">
      <c r="A1088" s="326" t="str">
        <f t="shared" ref="A1088:A1096" si="326">IFERROR(VLOOKUP(C1088,Tabla_Insumos,4,FALSE),"")</f>
        <v/>
      </c>
      <c r="B1088" s="327" t="str">
        <f t="shared" ref="B1088:B1096" si="327">IFERROR(VLOOKUP(C1088,Tabla_Insumos,5,FALSE),"")</f>
        <v/>
      </c>
      <c r="C1088" s="328"/>
      <c r="D1088" s="329" t="str">
        <f t="shared" ref="D1088:D1096" si="328">IFERROR(VLOOKUP(C1088,Tabla_Insumos,2,FALSE),"")</f>
        <v/>
      </c>
      <c r="E1088" s="330"/>
      <c r="F1088" s="331">
        <f t="shared" ref="F1088:F1096" si="329">IFERROR(VLOOKUP(C1088,Tabla_Insumos,3,FALSE),0)</f>
        <v>0</v>
      </c>
      <c r="G1088" s="334">
        <f t="shared" ref="G1088:G1096" si="330">ROUND(E1088*F1088,2)</f>
        <v>0</v>
      </c>
    </row>
    <row r="1089" spans="1:8" s="335" customFormat="1" ht="24" customHeight="1" x14ac:dyDescent="0.2">
      <c r="A1089" s="326" t="str">
        <f t="shared" si="326"/>
        <v/>
      </c>
      <c r="B1089" s="327" t="str">
        <f t="shared" si="327"/>
        <v/>
      </c>
      <c r="C1089" s="328"/>
      <c r="D1089" s="329" t="str">
        <f t="shared" si="328"/>
        <v/>
      </c>
      <c r="E1089" s="330"/>
      <c r="F1089" s="331">
        <f t="shared" si="329"/>
        <v>0</v>
      </c>
      <c r="G1089" s="334">
        <f t="shared" si="330"/>
        <v>0</v>
      </c>
    </row>
    <row r="1090" spans="1:8" s="335" customFormat="1" ht="24" customHeight="1" x14ac:dyDescent="0.2">
      <c r="A1090" s="326" t="str">
        <f t="shared" si="326"/>
        <v/>
      </c>
      <c r="B1090" s="327" t="str">
        <f t="shared" si="327"/>
        <v/>
      </c>
      <c r="C1090" s="328"/>
      <c r="D1090" s="329" t="str">
        <f t="shared" si="328"/>
        <v/>
      </c>
      <c r="E1090" s="330"/>
      <c r="F1090" s="331">
        <f t="shared" si="329"/>
        <v>0</v>
      </c>
      <c r="G1090" s="334">
        <f t="shared" si="330"/>
        <v>0</v>
      </c>
    </row>
    <row r="1091" spans="1:8" s="335" customFormat="1" ht="24" customHeight="1" x14ac:dyDescent="0.2">
      <c r="A1091" s="326" t="str">
        <f t="shared" si="326"/>
        <v/>
      </c>
      <c r="B1091" s="327" t="str">
        <f t="shared" si="327"/>
        <v/>
      </c>
      <c r="C1091" s="328"/>
      <c r="D1091" s="329" t="str">
        <f t="shared" si="328"/>
        <v/>
      </c>
      <c r="E1091" s="330"/>
      <c r="F1091" s="331">
        <f t="shared" si="329"/>
        <v>0</v>
      </c>
      <c r="G1091" s="334">
        <f t="shared" si="330"/>
        <v>0</v>
      </c>
    </row>
    <row r="1092" spans="1:8" s="335" customFormat="1" ht="24" customHeight="1" x14ac:dyDescent="0.2">
      <c r="A1092" s="326" t="str">
        <f t="shared" si="326"/>
        <v/>
      </c>
      <c r="B1092" s="327" t="str">
        <f t="shared" si="327"/>
        <v/>
      </c>
      <c r="C1092" s="328"/>
      <c r="D1092" s="329" t="str">
        <f t="shared" si="328"/>
        <v/>
      </c>
      <c r="E1092" s="330"/>
      <c r="F1092" s="331">
        <f t="shared" si="329"/>
        <v>0</v>
      </c>
      <c r="G1092" s="334">
        <f t="shared" si="330"/>
        <v>0</v>
      </c>
    </row>
    <row r="1093" spans="1:8" s="335" customFormat="1" ht="24" customHeight="1" x14ac:dyDescent="0.2">
      <c r="A1093" s="326" t="str">
        <f t="shared" si="326"/>
        <v/>
      </c>
      <c r="B1093" s="327" t="str">
        <f t="shared" si="327"/>
        <v/>
      </c>
      <c r="C1093" s="328"/>
      <c r="D1093" s="329" t="str">
        <f t="shared" si="328"/>
        <v/>
      </c>
      <c r="E1093" s="330"/>
      <c r="F1093" s="331">
        <f t="shared" si="329"/>
        <v>0</v>
      </c>
      <c r="G1093" s="334">
        <f t="shared" si="330"/>
        <v>0</v>
      </c>
    </row>
    <row r="1094" spans="1:8" s="335" customFormat="1" ht="24" customHeight="1" x14ac:dyDescent="0.2">
      <c r="A1094" s="326" t="str">
        <f t="shared" si="326"/>
        <v/>
      </c>
      <c r="B1094" s="327" t="str">
        <f t="shared" si="327"/>
        <v/>
      </c>
      <c r="C1094" s="328"/>
      <c r="D1094" s="329" t="str">
        <f t="shared" si="328"/>
        <v/>
      </c>
      <c r="E1094" s="330"/>
      <c r="F1094" s="331">
        <f t="shared" si="329"/>
        <v>0</v>
      </c>
      <c r="G1094" s="334">
        <f t="shared" si="330"/>
        <v>0</v>
      </c>
    </row>
    <row r="1095" spans="1:8" s="335" customFormat="1" ht="24" customHeight="1" x14ac:dyDescent="0.2">
      <c r="A1095" s="326" t="str">
        <f t="shared" si="326"/>
        <v/>
      </c>
      <c r="B1095" s="327" t="str">
        <f t="shared" si="327"/>
        <v/>
      </c>
      <c r="C1095" s="328"/>
      <c r="D1095" s="329" t="str">
        <f t="shared" si="328"/>
        <v/>
      </c>
      <c r="E1095" s="330"/>
      <c r="F1095" s="331">
        <f t="shared" si="329"/>
        <v>0</v>
      </c>
      <c r="G1095" s="334">
        <f t="shared" si="330"/>
        <v>0</v>
      </c>
    </row>
    <row r="1096" spans="1:8" s="335" customFormat="1" ht="24" customHeight="1" x14ac:dyDescent="0.2">
      <c r="A1096" s="326" t="str">
        <f t="shared" si="326"/>
        <v/>
      </c>
      <c r="B1096" s="327" t="str">
        <f t="shared" si="327"/>
        <v/>
      </c>
      <c r="C1096" s="328"/>
      <c r="D1096" s="329" t="str">
        <f t="shared" si="328"/>
        <v/>
      </c>
      <c r="E1096" s="330"/>
      <c r="F1096" s="331">
        <f t="shared" si="329"/>
        <v>0</v>
      </c>
      <c r="G1096" s="334">
        <f t="shared" si="330"/>
        <v>0</v>
      </c>
    </row>
    <row r="1097" spans="1:8" ht="24" customHeight="1" x14ac:dyDescent="0.2">
      <c r="A1097" s="181"/>
      <c r="B1097" s="162"/>
      <c r="C1097" s="151"/>
      <c r="D1097" s="162"/>
      <c r="E1097" s="163"/>
      <c r="F1097" s="240" t="s">
        <v>35</v>
      </c>
      <c r="G1097" s="178">
        <f>SUBTOTAL(9,G1088:G1096)</f>
        <v>0</v>
      </c>
    </row>
    <row r="1098" spans="1:8" ht="24" customHeight="1" thickBot="1" x14ac:dyDescent="0.25">
      <c r="A1098" s="182"/>
      <c r="B1098" s="183"/>
      <c r="C1098" s="184"/>
      <c r="D1098" s="183"/>
      <c r="E1098" s="185"/>
      <c r="F1098" s="186"/>
      <c r="G1098" s="187"/>
    </row>
    <row r="1099" spans="1:8" ht="24" customHeight="1" thickBot="1" x14ac:dyDescent="0.25">
      <c r="A1099" s="188" t="str">
        <f>B1057</f>
        <v>4.5.3</v>
      </c>
      <c r="B1099" s="189" t="str">
        <f>C1057</f>
        <v>Jaharro bajo revestimiento</v>
      </c>
      <c r="C1099" s="190"/>
      <c r="D1099" s="190" t="s">
        <v>36</v>
      </c>
      <c r="E1099" s="191"/>
      <c r="F1099" s="192" t="s">
        <v>37</v>
      </c>
      <c r="G1099" s="193">
        <f>SUBTOTAL(9,G1062:G1098)</f>
        <v>0</v>
      </c>
    </row>
    <row r="1100" spans="1:8" ht="24" customHeight="1" thickTop="1" thickBot="1" x14ac:dyDescent="0.25"/>
    <row r="1101" spans="1:8" ht="24" customHeight="1" thickTop="1" x14ac:dyDescent="0.2">
      <c r="A1101" s="225" t="s">
        <v>39</v>
      </c>
      <c r="B1101" s="226"/>
      <c r="C1101" s="226"/>
      <c r="D1101" s="226"/>
      <c r="E1101" s="226"/>
      <c r="F1101" s="226"/>
      <c r="G1101" s="227"/>
      <c r="H1101" s="152">
        <f>COUNTIF($A$1:A1107,"ANALISIS DE PRECIOS")</f>
        <v>23</v>
      </c>
    </row>
    <row r="1102" spans="1:8" ht="24" customHeight="1" x14ac:dyDescent="0.2">
      <c r="A1102" s="153" t="s">
        <v>726</v>
      </c>
      <c r="B1102" s="154" t="str">
        <f>Comitente</f>
        <v>DIRECCIÓN DE INFRAESTRUCTURA ESCOLAR</v>
      </c>
      <c r="C1102" s="148"/>
      <c r="D1102" s="155"/>
      <c r="E1102" s="155"/>
      <c r="F1102" s="156"/>
      <c r="G1102" s="157"/>
    </row>
    <row r="1103" spans="1:8" ht="24" customHeight="1" x14ac:dyDescent="0.2">
      <c r="A1103" s="153" t="s">
        <v>727</v>
      </c>
      <c r="B1103" s="154">
        <f>Contratista</f>
        <v>0</v>
      </c>
      <c r="C1103" s="149"/>
      <c r="D1103" s="149"/>
      <c r="E1103" s="149"/>
      <c r="F1103" s="158"/>
      <c r="G1103" s="159"/>
    </row>
    <row r="1104" spans="1:8" ht="24" customHeight="1" x14ac:dyDescent="0.2">
      <c r="A1104" s="153" t="s">
        <v>26</v>
      </c>
      <c r="B1104" s="154" t="str">
        <f>Obra</f>
        <v>E.N.I. N° 23 - MARGARITA FERRA DE BARTOL</v>
      </c>
      <c r="C1104" s="149"/>
      <c r="D1104" s="149"/>
      <c r="E1104" s="149"/>
      <c r="F1104" s="158" t="s">
        <v>40</v>
      </c>
      <c r="G1104" s="160">
        <f>Fecha_Base</f>
        <v>0</v>
      </c>
    </row>
    <row r="1105" spans="1:141" ht="24" customHeight="1" x14ac:dyDescent="0.2">
      <c r="A1105" s="161" t="s">
        <v>725</v>
      </c>
      <c r="B1105" s="150" t="str">
        <f>Ubicación</f>
        <v>Alfredo Fortabat 3060 (o) - Bº Franklin Rawson</v>
      </c>
      <c r="C1105" s="150"/>
      <c r="D1105" s="162"/>
      <c r="E1105" s="163"/>
      <c r="F1105" s="164"/>
      <c r="G1105" s="165"/>
    </row>
    <row r="1106" spans="1:141" ht="24" customHeight="1" x14ac:dyDescent="0.2">
      <c r="A1106" s="161" t="s">
        <v>41</v>
      </c>
      <c r="B1106" s="166" t="str">
        <f>IFERROR(VALUE(LEFT(B1107,FIND("-",B1107)-1)),"")</f>
        <v/>
      </c>
      <c r="C1106" s="151" t="str">
        <f>IFERROR(VLOOKUP(B1106,Tabla_CyP,2,FALSE),"")</f>
        <v/>
      </c>
      <c r="E1106" s="163"/>
      <c r="F1106" s="164"/>
      <c r="G1106" s="165"/>
    </row>
    <row r="1107" spans="1:141" ht="24" customHeight="1" x14ac:dyDescent="0.2">
      <c r="A1107" s="161" t="s">
        <v>27</v>
      </c>
      <c r="B1107" s="167" t="str">
        <f>IFERROR(VLOOKUP(COUNTIF($A$1:A1107,"ANALISIS DE PRECIOS"),Tabla_NumeroItem,4,FALSE),"")</f>
        <v>4.5.4</v>
      </c>
      <c r="C1107" s="151" t="str">
        <f>IFERROR(VLOOKUP(B1107,Tabla_CyP,2,FALSE),"")</f>
        <v>Enlucidos</v>
      </c>
      <c r="D1107" s="162"/>
      <c r="E1107" s="163"/>
      <c r="F1107" s="158" t="s">
        <v>28</v>
      </c>
      <c r="G1107" s="168" t="str">
        <f>IFERROR(VLOOKUP(B1107,Tabla_CyP,4,FALSE),"")</f>
        <v>m2</v>
      </c>
    </row>
    <row r="1108" spans="1:141" ht="24" customHeight="1" x14ac:dyDescent="0.2">
      <c r="A1108" s="161"/>
      <c r="B1108" s="150"/>
      <c r="C1108" s="151"/>
      <c r="D1108" s="162"/>
      <c r="E1108" s="163"/>
      <c r="F1108" s="164"/>
      <c r="G1108" s="165"/>
    </row>
    <row r="1109" spans="1:141" ht="24" customHeight="1" x14ac:dyDescent="0.2">
      <c r="A1109" s="357" t="s">
        <v>588</v>
      </c>
      <c r="B1109" s="358"/>
      <c r="C1109" s="359" t="s">
        <v>0</v>
      </c>
      <c r="D1109" s="359" t="s">
        <v>29</v>
      </c>
      <c r="E1109" s="361" t="s">
        <v>30</v>
      </c>
      <c r="F1109" s="363" t="s">
        <v>31</v>
      </c>
      <c r="G1109" s="365" t="s">
        <v>32</v>
      </c>
    </row>
    <row r="1110" spans="1:141" s="171" customFormat="1" ht="24" customHeight="1" x14ac:dyDescent="0.2">
      <c r="A1110" s="169" t="s">
        <v>589</v>
      </c>
      <c r="B1110" s="170" t="s">
        <v>590</v>
      </c>
      <c r="C1110" s="360"/>
      <c r="D1110" s="360"/>
      <c r="E1110" s="362"/>
      <c r="F1110" s="364"/>
      <c r="G1110" s="366"/>
      <c r="I1110" s="336"/>
      <c r="J1110" s="336"/>
      <c r="K1110" s="336"/>
      <c r="L1110" s="336"/>
      <c r="M1110" s="336"/>
      <c r="N1110" s="336"/>
      <c r="O1110" s="336"/>
      <c r="P1110" s="336"/>
      <c r="Q1110" s="336"/>
      <c r="R1110" s="336"/>
      <c r="S1110" s="336"/>
      <c r="T1110" s="336"/>
      <c r="U1110" s="336"/>
      <c r="V1110" s="336"/>
      <c r="W1110" s="336"/>
      <c r="X1110" s="336"/>
      <c r="Y1110" s="336"/>
      <c r="Z1110" s="336"/>
      <c r="AA1110" s="336"/>
      <c r="AB1110" s="336"/>
      <c r="AC1110" s="336"/>
      <c r="AD1110" s="336"/>
      <c r="AE1110" s="336"/>
      <c r="AF1110" s="336"/>
      <c r="AG1110" s="336"/>
      <c r="AH1110" s="336"/>
      <c r="AI1110" s="336"/>
      <c r="AJ1110" s="336"/>
      <c r="AK1110" s="336"/>
      <c r="AL1110" s="336"/>
      <c r="AM1110" s="336"/>
      <c r="AN1110" s="336"/>
      <c r="AO1110" s="336"/>
      <c r="AP1110" s="336"/>
      <c r="AQ1110" s="336"/>
      <c r="AR1110" s="336"/>
      <c r="AS1110" s="336"/>
      <c r="AT1110" s="336"/>
      <c r="AU1110" s="336"/>
      <c r="AV1110" s="336"/>
      <c r="AW1110" s="336"/>
      <c r="AX1110" s="336"/>
      <c r="AY1110" s="336"/>
      <c r="AZ1110" s="336"/>
      <c r="BA1110" s="336"/>
      <c r="BB1110" s="336"/>
      <c r="BC1110" s="336"/>
      <c r="BD1110" s="336"/>
      <c r="BE1110" s="336"/>
      <c r="BF1110" s="336"/>
      <c r="BG1110" s="336"/>
      <c r="BH1110" s="336"/>
      <c r="BI1110" s="336"/>
      <c r="BJ1110" s="336"/>
      <c r="BK1110" s="336"/>
      <c r="BL1110" s="336"/>
      <c r="BM1110" s="336"/>
      <c r="BN1110" s="336"/>
      <c r="BO1110" s="336"/>
      <c r="BP1110" s="336"/>
      <c r="BQ1110" s="336"/>
      <c r="BR1110" s="336"/>
      <c r="BS1110" s="336"/>
      <c r="BT1110" s="336"/>
      <c r="BU1110" s="336"/>
      <c r="BV1110" s="336"/>
      <c r="BW1110" s="336"/>
      <c r="BX1110" s="336"/>
      <c r="BY1110" s="336"/>
      <c r="BZ1110" s="336"/>
      <c r="CA1110" s="336"/>
      <c r="CB1110" s="336"/>
      <c r="CC1110" s="336"/>
      <c r="CD1110" s="336"/>
      <c r="CE1110" s="336"/>
      <c r="CF1110" s="336"/>
      <c r="CG1110" s="336"/>
      <c r="CH1110" s="336"/>
      <c r="CI1110" s="336"/>
      <c r="CJ1110" s="336"/>
      <c r="CK1110" s="336"/>
      <c r="CL1110" s="336"/>
      <c r="CM1110" s="336"/>
      <c r="CN1110" s="336"/>
      <c r="CO1110" s="336"/>
      <c r="CP1110" s="336"/>
      <c r="CQ1110" s="336"/>
      <c r="CR1110" s="336"/>
      <c r="CS1110" s="336"/>
      <c r="CT1110" s="336"/>
      <c r="CU1110" s="336"/>
      <c r="CV1110" s="336"/>
      <c r="CW1110" s="336"/>
      <c r="CX1110" s="336"/>
      <c r="CY1110" s="336"/>
      <c r="CZ1110" s="336"/>
      <c r="DA1110" s="336"/>
      <c r="DB1110" s="336"/>
      <c r="DC1110" s="336"/>
      <c r="DD1110" s="336"/>
      <c r="DE1110" s="336"/>
      <c r="DF1110" s="336"/>
      <c r="DG1110" s="336"/>
      <c r="DH1110" s="336"/>
      <c r="DI1110" s="336"/>
      <c r="DJ1110" s="336"/>
      <c r="DK1110" s="336"/>
      <c r="DL1110" s="336"/>
      <c r="DM1110" s="336"/>
      <c r="DN1110" s="336"/>
      <c r="DO1110" s="336"/>
      <c r="DP1110" s="336"/>
      <c r="DQ1110" s="336"/>
      <c r="DR1110" s="336"/>
      <c r="DS1110" s="336"/>
      <c r="DT1110" s="336"/>
      <c r="DU1110" s="336"/>
      <c r="DV1110" s="336"/>
      <c r="DW1110" s="336"/>
      <c r="DX1110" s="336"/>
      <c r="DY1110" s="336"/>
      <c r="DZ1110" s="336"/>
      <c r="EA1110" s="336"/>
      <c r="EB1110" s="336"/>
      <c r="EC1110" s="336"/>
      <c r="ED1110" s="336"/>
      <c r="EE1110" s="336"/>
      <c r="EF1110" s="336"/>
      <c r="EG1110" s="336"/>
      <c r="EH1110" s="336"/>
      <c r="EI1110" s="336"/>
      <c r="EJ1110" s="336"/>
      <c r="EK1110" s="336"/>
    </row>
    <row r="1111" spans="1:141" ht="24" customHeight="1" x14ac:dyDescent="0.2">
      <c r="A1111" s="239"/>
      <c r="B1111" s="172"/>
      <c r="C1111" s="237" t="s">
        <v>728</v>
      </c>
      <c r="D1111" s="173"/>
      <c r="E1111" s="174"/>
      <c r="F1111" s="175"/>
      <c r="G1111" s="176"/>
    </row>
    <row r="1112" spans="1:141" s="335" customFormat="1" ht="24" customHeight="1" x14ac:dyDescent="0.2">
      <c r="A1112" s="326" t="str">
        <f t="shared" ref="A1112:A1125" si="331">IFERROR(VLOOKUP(C1112,Tabla_Insumos,4,FALSE),"")</f>
        <v/>
      </c>
      <c r="B1112" s="327" t="str">
        <f>IFERROR(VLOOKUP(C1112,Tabla_Insumos,5,FALSE),"")</f>
        <v/>
      </c>
      <c r="C1112" s="328"/>
      <c r="D1112" s="329" t="str">
        <f t="shared" ref="D1112:D1125" si="332">IFERROR(VLOOKUP(C1112,Tabla_Insumos,2,FALSE),"")</f>
        <v/>
      </c>
      <c r="E1112" s="330"/>
      <c r="F1112" s="331">
        <f t="shared" ref="F1112:F1125" si="333">IFERROR(VLOOKUP(C1112,Tabla_Insumos,3,FALSE),0)</f>
        <v>0</v>
      </c>
      <c r="G1112" s="334">
        <f>ROUND(E1112*F1112,2)</f>
        <v>0</v>
      </c>
    </row>
    <row r="1113" spans="1:141" s="335" customFormat="1" ht="24" customHeight="1" x14ac:dyDescent="0.2">
      <c r="A1113" s="326" t="str">
        <f t="shared" si="331"/>
        <v/>
      </c>
      <c r="B1113" s="327" t="str">
        <f t="shared" ref="B1113:B1125" si="334">IFERROR(VLOOKUP(C1113,Tabla_Insumos,5,FALSE),"")</f>
        <v/>
      </c>
      <c r="C1113" s="328"/>
      <c r="D1113" s="329" t="str">
        <f t="shared" si="332"/>
        <v/>
      </c>
      <c r="E1113" s="330"/>
      <c r="F1113" s="331">
        <f t="shared" si="333"/>
        <v>0</v>
      </c>
      <c r="G1113" s="334">
        <f t="shared" ref="G1113:G1125" si="335">ROUND(E1113*F1113,2)</f>
        <v>0</v>
      </c>
    </row>
    <row r="1114" spans="1:141" s="335" customFormat="1" ht="24" customHeight="1" x14ac:dyDescent="0.2">
      <c r="A1114" s="326" t="str">
        <f t="shared" si="331"/>
        <v/>
      </c>
      <c r="B1114" s="327" t="str">
        <f t="shared" si="334"/>
        <v/>
      </c>
      <c r="C1114" s="328"/>
      <c r="D1114" s="329" t="str">
        <f t="shared" si="332"/>
        <v/>
      </c>
      <c r="E1114" s="330"/>
      <c r="F1114" s="331">
        <f t="shared" si="333"/>
        <v>0</v>
      </c>
      <c r="G1114" s="334">
        <f t="shared" si="335"/>
        <v>0</v>
      </c>
    </row>
    <row r="1115" spans="1:141" s="335" customFormat="1" ht="24" customHeight="1" x14ac:dyDescent="0.2">
      <c r="A1115" s="326" t="str">
        <f t="shared" si="331"/>
        <v/>
      </c>
      <c r="B1115" s="327" t="str">
        <f t="shared" si="334"/>
        <v/>
      </c>
      <c r="C1115" s="328"/>
      <c r="D1115" s="329" t="str">
        <f t="shared" si="332"/>
        <v/>
      </c>
      <c r="E1115" s="330"/>
      <c r="F1115" s="331">
        <f t="shared" si="333"/>
        <v>0</v>
      </c>
      <c r="G1115" s="334">
        <f t="shared" si="335"/>
        <v>0</v>
      </c>
    </row>
    <row r="1116" spans="1:141" s="335" customFormat="1" ht="24" customHeight="1" x14ac:dyDescent="0.2">
      <c r="A1116" s="326" t="str">
        <f t="shared" si="331"/>
        <v/>
      </c>
      <c r="B1116" s="327" t="str">
        <f t="shared" si="334"/>
        <v/>
      </c>
      <c r="C1116" s="328"/>
      <c r="D1116" s="329" t="str">
        <f t="shared" si="332"/>
        <v/>
      </c>
      <c r="E1116" s="330"/>
      <c r="F1116" s="331">
        <f t="shared" si="333"/>
        <v>0</v>
      </c>
      <c r="G1116" s="334">
        <f t="shared" si="335"/>
        <v>0</v>
      </c>
    </row>
    <row r="1117" spans="1:141" s="335" customFormat="1" ht="24" customHeight="1" x14ac:dyDescent="0.2">
      <c r="A1117" s="326" t="str">
        <f t="shared" si="331"/>
        <v/>
      </c>
      <c r="B1117" s="327" t="str">
        <f t="shared" si="334"/>
        <v/>
      </c>
      <c r="C1117" s="328"/>
      <c r="D1117" s="329" t="str">
        <f t="shared" si="332"/>
        <v/>
      </c>
      <c r="E1117" s="330"/>
      <c r="F1117" s="331">
        <f t="shared" si="333"/>
        <v>0</v>
      </c>
      <c r="G1117" s="334">
        <f t="shared" si="335"/>
        <v>0</v>
      </c>
    </row>
    <row r="1118" spans="1:141" s="335" customFormat="1" ht="24" customHeight="1" x14ac:dyDescent="0.2">
      <c r="A1118" s="326" t="str">
        <f t="shared" si="331"/>
        <v/>
      </c>
      <c r="B1118" s="327" t="str">
        <f t="shared" si="334"/>
        <v/>
      </c>
      <c r="C1118" s="328"/>
      <c r="D1118" s="329" t="str">
        <f t="shared" si="332"/>
        <v/>
      </c>
      <c r="E1118" s="330"/>
      <c r="F1118" s="331">
        <f t="shared" si="333"/>
        <v>0</v>
      </c>
      <c r="G1118" s="334">
        <f t="shared" si="335"/>
        <v>0</v>
      </c>
    </row>
    <row r="1119" spans="1:141" s="335" customFormat="1" ht="24" customHeight="1" x14ac:dyDescent="0.2">
      <c r="A1119" s="326" t="str">
        <f t="shared" si="331"/>
        <v/>
      </c>
      <c r="B1119" s="327" t="str">
        <f t="shared" si="334"/>
        <v/>
      </c>
      <c r="C1119" s="328"/>
      <c r="D1119" s="329" t="str">
        <f t="shared" si="332"/>
        <v/>
      </c>
      <c r="E1119" s="330"/>
      <c r="F1119" s="331">
        <f t="shared" si="333"/>
        <v>0</v>
      </c>
      <c r="G1119" s="334">
        <f t="shared" si="335"/>
        <v>0</v>
      </c>
    </row>
    <row r="1120" spans="1:141" s="335" customFormat="1" ht="24" customHeight="1" x14ac:dyDescent="0.2">
      <c r="A1120" s="326" t="str">
        <f t="shared" si="331"/>
        <v/>
      </c>
      <c r="B1120" s="327" t="str">
        <f t="shared" si="334"/>
        <v/>
      </c>
      <c r="C1120" s="328"/>
      <c r="D1120" s="329" t="str">
        <f t="shared" si="332"/>
        <v/>
      </c>
      <c r="E1120" s="330"/>
      <c r="F1120" s="331">
        <f t="shared" si="333"/>
        <v>0</v>
      </c>
      <c r="G1120" s="334">
        <f t="shared" si="335"/>
        <v>0</v>
      </c>
    </row>
    <row r="1121" spans="1:7" s="335" customFormat="1" ht="24" customHeight="1" x14ac:dyDescent="0.2">
      <c r="A1121" s="326" t="str">
        <f t="shared" si="331"/>
        <v/>
      </c>
      <c r="B1121" s="327" t="str">
        <f t="shared" si="334"/>
        <v/>
      </c>
      <c r="C1121" s="328"/>
      <c r="D1121" s="329" t="str">
        <f t="shared" si="332"/>
        <v/>
      </c>
      <c r="E1121" s="330"/>
      <c r="F1121" s="331">
        <f t="shared" si="333"/>
        <v>0</v>
      </c>
      <c r="G1121" s="334">
        <f t="shared" si="335"/>
        <v>0</v>
      </c>
    </row>
    <row r="1122" spans="1:7" s="335" customFormat="1" ht="24" customHeight="1" x14ac:dyDescent="0.2">
      <c r="A1122" s="326" t="str">
        <f t="shared" si="331"/>
        <v/>
      </c>
      <c r="B1122" s="327" t="str">
        <f t="shared" si="334"/>
        <v/>
      </c>
      <c r="C1122" s="328"/>
      <c r="D1122" s="329" t="str">
        <f t="shared" si="332"/>
        <v/>
      </c>
      <c r="E1122" s="330"/>
      <c r="F1122" s="331">
        <f t="shared" si="333"/>
        <v>0</v>
      </c>
      <c r="G1122" s="334">
        <f t="shared" si="335"/>
        <v>0</v>
      </c>
    </row>
    <row r="1123" spans="1:7" s="335" customFormat="1" ht="24" customHeight="1" x14ac:dyDescent="0.2">
      <c r="A1123" s="326" t="str">
        <f t="shared" si="331"/>
        <v/>
      </c>
      <c r="B1123" s="327" t="str">
        <f t="shared" si="334"/>
        <v/>
      </c>
      <c r="C1123" s="328"/>
      <c r="D1123" s="329" t="str">
        <f t="shared" si="332"/>
        <v/>
      </c>
      <c r="E1123" s="330"/>
      <c r="F1123" s="331">
        <f t="shared" si="333"/>
        <v>0</v>
      </c>
      <c r="G1123" s="334">
        <f t="shared" si="335"/>
        <v>0</v>
      </c>
    </row>
    <row r="1124" spans="1:7" s="335" customFormat="1" ht="24" customHeight="1" x14ac:dyDescent="0.2">
      <c r="A1124" s="326" t="str">
        <f t="shared" si="331"/>
        <v/>
      </c>
      <c r="B1124" s="327" t="str">
        <f t="shared" si="334"/>
        <v/>
      </c>
      <c r="C1124" s="328"/>
      <c r="D1124" s="329" t="str">
        <f t="shared" si="332"/>
        <v/>
      </c>
      <c r="E1124" s="330"/>
      <c r="F1124" s="331">
        <f t="shared" si="333"/>
        <v>0</v>
      </c>
      <c r="G1124" s="334">
        <f t="shared" si="335"/>
        <v>0</v>
      </c>
    </row>
    <row r="1125" spans="1:7" s="335" customFormat="1" ht="24" customHeight="1" x14ac:dyDescent="0.2">
      <c r="A1125" s="326" t="str">
        <f t="shared" si="331"/>
        <v/>
      </c>
      <c r="B1125" s="327" t="str">
        <f t="shared" si="334"/>
        <v/>
      </c>
      <c r="C1125" s="328"/>
      <c r="D1125" s="329" t="str">
        <f t="shared" si="332"/>
        <v/>
      </c>
      <c r="E1125" s="330"/>
      <c r="F1125" s="332">
        <f t="shared" si="333"/>
        <v>0</v>
      </c>
      <c r="G1125" s="334">
        <f t="shared" si="335"/>
        <v>0</v>
      </c>
    </row>
    <row r="1126" spans="1:7" ht="24" customHeight="1" x14ac:dyDescent="0.2">
      <c r="A1126" s="177"/>
      <c r="B1126" s="151"/>
      <c r="C1126" s="151"/>
      <c r="D1126" s="162"/>
      <c r="E1126" s="163"/>
      <c r="F1126" s="240" t="s">
        <v>33</v>
      </c>
      <c r="G1126" s="178">
        <f>SUBTOTAL(9,G1112:G1125)</f>
        <v>0</v>
      </c>
    </row>
    <row r="1127" spans="1:7" ht="24" customHeight="1" x14ac:dyDescent="0.2">
      <c r="A1127" s="177"/>
      <c r="B1127" s="151"/>
      <c r="C1127" s="179" t="s">
        <v>729</v>
      </c>
      <c r="D1127" s="162"/>
      <c r="E1127" s="163"/>
      <c r="F1127" s="164"/>
      <c r="G1127" s="180"/>
    </row>
    <row r="1128" spans="1:7" s="335" customFormat="1" ht="24" customHeight="1" x14ac:dyDescent="0.2">
      <c r="A1128" s="326" t="str">
        <f t="shared" ref="A1128:A1135" si="336">IFERROR(VLOOKUP(C1128,Tabla_Insumos,4,FALSE),"")</f>
        <v/>
      </c>
      <c r="B1128" s="327" t="str">
        <f t="shared" ref="B1128:B1135" si="337">IFERROR(VLOOKUP(C1128,Tabla_Insumos,5,FALSE),"")</f>
        <v/>
      </c>
      <c r="C1128" s="328"/>
      <c r="D1128" s="329" t="str">
        <f t="shared" ref="D1128:D1135" si="338">IFERROR(VLOOKUP(C1128,Tabla_Insumos,2,FALSE),"")</f>
        <v/>
      </c>
      <c r="E1128" s="330"/>
      <c r="F1128" s="333">
        <f t="shared" ref="F1128:F1135" si="339">IFERROR(VLOOKUP(C1128,Tabla_Insumos,3,FALSE),0)</f>
        <v>0</v>
      </c>
      <c r="G1128" s="334">
        <f>ROUND(E1128*F1128,2)</f>
        <v>0</v>
      </c>
    </row>
    <row r="1129" spans="1:7" s="335" customFormat="1" ht="24" customHeight="1" x14ac:dyDescent="0.2">
      <c r="A1129" s="326" t="str">
        <f t="shared" si="336"/>
        <v/>
      </c>
      <c r="B1129" s="327" t="str">
        <f t="shared" si="337"/>
        <v/>
      </c>
      <c r="C1129" s="328"/>
      <c r="D1129" s="329" t="str">
        <f t="shared" si="338"/>
        <v/>
      </c>
      <c r="E1129" s="330"/>
      <c r="F1129" s="333">
        <f t="shared" si="339"/>
        <v>0</v>
      </c>
      <c r="G1129" s="334">
        <f>ROUND(E1129*F1129,2)</f>
        <v>0</v>
      </c>
    </row>
    <row r="1130" spans="1:7" s="335" customFormat="1" ht="24" customHeight="1" x14ac:dyDescent="0.2">
      <c r="A1130" s="326" t="str">
        <f t="shared" si="336"/>
        <v/>
      </c>
      <c r="B1130" s="327" t="str">
        <f t="shared" si="337"/>
        <v/>
      </c>
      <c r="C1130" s="328"/>
      <c r="D1130" s="329" t="str">
        <f t="shared" si="338"/>
        <v/>
      </c>
      <c r="E1130" s="330"/>
      <c r="F1130" s="333">
        <f t="shared" si="339"/>
        <v>0</v>
      </c>
      <c r="G1130" s="334">
        <f t="shared" ref="G1130:G1135" si="340">ROUND(E1130*F1130,2)</f>
        <v>0</v>
      </c>
    </row>
    <row r="1131" spans="1:7" s="335" customFormat="1" ht="24" customHeight="1" x14ac:dyDescent="0.2">
      <c r="A1131" s="326" t="str">
        <f t="shared" si="336"/>
        <v/>
      </c>
      <c r="B1131" s="327" t="str">
        <f t="shared" si="337"/>
        <v/>
      </c>
      <c r="C1131" s="328"/>
      <c r="D1131" s="329" t="str">
        <f t="shared" si="338"/>
        <v/>
      </c>
      <c r="E1131" s="330"/>
      <c r="F1131" s="333">
        <f t="shared" si="339"/>
        <v>0</v>
      </c>
      <c r="G1131" s="334">
        <f t="shared" si="340"/>
        <v>0</v>
      </c>
    </row>
    <row r="1132" spans="1:7" s="335" customFormat="1" ht="24" customHeight="1" x14ac:dyDescent="0.2">
      <c r="A1132" s="326" t="str">
        <f t="shared" si="336"/>
        <v/>
      </c>
      <c r="B1132" s="327" t="str">
        <f t="shared" si="337"/>
        <v/>
      </c>
      <c r="C1132" s="328"/>
      <c r="D1132" s="329" t="str">
        <f t="shared" si="338"/>
        <v/>
      </c>
      <c r="E1132" s="330"/>
      <c r="F1132" s="331">
        <f t="shared" si="339"/>
        <v>0</v>
      </c>
      <c r="G1132" s="334">
        <f t="shared" si="340"/>
        <v>0</v>
      </c>
    </row>
    <row r="1133" spans="1:7" s="335" customFormat="1" ht="24" customHeight="1" x14ac:dyDescent="0.2">
      <c r="A1133" s="326" t="str">
        <f t="shared" si="336"/>
        <v/>
      </c>
      <c r="B1133" s="327" t="str">
        <f t="shared" si="337"/>
        <v/>
      </c>
      <c r="C1133" s="328"/>
      <c r="D1133" s="329" t="str">
        <f t="shared" si="338"/>
        <v/>
      </c>
      <c r="E1133" s="330"/>
      <c r="F1133" s="331">
        <f t="shared" si="339"/>
        <v>0</v>
      </c>
      <c r="G1133" s="334">
        <f t="shared" si="340"/>
        <v>0</v>
      </c>
    </row>
    <row r="1134" spans="1:7" s="335" customFormat="1" ht="24" customHeight="1" x14ac:dyDescent="0.2">
      <c r="A1134" s="326" t="str">
        <f t="shared" si="336"/>
        <v/>
      </c>
      <c r="B1134" s="327" t="str">
        <f t="shared" si="337"/>
        <v/>
      </c>
      <c r="C1134" s="328"/>
      <c r="D1134" s="329" t="str">
        <f t="shared" si="338"/>
        <v/>
      </c>
      <c r="E1134" s="330"/>
      <c r="F1134" s="331">
        <f t="shared" si="339"/>
        <v>0</v>
      </c>
      <c r="G1134" s="334">
        <f t="shared" si="340"/>
        <v>0</v>
      </c>
    </row>
    <row r="1135" spans="1:7" s="335" customFormat="1" ht="24" customHeight="1" x14ac:dyDescent="0.2">
      <c r="A1135" s="326" t="str">
        <f t="shared" si="336"/>
        <v/>
      </c>
      <c r="B1135" s="327" t="str">
        <f t="shared" si="337"/>
        <v/>
      </c>
      <c r="C1135" s="328"/>
      <c r="D1135" s="329" t="str">
        <f t="shared" si="338"/>
        <v/>
      </c>
      <c r="E1135" s="330"/>
      <c r="F1135" s="331">
        <f t="shared" si="339"/>
        <v>0</v>
      </c>
      <c r="G1135" s="334">
        <f t="shared" si="340"/>
        <v>0</v>
      </c>
    </row>
    <row r="1136" spans="1:7" ht="24" customHeight="1" x14ac:dyDescent="0.2">
      <c r="A1136" s="177"/>
      <c r="B1136" s="151"/>
      <c r="C1136" s="151"/>
      <c r="D1136" s="162"/>
      <c r="E1136" s="163"/>
      <c r="F1136" s="240" t="s">
        <v>34</v>
      </c>
      <c r="G1136" s="178">
        <f>SUBTOTAL(9,G1128:G1135)</f>
        <v>0</v>
      </c>
    </row>
    <row r="1137" spans="1:8" ht="24" customHeight="1" x14ac:dyDescent="0.2">
      <c r="A1137" s="177"/>
      <c r="B1137" s="151"/>
      <c r="C1137" s="179" t="s">
        <v>730</v>
      </c>
      <c r="D1137" s="162"/>
      <c r="E1137" s="163"/>
      <c r="F1137" s="164"/>
      <c r="G1137" s="180"/>
    </row>
    <row r="1138" spans="1:8" s="335" customFormat="1" ht="24" customHeight="1" x14ac:dyDescent="0.2">
      <c r="A1138" s="326" t="str">
        <f t="shared" ref="A1138:A1146" si="341">IFERROR(VLOOKUP(C1138,Tabla_Insumos,4,FALSE),"")</f>
        <v/>
      </c>
      <c r="B1138" s="327" t="str">
        <f t="shared" ref="B1138:B1146" si="342">IFERROR(VLOOKUP(C1138,Tabla_Insumos,5,FALSE),"")</f>
        <v/>
      </c>
      <c r="C1138" s="328"/>
      <c r="D1138" s="329" t="str">
        <f t="shared" ref="D1138:D1146" si="343">IFERROR(VLOOKUP(C1138,Tabla_Insumos,2,FALSE),"")</f>
        <v/>
      </c>
      <c r="E1138" s="330"/>
      <c r="F1138" s="331">
        <f t="shared" ref="F1138:F1146" si="344">IFERROR(VLOOKUP(C1138,Tabla_Insumos,3,FALSE),0)</f>
        <v>0</v>
      </c>
      <c r="G1138" s="334">
        <f t="shared" ref="G1138:G1146" si="345">ROUND(E1138*F1138,2)</f>
        <v>0</v>
      </c>
    </row>
    <row r="1139" spans="1:8" s="335" customFormat="1" ht="24" customHeight="1" x14ac:dyDescent="0.2">
      <c r="A1139" s="326" t="str">
        <f t="shared" si="341"/>
        <v/>
      </c>
      <c r="B1139" s="327" t="str">
        <f t="shared" si="342"/>
        <v/>
      </c>
      <c r="C1139" s="328"/>
      <c r="D1139" s="329" t="str">
        <f t="shared" si="343"/>
        <v/>
      </c>
      <c r="E1139" s="330"/>
      <c r="F1139" s="331">
        <f t="shared" si="344"/>
        <v>0</v>
      </c>
      <c r="G1139" s="334">
        <f t="shared" si="345"/>
        <v>0</v>
      </c>
    </row>
    <row r="1140" spans="1:8" s="335" customFormat="1" ht="24" customHeight="1" x14ac:dyDescent="0.2">
      <c r="A1140" s="326" t="str">
        <f t="shared" si="341"/>
        <v/>
      </c>
      <c r="B1140" s="327" t="str">
        <f t="shared" si="342"/>
        <v/>
      </c>
      <c r="C1140" s="328"/>
      <c r="D1140" s="329" t="str">
        <f t="shared" si="343"/>
        <v/>
      </c>
      <c r="E1140" s="330"/>
      <c r="F1140" s="331">
        <f t="shared" si="344"/>
        <v>0</v>
      </c>
      <c r="G1140" s="334">
        <f t="shared" si="345"/>
        <v>0</v>
      </c>
    </row>
    <row r="1141" spans="1:8" s="335" customFormat="1" ht="24" customHeight="1" x14ac:dyDescent="0.2">
      <c r="A1141" s="326" t="str">
        <f t="shared" si="341"/>
        <v/>
      </c>
      <c r="B1141" s="327" t="str">
        <f t="shared" si="342"/>
        <v/>
      </c>
      <c r="C1141" s="328"/>
      <c r="D1141" s="329" t="str">
        <f t="shared" si="343"/>
        <v/>
      </c>
      <c r="E1141" s="330"/>
      <c r="F1141" s="331">
        <f t="shared" si="344"/>
        <v>0</v>
      </c>
      <c r="G1141" s="334">
        <f t="shared" si="345"/>
        <v>0</v>
      </c>
    </row>
    <row r="1142" spans="1:8" s="335" customFormat="1" ht="24" customHeight="1" x14ac:dyDescent="0.2">
      <c r="A1142" s="326" t="str">
        <f t="shared" si="341"/>
        <v/>
      </c>
      <c r="B1142" s="327" t="str">
        <f t="shared" si="342"/>
        <v/>
      </c>
      <c r="C1142" s="328"/>
      <c r="D1142" s="329" t="str">
        <f t="shared" si="343"/>
        <v/>
      </c>
      <c r="E1142" s="330"/>
      <c r="F1142" s="331">
        <f t="shared" si="344"/>
        <v>0</v>
      </c>
      <c r="G1142" s="334">
        <f t="shared" si="345"/>
        <v>0</v>
      </c>
    </row>
    <row r="1143" spans="1:8" s="335" customFormat="1" ht="24" customHeight="1" x14ac:dyDescent="0.2">
      <c r="A1143" s="326" t="str">
        <f t="shared" si="341"/>
        <v/>
      </c>
      <c r="B1143" s="327" t="str">
        <f t="shared" si="342"/>
        <v/>
      </c>
      <c r="C1143" s="328"/>
      <c r="D1143" s="329" t="str">
        <f t="shared" si="343"/>
        <v/>
      </c>
      <c r="E1143" s="330"/>
      <c r="F1143" s="331">
        <f t="shared" si="344"/>
        <v>0</v>
      </c>
      <c r="G1143" s="334">
        <f t="shared" si="345"/>
        <v>0</v>
      </c>
    </row>
    <row r="1144" spans="1:8" s="335" customFormat="1" ht="24" customHeight="1" x14ac:dyDescent="0.2">
      <c r="A1144" s="326" t="str">
        <f t="shared" si="341"/>
        <v/>
      </c>
      <c r="B1144" s="327" t="str">
        <f t="shared" si="342"/>
        <v/>
      </c>
      <c r="C1144" s="328"/>
      <c r="D1144" s="329" t="str">
        <f t="shared" si="343"/>
        <v/>
      </c>
      <c r="E1144" s="330"/>
      <c r="F1144" s="331">
        <f t="shared" si="344"/>
        <v>0</v>
      </c>
      <c r="G1144" s="334">
        <f t="shared" si="345"/>
        <v>0</v>
      </c>
    </row>
    <row r="1145" spans="1:8" s="335" customFormat="1" ht="24" customHeight="1" x14ac:dyDescent="0.2">
      <c r="A1145" s="326" t="str">
        <f t="shared" si="341"/>
        <v/>
      </c>
      <c r="B1145" s="327" t="str">
        <f t="shared" si="342"/>
        <v/>
      </c>
      <c r="C1145" s="328"/>
      <c r="D1145" s="329" t="str">
        <f t="shared" si="343"/>
        <v/>
      </c>
      <c r="E1145" s="330"/>
      <c r="F1145" s="331">
        <f t="shared" si="344"/>
        <v>0</v>
      </c>
      <c r="G1145" s="334">
        <f t="shared" si="345"/>
        <v>0</v>
      </c>
    </row>
    <row r="1146" spans="1:8" s="335" customFormat="1" ht="24" customHeight="1" x14ac:dyDescent="0.2">
      <c r="A1146" s="326" t="str">
        <f t="shared" si="341"/>
        <v/>
      </c>
      <c r="B1146" s="327" t="str">
        <f t="shared" si="342"/>
        <v/>
      </c>
      <c r="C1146" s="328"/>
      <c r="D1146" s="329" t="str">
        <f t="shared" si="343"/>
        <v/>
      </c>
      <c r="E1146" s="330"/>
      <c r="F1146" s="331">
        <f t="shared" si="344"/>
        <v>0</v>
      </c>
      <c r="G1146" s="334">
        <f t="shared" si="345"/>
        <v>0</v>
      </c>
    </row>
    <row r="1147" spans="1:8" ht="24" customHeight="1" x14ac:dyDescent="0.2">
      <c r="A1147" s="181"/>
      <c r="B1147" s="162"/>
      <c r="C1147" s="151"/>
      <c r="D1147" s="162"/>
      <c r="E1147" s="163"/>
      <c r="F1147" s="240" t="s">
        <v>35</v>
      </c>
      <c r="G1147" s="178">
        <f>SUBTOTAL(9,G1138:G1146)</f>
        <v>0</v>
      </c>
    </row>
    <row r="1148" spans="1:8" ht="24" customHeight="1" thickBot="1" x14ac:dyDescent="0.25">
      <c r="A1148" s="182"/>
      <c r="B1148" s="183"/>
      <c r="C1148" s="184"/>
      <c r="D1148" s="183"/>
      <c r="E1148" s="185"/>
      <c r="F1148" s="186"/>
      <c r="G1148" s="187"/>
    </row>
    <row r="1149" spans="1:8" ht="24" customHeight="1" thickBot="1" x14ac:dyDescent="0.25">
      <c r="A1149" s="188" t="str">
        <f>B1107</f>
        <v>4.5.4</v>
      </c>
      <c r="B1149" s="189" t="str">
        <f>C1107</f>
        <v>Enlucidos</v>
      </c>
      <c r="C1149" s="190"/>
      <c r="D1149" s="190" t="s">
        <v>36</v>
      </c>
      <c r="E1149" s="191"/>
      <c r="F1149" s="192" t="s">
        <v>37</v>
      </c>
      <c r="G1149" s="193">
        <f>SUBTOTAL(9,G1112:G1148)</f>
        <v>0</v>
      </c>
    </row>
    <row r="1150" spans="1:8" ht="24" customHeight="1" thickTop="1" thickBot="1" x14ac:dyDescent="0.25"/>
    <row r="1151" spans="1:8" ht="24" customHeight="1" thickTop="1" x14ac:dyDescent="0.2">
      <c r="A1151" s="225" t="s">
        <v>39</v>
      </c>
      <c r="B1151" s="226"/>
      <c r="C1151" s="226"/>
      <c r="D1151" s="226"/>
      <c r="E1151" s="226"/>
      <c r="F1151" s="226"/>
      <c r="G1151" s="227"/>
      <c r="H1151" s="152">
        <f>COUNTIF($A$1:A1157,"ANALISIS DE PRECIOS")</f>
        <v>24</v>
      </c>
    </row>
    <row r="1152" spans="1:8" ht="24" customHeight="1" x14ac:dyDescent="0.2">
      <c r="A1152" s="153" t="s">
        <v>726</v>
      </c>
      <c r="B1152" s="154" t="str">
        <f>Comitente</f>
        <v>DIRECCIÓN DE INFRAESTRUCTURA ESCOLAR</v>
      </c>
      <c r="C1152" s="148"/>
      <c r="D1152" s="155"/>
      <c r="E1152" s="155"/>
      <c r="F1152" s="156"/>
      <c r="G1152" s="157"/>
    </row>
    <row r="1153" spans="1:141" ht="24" customHeight="1" x14ac:dyDescent="0.2">
      <c r="A1153" s="153" t="s">
        <v>727</v>
      </c>
      <c r="B1153" s="154">
        <f>Contratista</f>
        <v>0</v>
      </c>
      <c r="C1153" s="149"/>
      <c r="D1153" s="149"/>
      <c r="E1153" s="149"/>
      <c r="F1153" s="158"/>
      <c r="G1153" s="159"/>
    </row>
    <row r="1154" spans="1:141" ht="24" customHeight="1" x14ac:dyDescent="0.2">
      <c r="A1154" s="153" t="s">
        <v>26</v>
      </c>
      <c r="B1154" s="154" t="str">
        <f>Obra</f>
        <v>E.N.I. N° 23 - MARGARITA FERRA DE BARTOL</v>
      </c>
      <c r="C1154" s="149"/>
      <c r="D1154" s="149"/>
      <c r="E1154" s="149"/>
      <c r="F1154" s="158" t="s">
        <v>40</v>
      </c>
      <c r="G1154" s="160">
        <f>Fecha_Base</f>
        <v>0</v>
      </c>
    </row>
    <row r="1155" spans="1:141" ht="24" customHeight="1" x14ac:dyDescent="0.2">
      <c r="A1155" s="161" t="s">
        <v>725</v>
      </c>
      <c r="B1155" s="150" t="str">
        <f>Ubicación</f>
        <v>Alfredo Fortabat 3060 (o) - Bº Franklin Rawson</v>
      </c>
      <c r="C1155" s="150"/>
      <c r="D1155" s="162"/>
      <c r="E1155" s="163"/>
      <c r="F1155" s="164"/>
      <c r="G1155" s="165"/>
    </row>
    <row r="1156" spans="1:141" ht="24" customHeight="1" x14ac:dyDescent="0.2">
      <c r="A1156" s="161" t="s">
        <v>41</v>
      </c>
      <c r="B1156" s="166" t="str">
        <f>IFERROR(VALUE(LEFT(B1157,FIND("-",B1157)-1)),"")</f>
        <v/>
      </c>
      <c r="C1156" s="151" t="str">
        <f>IFERROR(VLOOKUP(B1156,Tabla_CyP,2,FALSE),"")</f>
        <v/>
      </c>
      <c r="E1156" s="163"/>
      <c r="F1156" s="164"/>
      <c r="G1156" s="165"/>
    </row>
    <row r="1157" spans="1:141" ht="24" customHeight="1" x14ac:dyDescent="0.2">
      <c r="A1157" s="161" t="s">
        <v>27</v>
      </c>
      <c r="B1157" s="167" t="str">
        <f>IFERROR(VLOOKUP(COUNTIF($A$1:A1157,"ANALISIS DE PRECIOS"),Tabla_NumeroItem,4,FALSE),"")</f>
        <v>4.6.1</v>
      </c>
      <c r="C1157" s="151" t="str">
        <f>IFERROR(VLOOKUP(B1157,Tabla_CyP,2,FALSE),"")</f>
        <v>De hormigón sin armar</v>
      </c>
      <c r="D1157" s="162"/>
      <c r="E1157" s="163"/>
      <c r="F1157" s="158" t="s">
        <v>28</v>
      </c>
      <c r="G1157" s="168" t="str">
        <f>IFERROR(VLOOKUP(B1157,Tabla_CyP,4,FALSE),"")</f>
        <v>m2</v>
      </c>
    </row>
    <row r="1158" spans="1:141" ht="24" customHeight="1" x14ac:dyDescent="0.2">
      <c r="A1158" s="161"/>
      <c r="B1158" s="150"/>
      <c r="C1158" s="151"/>
      <c r="D1158" s="162"/>
      <c r="E1158" s="163"/>
      <c r="F1158" s="164"/>
      <c r="G1158" s="165"/>
    </row>
    <row r="1159" spans="1:141" ht="24" customHeight="1" x14ac:dyDescent="0.2">
      <c r="A1159" s="357" t="s">
        <v>588</v>
      </c>
      <c r="B1159" s="358"/>
      <c r="C1159" s="359" t="s">
        <v>0</v>
      </c>
      <c r="D1159" s="359" t="s">
        <v>29</v>
      </c>
      <c r="E1159" s="361" t="s">
        <v>30</v>
      </c>
      <c r="F1159" s="363" t="s">
        <v>31</v>
      </c>
      <c r="G1159" s="365" t="s">
        <v>32</v>
      </c>
    </row>
    <row r="1160" spans="1:141" s="171" customFormat="1" ht="24" customHeight="1" x14ac:dyDescent="0.2">
      <c r="A1160" s="169" t="s">
        <v>589</v>
      </c>
      <c r="B1160" s="170" t="s">
        <v>590</v>
      </c>
      <c r="C1160" s="360"/>
      <c r="D1160" s="360"/>
      <c r="E1160" s="362"/>
      <c r="F1160" s="364"/>
      <c r="G1160" s="366"/>
      <c r="I1160" s="336"/>
      <c r="J1160" s="336"/>
      <c r="K1160" s="336"/>
      <c r="L1160" s="336"/>
      <c r="M1160" s="336"/>
      <c r="N1160" s="336"/>
      <c r="O1160" s="336"/>
      <c r="P1160" s="336"/>
      <c r="Q1160" s="336"/>
      <c r="R1160" s="336"/>
      <c r="S1160" s="336"/>
      <c r="T1160" s="336"/>
      <c r="U1160" s="336"/>
      <c r="V1160" s="336"/>
      <c r="W1160" s="336"/>
      <c r="X1160" s="336"/>
      <c r="Y1160" s="336"/>
      <c r="Z1160" s="336"/>
      <c r="AA1160" s="336"/>
      <c r="AB1160" s="336"/>
      <c r="AC1160" s="336"/>
      <c r="AD1160" s="336"/>
      <c r="AE1160" s="336"/>
      <c r="AF1160" s="336"/>
      <c r="AG1160" s="336"/>
      <c r="AH1160" s="336"/>
      <c r="AI1160" s="336"/>
      <c r="AJ1160" s="336"/>
      <c r="AK1160" s="336"/>
      <c r="AL1160" s="336"/>
      <c r="AM1160" s="336"/>
      <c r="AN1160" s="336"/>
      <c r="AO1160" s="336"/>
      <c r="AP1160" s="336"/>
      <c r="AQ1160" s="336"/>
      <c r="AR1160" s="336"/>
      <c r="AS1160" s="336"/>
      <c r="AT1160" s="336"/>
      <c r="AU1160" s="336"/>
      <c r="AV1160" s="336"/>
      <c r="AW1160" s="336"/>
      <c r="AX1160" s="336"/>
      <c r="AY1160" s="336"/>
      <c r="AZ1160" s="336"/>
      <c r="BA1160" s="336"/>
      <c r="BB1160" s="336"/>
      <c r="BC1160" s="336"/>
      <c r="BD1160" s="336"/>
      <c r="BE1160" s="336"/>
      <c r="BF1160" s="336"/>
      <c r="BG1160" s="336"/>
      <c r="BH1160" s="336"/>
      <c r="BI1160" s="336"/>
      <c r="BJ1160" s="336"/>
      <c r="BK1160" s="336"/>
      <c r="BL1160" s="336"/>
      <c r="BM1160" s="336"/>
      <c r="BN1160" s="336"/>
      <c r="BO1160" s="336"/>
      <c r="BP1160" s="336"/>
      <c r="BQ1160" s="336"/>
      <c r="BR1160" s="336"/>
      <c r="BS1160" s="336"/>
      <c r="BT1160" s="336"/>
      <c r="BU1160" s="336"/>
      <c r="BV1160" s="336"/>
      <c r="BW1160" s="336"/>
      <c r="BX1160" s="336"/>
      <c r="BY1160" s="336"/>
      <c r="BZ1160" s="336"/>
      <c r="CA1160" s="336"/>
      <c r="CB1160" s="336"/>
      <c r="CC1160" s="336"/>
      <c r="CD1160" s="336"/>
      <c r="CE1160" s="336"/>
      <c r="CF1160" s="336"/>
      <c r="CG1160" s="336"/>
      <c r="CH1160" s="336"/>
      <c r="CI1160" s="336"/>
      <c r="CJ1160" s="336"/>
      <c r="CK1160" s="336"/>
      <c r="CL1160" s="336"/>
      <c r="CM1160" s="336"/>
      <c r="CN1160" s="336"/>
      <c r="CO1160" s="336"/>
      <c r="CP1160" s="336"/>
      <c r="CQ1160" s="336"/>
      <c r="CR1160" s="336"/>
      <c r="CS1160" s="336"/>
      <c r="CT1160" s="336"/>
      <c r="CU1160" s="336"/>
      <c r="CV1160" s="336"/>
      <c r="CW1160" s="336"/>
      <c r="CX1160" s="336"/>
      <c r="CY1160" s="336"/>
      <c r="CZ1160" s="336"/>
      <c r="DA1160" s="336"/>
      <c r="DB1160" s="336"/>
      <c r="DC1160" s="336"/>
      <c r="DD1160" s="336"/>
      <c r="DE1160" s="336"/>
      <c r="DF1160" s="336"/>
      <c r="DG1160" s="336"/>
      <c r="DH1160" s="336"/>
      <c r="DI1160" s="336"/>
      <c r="DJ1160" s="336"/>
      <c r="DK1160" s="336"/>
      <c r="DL1160" s="336"/>
      <c r="DM1160" s="336"/>
      <c r="DN1160" s="336"/>
      <c r="DO1160" s="336"/>
      <c r="DP1160" s="336"/>
      <c r="DQ1160" s="336"/>
      <c r="DR1160" s="336"/>
      <c r="DS1160" s="336"/>
      <c r="DT1160" s="336"/>
      <c r="DU1160" s="336"/>
      <c r="DV1160" s="336"/>
      <c r="DW1160" s="336"/>
      <c r="DX1160" s="336"/>
      <c r="DY1160" s="336"/>
      <c r="DZ1160" s="336"/>
      <c r="EA1160" s="336"/>
      <c r="EB1160" s="336"/>
      <c r="EC1160" s="336"/>
      <c r="ED1160" s="336"/>
      <c r="EE1160" s="336"/>
      <c r="EF1160" s="336"/>
      <c r="EG1160" s="336"/>
      <c r="EH1160" s="336"/>
      <c r="EI1160" s="336"/>
      <c r="EJ1160" s="336"/>
      <c r="EK1160" s="336"/>
    </row>
    <row r="1161" spans="1:141" ht="24" customHeight="1" x14ac:dyDescent="0.2">
      <c r="A1161" s="239"/>
      <c r="B1161" s="172"/>
      <c r="C1161" s="237" t="s">
        <v>728</v>
      </c>
      <c r="D1161" s="173"/>
      <c r="E1161" s="174"/>
      <c r="F1161" s="175"/>
      <c r="G1161" s="176"/>
    </row>
    <row r="1162" spans="1:141" s="335" customFormat="1" ht="24" customHeight="1" x14ac:dyDescent="0.2">
      <c r="A1162" s="326" t="str">
        <f t="shared" ref="A1162:A1175" si="346">IFERROR(VLOOKUP(C1162,Tabla_Insumos,4,FALSE),"")</f>
        <v/>
      </c>
      <c r="B1162" s="327" t="str">
        <f>IFERROR(VLOOKUP(C1162,Tabla_Insumos,5,FALSE),"")</f>
        <v/>
      </c>
      <c r="C1162" s="328"/>
      <c r="D1162" s="329" t="str">
        <f t="shared" ref="D1162:D1175" si="347">IFERROR(VLOOKUP(C1162,Tabla_Insumos,2,FALSE),"")</f>
        <v/>
      </c>
      <c r="E1162" s="330"/>
      <c r="F1162" s="331">
        <f t="shared" ref="F1162:F1175" si="348">IFERROR(VLOOKUP(C1162,Tabla_Insumos,3,FALSE),0)</f>
        <v>0</v>
      </c>
      <c r="G1162" s="334">
        <f>ROUND(E1162*F1162,2)</f>
        <v>0</v>
      </c>
    </row>
    <row r="1163" spans="1:141" s="335" customFormat="1" ht="24" customHeight="1" x14ac:dyDescent="0.2">
      <c r="A1163" s="326" t="str">
        <f t="shared" si="346"/>
        <v/>
      </c>
      <c r="B1163" s="327" t="str">
        <f t="shared" ref="B1163:B1175" si="349">IFERROR(VLOOKUP(C1163,Tabla_Insumos,5,FALSE),"")</f>
        <v/>
      </c>
      <c r="C1163" s="328"/>
      <c r="D1163" s="329" t="str">
        <f t="shared" si="347"/>
        <v/>
      </c>
      <c r="E1163" s="330"/>
      <c r="F1163" s="331">
        <f t="shared" si="348"/>
        <v>0</v>
      </c>
      <c r="G1163" s="334">
        <f t="shared" ref="G1163:G1175" si="350">ROUND(E1163*F1163,2)</f>
        <v>0</v>
      </c>
    </row>
    <row r="1164" spans="1:141" s="335" customFormat="1" ht="24" customHeight="1" x14ac:dyDescent="0.2">
      <c r="A1164" s="326" t="str">
        <f t="shared" si="346"/>
        <v/>
      </c>
      <c r="B1164" s="327" t="str">
        <f t="shared" si="349"/>
        <v/>
      </c>
      <c r="C1164" s="328"/>
      <c r="D1164" s="329" t="str">
        <f t="shared" si="347"/>
        <v/>
      </c>
      <c r="E1164" s="330"/>
      <c r="F1164" s="331">
        <f t="shared" si="348"/>
        <v>0</v>
      </c>
      <c r="G1164" s="334">
        <f t="shared" si="350"/>
        <v>0</v>
      </c>
    </row>
    <row r="1165" spans="1:141" s="335" customFormat="1" ht="24" customHeight="1" x14ac:dyDescent="0.2">
      <c r="A1165" s="326" t="str">
        <f t="shared" si="346"/>
        <v/>
      </c>
      <c r="B1165" s="327" t="str">
        <f t="shared" si="349"/>
        <v/>
      </c>
      <c r="C1165" s="328"/>
      <c r="D1165" s="329" t="str">
        <f t="shared" si="347"/>
        <v/>
      </c>
      <c r="E1165" s="330"/>
      <c r="F1165" s="331">
        <f t="shared" si="348"/>
        <v>0</v>
      </c>
      <c r="G1165" s="334">
        <f t="shared" si="350"/>
        <v>0</v>
      </c>
    </row>
    <row r="1166" spans="1:141" s="335" customFormat="1" ht="24" customHeight="1" x14ac:dyDescent="0.2">
      <c r="A1166" s="326" t="str">
        <f t="shared" si="346"/>
        <v/>
      </c>
      <c r="B1166" s="327" t="str">
        <f t="shared" si="349"/>
        <v/>
      </c>
      <c r="C1166" s="328"/>
      <c r="D1166" s="329" t="str">
        <f t="shared" si="347"/>
        <v/>
      </c>
      <c r="E1166" s="330"/>
      <c r="F1166" s="331">
        <f t="shared" si="348"/>
        <v>0</v>
      </c>
      <c r="G1166" s="334">
        <f t="shared" si="350"/>
        <v>0</v>
      </c>
    </row>
    <row r="1167" spans="1:141" s="335" customFormat="1" ht="24" customHeight="1" x14ac:dyDescent="0.2">
      <c r="A1167" s="326" t="str">
        <f t="shared" si="346"/>
        <v/>
      </c>
      <c r="B1167" s="327" t="str">
        <f t="shared" si="349"/>
        <v/>
      </c>
      <c r="C1167" s="328"/>
      <c r="D1167" s="329" t="str">
        <f t="shared" si="347"/>
        <v/>
      </c>
      <c r="E1167" s="330"/>
      <c r="F1167" s="331">
        <f t="shared" si="348"/>
        <v>0</v>
      </c>
      <c r="G1167" s="334">
        <f t="shared" si="350"/>
        <v>0</v>
      </c>
    </row>
    <row r="1168" spans="1:141" s="335" customFormat="1" ht="24" customHeight="1" x14ac:dyDescent="0.2">
      <c r="A1168" s="326" t="str">
        <f t="shared" si="346"/>
        <v/>
      </c>
      <c r="B1168" s="327" t="str">
        <f t="shared" si="349"/>
        <v/>
      </c>
      <c r="C1168" s="328"/>
      <c r="D1168" s="329" t="str">
        <f t="shared" si="347"/>
        <v/>
      </c>
      <c r="E1168" s="330"/>
      <c r="F1168" s="331">
        <f t="shared" si="348"/>
        <v>0</v>
      </c>
      <c r="G1168" s="334">
        <f t="shared" si="350"/>
        <v>0</v>
      </c>
    </row>
    <row r="1169" spans="1:7" s="335" customFormat="1" ht="24" customHeight="1" x14ac:dyDescent="0.2">
      <c r="A1169" s="326" t="str">
        <f t="shared" si="346"/>
        <v/>
      </c>
      <c r="B1169" s="327" t="str">
        <f t="shared" si="349"/>
        <v/>
      </c>
      <c r="C1169" s="328"/>
      <c r="D1169" s="329" t="str">
        <f t="shared" si="347"/>
        <v/>
      </c>
      <c r="E1169" s="330"/>
      <c r="F1169" s="331">
        <f t="shared" si="348"/>
        <v>0</v>
      </c>
      <c r="G1169" s="334">
        <f t="shared" si="350"/>
        <v>0</v>
      </c>
    </row>
    <row r="1170" spans="1:7" s="335" customFormat="1" ht="24" customHeight="1" x14ac:dyDescent="0.2">
      <c r="A1170" s="326" t="str">
        <f t="shared" si="346"/>
        <v/>
      </c>
      <c r="B1170" s="327" t="str">
        <f t="shared" si="349"/>
        <v/>
      </c>
      <c r="C1170" s="328"/>
      <c r="D1170" s="329" t="str">
        <f t="shared" si="347"/>
        <v/>
      </c>
      <c r="E1170" s="330"/>
      <c r="F1170" s="331">
        <f t="shared" si="348"/>
        <v>0</v>
      </c>
      <c r="G1170" s="334">
        <f t="shared" si="350"/>
        <v>0</v>
      </c>
    </row>
    <row r="1171" spans="1:7" s="335" customFormat="1" ht="24" customHeight="1" x14ac:dyDescent="0.2">
      <c r="A1171" s="326" t="str">
        <f t="shared" si="346"/>
        <v/>
      </c>
      <c r="B1171" s="327" t="str">
        <f t="shared" si="349"/>
        <v/>
      </c>
      <c r="C1171" s="328"/>
      <c r="D1171" s="329" t="str">
        <f t="shared" si="347"/>
        <v/>
      </c>
      <c r="E1171" s="330"/>
      <c r="F1171" s="331">
        <f t="shared" si="348"/>
        <v>0</v>
      </c>
      <c r="G1171" s="334">
        <f t="shared" si="350"/>
        <v>0</v>
      </c>
    </row>
    <row r="1172" spans="1:7" s="335" customFormat="1" ht="24" customHeight="1" x14ac:dyDescent="0.2">
      <c r="A1172" s="326" t="str">
        <f t="shared" si="346"/>
        <v/>
      </c>
      <c r="B1172" s="327" t="str">
        <f t="shared" si="349"/>
        <v/>
      </c>
      <c r="C1172" s="328"/>
      <c r="D1172" s="329" t="str">
        <f t="shared" si="347"/>
        <v/>
      </c>
      <c r="E1172" s="330"/>
      <c r="F1172" s="331">
        <f t="shared" si="348"/>
        <v>0</v>
      </c>
      <c r="G1172" s="334">
        <f t="shared" si="350"/>
        <v>0</v>
      </c>
    </row>
    <row r="1173" spans="1:7" s="335" customFormat="1" ht="24" customHeight="1" x14ac:dyDescent="0.2">
      <c r="A1173" s="326" t="str">
        <f t="shared" si="346"/>
        <v/>
      </c>
      <c r="B1173" s="327" t="str">
        <f t="shared" si="349"/>
        <v/>
      </c>
      <c r="C1173" s="328"/>
      <c r="D1173" s="329" t="str">
        <f t="shared" si="347"/>
        <v/>
      </c>
      <c r="E1173" s="330"/>
      <c r="F1173" s="331">
        <f t="shared" si="348"/>
        <v>0</v>
      </c>
      <c r="G1173" s="334">
        <f t="shared" si="350"/>
        <v>0</v>
      </c>
    </row>
    <row r="1174" spans="1:7" s="335" customFormat="1" ht="24" customHeight="1" x14ac:dyDescent="0.2">
      <c r="A1174" s="326" t="str">
        <f t="shared" si="346"/>
        <v/>
      </c>
      <c r="B1174" s="327" t="str">
        <f t="shared" si="349"/>
        <v/>
      </c>
      <c r="C1174" s="328"/>
      <c r="D1174" s="329" t="str">
        <f t="shared" si="347"/>
        <v/>
      </c>
      <c r="E1174" s="330"/>
      <c r="F1174" s="331">
        <f t="shared" si="348"/>
        <v>0</v>
      </c>
      <c r="G1174" s="334">
        <f t="shared" si="350"/>
        <v>0</v>
      </c>
    </row>
    <row r="1175" spans="1:7" s="335" customFormat="1" ht="24" customHeight="1" x14ac:dyDescent="0.2">
      <c r="A1175" s="326" t="str">
        <f t="shared" si="346"/>
        <v/>
      </c>
      <c r="B1175" s="327" t="str">
        <f t="shared" si="349"/>
        <v/>
      </c>
      <c r="C1175" s="328"/>
      <c r="D1175" s="329" t="str">
        <f t="shared" si="347"/>
        <v/>
      </c>
      <c r="E1175" s="330"/>
      <c r="F1175" s="332">
        <f t="shared" si="348"/>
        <v>0</v>
      </c>
      <c r="G1175" s="334">
        <f t="shared" si="350"/>
        <v>0</v>
      </c>
    </row>
    <row r="1176" spans="1:7" ht="24" customHeight="1" x14ac:dyDescent="0.2">
      <c r="A1176" s="177"/>
      <c r="B1176" s="151"/>
      <c r="C1176" s="151"/>
      <c r="D1176" s="162"/>
      <c r="E1176" s="163"/>
      <c r="F1176" s="240" t="s">
        <v>33</v>
      </c>
      <c r="G1176" s="178">
        <f>SUBTOTAL(9,G1162:G1175)</f>
        <v>0</v>
      </c>
    </row>
    <row r="1177" spans="1:7" ht="24" customHeight="1" x14ac:dyDescent="0.2">
      <c r="A1177" s="177"/>
      <c r="B1177" s="151"/>
      <c r="C1177" s="179" t="s">
        <v>729</v>
      </c>
      <c r="D1177" s="162"/>
      <c r="E1177" s="163"/>
      <c r="F1177" s="164"/>
      <c r="G1177" s="180"/>
    </row>
    <row r="1178" spans="1:7" s="335" customFormat="1" ht="24" customHeight="1" x14ac:dyDescent="0.2">
      <c r="A1178" s="326" t="str">
        <f t="shared" ref="A1178:A1185" si="351">IFERROR(VLOOKUP(C1178,Tabla_Insumos,4,FALSE),"")</f>
        <v/>
      </c>
      <c r="B1178" s="327" t="str">
        <f t="shared" ref="B1178:B1185" si="352">IFERROR(VLOOKUP(C1178,Tabla_Insumos,5,FALSE),"")</f>
        <v/>
      </c>
      <c r="C1178" s="328"/>
      <c r="D1178" s="329" t="str">
        <f t="shared" ref="D1178:D1185" si="353">IFERROR(VLOOKUP(C1178,Tabla_Insumos,2,FALSE),"")</f>
        <v/>
      </c>
      <c r="E1178" s="330"/>
      <c r="F1178" s="333">
        <f t="shared" ref="F1178:F1185" si="354">IFERROR(VLOOKUP(C1178,Tabla_Insumos,3,FALSE),0)</f>
        <v>0</v>
      </c>
      <c r="G1178" s="334">
        <f>ROUND(E1178*F1178,2)</f>
        <v>0</v>
      </c>
    </row>
    <row r="1179" spans="1:7" s="335" customFormat="1" ht="24" customHeight="1" x14ac:dyDescent="0.2">
      <c r="A1179" s="326" t="str">
        <f t="shared" si="351"/>
        <v/>
      </c>
      <c r="B1179" s="327" t="str">
        <f t="shared" si="352"/>
        <v/>
      </c>
      <c r="C1179" s="328"/>
      <c r="D1179" s="329" t="str">
        <f t="shared" si="353"/>
        <v/>
      </c>
      <c r="E1179" s="330"/>
      <c r="F1179" s="333">
        <f t="shared" si="354"/>
        <v>0</v>
      </c>
      <c r="G1179" s="334">
        <f>ROUND(E1179*F1179,2)</f>
        <v>0</v>
      </c>
    </row>
    <row r="1180" spans="1:7" s="335" customFormat="1" ht="24" customHeight="1" x14ac:dyDescent="0.2">
      <c r="A1180" s="326" t="str">
        <f t="shared" si="351"/>
        <v/>
      </c>
      <c r="B1180" s="327" t="str">
        <f t="shared" si="352"/>
        <v/>
      </c>
      <c r="C1180" s="328"/>
      <c r="D1180" s="329" t="str">
        <f t="shared" si="353"/>
        <v/>
      </c>
      <c r="E1180" s="330"/>
      <c r="F1180" s="333">
        <f t="shared" si="354"/>
        <v>0</v>
      </c>
      <c r="G1180" s="334">
        <f t="shared" ref="G1180:G1185" si="355">ROUND(E1180*F1180,2)</f>
        <v>0</v>
      </c>
    </row>
    <row r="1181" spans="1:7" s="335" customFormat="1" ht="24" customHeight="1" x14ac:dyDescent="0.2">
      <c r="A1181" s="326" t="str">
        <f t="shared" si="351"/>
        <v/>
      </c>
      <c r="B1181" s="327" t="str">
        <f t="shared" si="352"/>
        <v/>
      </c>
      <c r="C1181" s="328"/>
      <c r="D1181" s="329" t="str">
        <f t="shared" si="353"/>
        <v/>
      </c>
      <c r="E1181" s="330"/>
      <c r="F1181" s="333">
        <f t="shared" si="354"/>
        <v>0</v>
      </c>
      <c r="G1181" s="334">
        <f t="shared" si="355"/>
        <v>0</v>
      </c>
    </row>
    <row r="1182" spans="1:7" s="335" customFormat="1" ht="24" customHeight="1" x14ac:dyDescent="0.2">
      <c r="A1182" s="326" t="str">
        <f t="shared" si="351"/>
        <v/>
      </c>
      <c r="B1182" s="327" t="str">
        <f t="shared" si="352"/>
        <v/>
      </c>
      <c r="C1182" s="328"/>
      <c r="D1182" s="329" t="str">
        <f t="shared" si="353"/>
        <v/>
      </c>
      <c r="E1182" s="330"/>
      <c r="F1182" s="331">
        <f t="shared" si="354"/>
        <v>0</v>
      </c>
      <c r="G1182" s="334">
        <f t="shared" si="355"/>
        <v>0</v>
      </c>
    </row>
    <row r="1183" spans="1:7" s="335" customFormat="1" ht="24" customHeight="1" x14ac:dyDescent="0.2">
      <c r="A1183" s="326" t="str">
        <f t="shared" si="351"/>
        <v/>
      </c>
      <c r="B1183" s="327" t="str">
        <f t="shared" si="352"/>
        <v/>
      </c>
      <c r="C1183" s="328"/>
      <c r="D1183" s="329" t="str">
        <f t="shared" si="353"/>
        <v/>
      </c>
      <c r="E1183" s="330"/>
      <c r="F1183" s="331">
        <f t="shared" si="354"/>
        <v>0</v>
      </c>
      <c r="G1183" s="334">
        <f t="shared" si="355"/>
        <v>0</v>
      </c>
    </row>
    <row r="1184" spans="1:7" s="335" customFormat="1" ht="24" customHeight="1" x14ac:dyDescent="0.2">
      <c r="A1184" s="326" t="str">
        <f t="shared" si="351"/>
        <v/>
      </c>
      <c r="B1184" s="327" t="str">
        <f t="shared" si="352"/>
        <v/>
      </c>
      <c r="C1184" s="328"/>
      <c r="D1184" s="329" t="str">
        <f t="shared" si="353"/>
        <v/>
      </c>
      <c r="E1184" s="330"/>
      <c r="F1184" s="331">
        <f t="shared" si="354"/>
        <v>0</v>
      </c>
      <c r="G1184" s="334">
        <f t="shared" si="355"/>
        <v>0</v>
      </c>
    </row>
    <row r="1185" spans="1:7" s="335" customFormat="1" ht="24" customHeight="1" x14ac:dyDescent="0.2">
      <c r="A1185" s="326" t="str">
        <f t="shared" si="351"/>
        <v/>
      </c>
      <c r="B1185" s="327" t="str">
        <f t="shared" si="352"/>
        <v/>
      </c>
      <c r="C1185" s="328"/>
      <c r="D1185" s="329" t="str">
        <f t="shared" si="353"/>
        <v/>
      </c>
      <c r="E1185" s="330"/>
      <c r="F1185" s="331">
        <f t="shared" si="354"/>
        <v>0</v>
      </c>
      <c r="G1185" s="334">
        <f t="shared" si="355"/>
        <v>0</v>
      </c>
    </row>
    <row r="1186" spans="1:7" ht="24" customHeight="1" x14ac:dyDescent="0.2">
      <c r="A1186" s="177"/>
      <c r="B1186" s="151"/>
      <c r="C1186" s="151"/>
      <c r="D1186" s="162"/>
      <c r="E1186" s="163"/>
      <c r="F1186" s="240" t="s">
        <v>34</v>
      </c>
      <c r="G1186" s="178">
        <f>SUBTOTAL(9,G1178:G1185)</f>
        <v>0</v>
      </c>
    </row>
    <row r="1187" spans="1:7" ht="24" customHeight="1" x14ac:dyDescent="0.2">
      <c r="A1187" s="177"/>
      <c r="B1187" s="151"/>
      <c r="C1187" s="179" t="s">
        <v>730</v>
      </c>
      <c r="D1187" s="162"/>
      <c r="E1187" s="163"/>
      <c r="F1187" s="164"/>
      <c r="G1187" s="180"/>
    </row>
    <row r="1188" spans="1:7" s="335" customFormat="1" ht="24" customHeight="1" x14ac:dyDescent="0.2">
      <c r="A1188" s="326" t="str">
        <f t="shared" ref="A1188:A1196" si="356">IFERROR(VLOOKUP(C1188,Tabla_Insumos,4,FALSE),"")</f>
        <v/>
      </c>
      <c r="B1188" s="327" t="str">
        <f t="shared" ref="B1188:B1196" si="357">IFERROR(VLOOKUP(C1188,Tabla_Insumos,5,FALSE),"")</f>
        <v/>
      </c>
      <c r="C1188" s="328"/>
      <c r="D1188" s="329" t="str">
        <f t="shared" ref="D1188:D1196" si="358">IFERROR(VLOOKUP(C1188,Tabla_Insumos,2,FALSE),"")</f>
        <v/>
      </c>
      <c r="E1188" s="330"/>
      <c r="F1188" s="331">
        <f t="shared" ref="F1188:F1196" si="359">IFERROR(VLOOKUP(C1188,Tabla_Insumos,3,FALSE),0)</f>
        <v>0</v>
      </c>
      <c r="G1188" s="334">
        <f t="shared" ref="G1188:G1196" si="360">ROUND(E1188*F1188,2)</f>
        <v>0</v>
      </c>
    </row>
    <row r="1189" spans="1:7" s="335" customFormat="1" ht="24" customHeight="1" x14ac:dyDescent="0.2">
      <c r="A1189" s="326" t="str">
        <f t="shared" si="356"/>
        <v/>
      </c>
      <c r="B1189" s="327" t="str">
        <f t="shared" si="357"/>
        <v/>
      </c>
      <c r="C1189" s="328"/>
      <c r="D1189" s="329" t="str">
        <f t="shared" si="358"/>
        <v/>
      </c>
      <c r="E1189" s="330"/>
      <c r="F1189" s="331">
        <f t="shared" si="359"/>
        <v>0</v>
      </c>
      <c r="G1189" s="334">
        <f t="shared" si="360"/>
        <v>0</v>
      </c>
    </row>
    <row r="1190" spans="1:7" s="335" customFormat="1" ht="24" customHeight="1" x14ac:dyDescent="0.2">
      <c r="A1190" s="326" t="str">
        <f t="shared" si="356"/>
        <v/>
      </c>
      <c r="B1190" s="327" t="str">
        <f t="shared" si="357"/>
        <v/>
      </c>
      <c r="C1190" s="328"/>
      <c r="D1190" s="329" t="str">
        <f t="shared" si="358"/>
        <v/>
      </c>
      <c r="E1190" s="330"/>
      <c r="F1190" s="331">
        <f t="shared" si="359"/>
        <v>0</v>
      </c>
      <c r="G1190" s="334">
        <f t="shared" si="360"/>
        <v>0</v>
      </c>
    </row>
    <row r="1191" spans="1:7" s="335" customFormat="1" ht="24" customHeight="1" x14ac:dyDescent="0.2">
      <c r="A1191" s="326" t="str">
        <f t="shared" si="356"/>
        <v/>
      </c>
      <c r="B1191" s="327" t="str">
        <f t="shared" si="357"/>
        <v/>
      </c>
      <c r="C1191" s="328"/>
      <c r="D1191" s="329" t="str">
        <f t="shared" si="358"/>
        <v/>
      </c>
      <c r="E1191" s="330"/>
      <c r="F1191" s="331">
        <f t="shared" si="359"/>
        <v>0</v>
      </c>
      <c r="G1191" s="334">
        <f t="shared" si="360"/>
        <v>0</v>
      </c>
    </row>
    <row r="1192" spans="1:7" s="335" customFormat="1" ht="24" customHeight="1" x14ac:dyDescent="0.2">
      <c r="A1192" s="326" t="str">
        <f t="shared" si="356"/>
        <v/>
      </c>
      <c r="B1192" s="327" t="str">
        <f t="shared" si="357"/>
        <v/>
      </c>
      <c r="C1192" s="328"/>
      <c r="D1192" s="329" t="str">
        <f t="shared" si="358"/>
        <v/>
      </c>
      <c r="E1192" s="330"/>
      <c r="F1192" s="331">
        <f t="shared" si="359"/>
        <v>0</v>
      </c>
      <c r="G1192" s="334">
        <f t="shared" si="360"/>
        <v>0</v>
      </c>
    </row>
    <row r="1193" spans="1:7" s="335" customFormat="1" ht="24" customHeight="1" x14ac:dyDescent="0.2">
      <c r="A1193" s="326" t="str">
        <f t="shared" si="356"/>
        <v/>
      </c>
      <c r="B1193" s="327" t="str">
        <f t="shared" si="357"/>
        <v/>
      </c>
      <c r="C1193" s="328"/>
      <c r="D1193" s="329" t="str">
        <f t="shared" si="358"/>
        <v/>
      </c>
      <c r="E1193" s="330"/>
      <c r="F1193" s="331">
        <f t="shared" si="359"/>
        <v>0</v>
      </c>
      <c r="G1193" s="334">
        <f t="shared" si="360"/>
        <v>0</v>
      </c>
    </row>
    <row r="1194" spans="1:7" s="335" customFormat="1" ht="24" customHeight="1" x14ac:dyDescent="0.2">
      <c r="A1194" s="326" t="str">
        <f t="shared" si="356"/>
        <v/>
      </c>
      <c r="B1194" s="327" t="str">
        <f t="shared" si="357"/>
        <v/>
      </c>
      <c r="C1194" s="328"/>
      <c r="D1194" s="329" t="str">
        <f t="shared" si="358"/>
        <v/>
      </c>
      <c r="E1194" s="330"/>
      <c r="F1194" s="331">
        <f t="shared" si="359"/>
        <v>0</v>
      </c>
      <c r="G1194" s="334">
        <f t="shared" si="360"/>
        <v>0</v>
      </c>
    </row>
    <row r="1195" spans="1:7" s="335" customFormat="1" ht="24" customHeight="1" x14ac:dyDescent="0.2">
      <c r="A1195" s="326" t="str">
        <f t="shared" si="356"/>
        <v/>
      </c>
      <c r="B1195" s="327" t="str">
        <f t="shared" si="357"/>
        <v/>
      </c>
      <c r="C1195" s="328"/>
      <c r="D1195" s="329" t="str">
        <f t="shared" si="358"/>
        <v/>
      </c>
      <c r="E1195" s="330"/>
      <c r="F1195" s="331">
        <f t="shared" si="359"/>
        <v>0</v>
      </c>
      <c r="G1195" s="334">
        <f t="shared" si="360"/>
        <v>0</v>
      </c>
    </row>
    <row r="1196" spans="1:7" s="335" customFormat="1" ht="24" customHeight="1" x14ac:dyDescent="0.2">
      <c r="A1196" s="326" t="str">
        <f t="shared" si="356"/>
        <v/>
      </c>
      <c r="B1196" s="327" t="str">
        <f t="shared" si="357"/>
        <v/>
      </c>
      <c r="C1196" s="328"/>
      <c r="D1196" s="329" t="str">
        <f t="shared" si="358"/>
        <v/>
      </c>
      <c r="E1196" s="330"/>
      <c r="F1196" s="331">
        <f t="shared" si="359"/>
        <v>0</v>
      </c>
      <c r="G1196" s="334">
        <f t="shared" si="360"/>
        <v>0</v>
      </c>
    </row>
    <row r="1197" spans="1:7" ht="24" customHeight="1" x14ac:dyDescent="0.2">
      <c r="A1197" s="181"/>
      <c r="B1197" s="162"/>
      <c r="C1197" s="151"/>
      <c r="D1197" s="162"/>
      <c r="E1197" s="163"/>
      <c r="F1197" s="240" t="s">
        <v>35</v>
      </c>
      <c r="G1197" s="178">
        <f>SUBTOTAL(9,G1188:G1196)</f>
        <v>0</v>
      </c>
    </row>
    <row r="1198" spans="1:7" ht="24" customHeight="1" thickBot="1" x14ac:dyDescent="0.25">
      <c r="A1198" s="182"/>
      <c r="B1198" s="183"/>
      <c r="C1198" s="184"/>
      <c r="D1198" s="183"/>
      <c r="E1198" s="185"/>
      <c r="F1198" s="186"/>
      <c r="G1198" s="187"/>
    </row>
    <row r="1199" spans="1:7" ht="24" customHeight="1" thickBot="1" x14ac:dyDescent="0.25">
      <c r="A1199" s="188" t="str">
        <f>B1157</f>
        <v>4.6.1</v>
      </c>
      <c r="B1199" s="189" t="str">
        <f>C1157</f>
        <v>De hormigón sin armar</v>
      </c>
      <c r="C1199" s="190"/>
      <c r="D1199" s="190" t="s">
        <v>36</v>
      </c>
      <c r="E1199" s="191"/>
      <c r="F1199" s="192" t="s">
        <v>37</v>
      </c>
      <c r="G1199" s="193">
        <f>SUBTOTAL(9,G1162:G1198)</f>
        <v>0</v>
      </c>
    </row>
    <row r="1200" spans="1:7" ht="24" customHeight="1" thickTop="1" thickBot="1" x14ac:dyDescent="0.25"/>
    <row r="1201" spans="1:141" ht="24" customHeight="1" thickTop="1" x14ac:dyDescent="0.2">
      <c r="A1201" s="225" t="s">
        <v>39</v>
      </c>
      <c r="B1201" s="226"/>
      <c r="C1201" s="226"/>
      <c r="D1201" s="226"/>
      <c r="E1201" s="226"/>
      <c r="F1201" s="226"/>
      <c r="G1201" s="227"/>
      <c r="H1201" s="152">
        <f>COUNTIF($A$1:A1207,"ANALISIS DE PRECIOS")</f>
        <v>25</v>
      </c>
    </row>
    <row r="1202" spans="1:141" ht="24" customHeight="1" x14ac:dyDescent="0.2">
      <c r="A1202" s="153" t="s">
        <v>726</v>
      </c>
      <c r="B1202" s="154" t="str">
        <f>Comitente</f>
        <v>DIRECCIÓN DE INFRAESTRUCTURA ESCOLAR</v>
      </c>
      <c r="C1202" s="148"/>
      <c r="D1202" s="155"/>
      <c r="E1202" s="155"/>
      <c r="F1202" s="156"/>
      <c r="G1202" s="157"/>
    </row>
    <row r="1203" spans="1:141" ht="24" customHeight="1" x14ac:dyDescent="0.2">
      <c r="A1203" s="153" t="s">
        <v>727</v>
      </c>
      <c r="B1203" s="154">
        <f>Contratista</f>
        <v>0</v>
      </c>
      <c r="C1203" s="149"/>
      <c r="D1203" s="149"/>
      <c r="E1203" s="149"/>
      <c r="F1203" s="158"/>
      <c r="G1203" s="159"/>
    </row>
    <row r="1204" spans="1:141" ht="24" customHeight="1" x14ac:dyDescent="0.2">
      <c r="A1204" s="153" t="s">
        <v>26</v>
      </c>
      <c r="B1204" s="154" t="str">
        <f>Obra</f>
        <v>E.N.I. N° 23 - MARGARITA FERRA DE BARTOL</v>
      </c>
      <c r="C1204" s="149"/>
      <c r="D1204" s="149"/>
      <c r="E1204" s="149"/>
      <c r="F1204" s="158" t="s">
        <v>40</v>
      </c>
      <c r="G1204" s="160">
        <f>Fecha_Base</f>
        <v>0</v>
      </c>
    </row>
    <row r="1205" spans="1:141" ht="24" customHeight="1" x14ac:dyDescent="0.2">
      <c r="A1205" s="161" t="s">
        <v>725</v>
      </c>
      <c r="B1205" s="150" t="str">
        <f>Ubicación</f>
        <v>Alfredo Fortabat 3060 (o) - Bº Franklin Rawson</v>
      </c>
      <c r="C1205" s="150"/>
      <c r="D1205" s="162"/>
      <c r="E1205" s="163"/>
      <c r="F1205" s="164"/>
      <c r="G1205" s="165"/>
    </row>
    <row r="1206" spans="1:141" ht="24" customHeight="1" x14ac:dyDescent="0.2">
      <c r="A1206" s="161" t="s">
        <v>41</v>
      </c>
      <c r="B1206" s="166" t="str">
        <f>IFERROR(VALUE(LEFT(B1207,FIND("-",B1207)-1)),"")</f>
        <v/>
      </c>
      <c r="C1206" s="151" t="str">
        <f>IFERROR(VLOOKUP(B1206,Tabla_CyP,2,FALSE),"")</f>
        <v/>
      </c>
      <c r="E1206" s="163"/>
      <c r="F1206" s="164"/>
      <c r="G1206" s="165"/>
    </row>
    <row r="1207" spans="1:141" ht="24" customHeight="1" x14ac:dyDescent="0.2">
      <c r="A1207" s="161" t="s">
        <v>27</v>
      </c>
      <c r="B1207" s="167" t="str">
        <f>IFERROR(VLOOKUP(COUNTIF($A$1:A1207,"ANALISIS DE PRECIOS"),Tabla_NumeroItem,4,FALSE),"")</f>
        <v>4.6.2</v>
      </c>
      <c r="C1207" s="151" t="str">
        <f>IFERROR(VLOOKUP(B1207,Tabla_CyP,2,FALSE),"")</f>
        <v>De hormigón armado</v>
      </c>
      <c r="D1207" s="162"/>
      <c r="E1207" s="163"/>
      <c r="F1207" s="158" t="s">
        <v>28</v>
      </c>
      <c r="G1207" s="168" t="str">
        <f>IFERROR(VLOOKUP(B1207,Tabla_CyP,4,FALSE),"")</f>
        <v>m2</v>
      </c>
    </row>
    <row r="1208" spans="1:141" ht="24" customHeight="1" x14ac:dyDescent="0.2">
      <c r="A1208" s="161"/>
      <c r="B1208" s="150"/>
      <c r="C1208" s="151"/>
      <c r="D1208" s="162"/>
      <c r="E1208" s="163"/>
      <c r="F1208" s="164"/>
      <c r="G1208" s="165"/>
    </row>
    <row r="1209" spans="1:141" ht="24" customHeight="1" x14ac:dyDescent="0.2">
      <c r="A1209" s="357" t="s">
        <v>588</v>
      </c>
      <c r="B1209" s="358"/>
      <c r="C1209" s="359" t="s">
        <v>0</v>
      </c>
      <c r="D1209" s="359" t="s">
        <v>29</v>
      </c>
      <c r="E1209" s="361" t="s">
        <v>30</v>
      </c>
      <c r="F1209" s="363" t="s">
        <v>31</v>
      </c>
      <c r="G1209" s="365" t="s">
        <v>32</v>
      </c>
    </row>
    <row r="1210" spans="1:141" s="171" customFormat="1" ht="24" customHeight="1" x14ac:dyDescent="0.2">
      <c r="A1210" s="169" t="s">
        <v>589</v>
      </c>
      <c r="B1210" s="170" t="s">
        <v>590</v>
      </c>
      <c r="C1210" s="360"/>
      <c r="D1210" s="360"/>
      <c r="E1210" s="362"/>
      <c r="F1210" s="364"/>
      <c r="G1210" s="366"/>
      <c r="I1210" s="336"/>
      <c r="J1210" s="336"/>
      <c r="K1210" s="336"/>
      <c r="L1210" s="336"/>
      <c r="M1210" s="336"/>
      <c r="N1210" s="336"/>
      <c r="O1210" s="336"/>
      <c r="P1210" s="336"/>
      <c r="Q1210" s="336"/>
      <c r="R1210" s="336"/>
      <c r="S1210" s="336"/>
      <c r="T1210" s="336"/>
      <c r="U1210" s="336"/>
      <c r="V1210" s="336"/>
      <c r="W1210" s="336"/>
      <c r="X1210" s="336"/>
      <c r="Y1210" s="336"/>
      <c r="Z1210" s="336"/>
      <c r="AA1210" s="336"/>
      <c r="AB1210" s="336"/>
      <c r="AC1210" s="336"/>
      <c r="AD1210" s="336"/>
      <c r="AE1210" s="336"/>
      <c r="AF1210" s="336"/>
      <c r="AG1210" s="336"/>
      <c r="AH1210" s="336"/>
      <c r="AI1210" s="336"/>
      <c r="AJ1210" s="336"/>
      <c r="AK1210" s="336"/>
      <c r="AL1210" s="336"/>
      <c r="AM1210" s="336"/>
      <c r="AN1210" s="336"/>
      <c r="AO1210" s="336"/>
      <c r="AP1210" s="336"/>
      <c r="AQ1210" s="336"/>
      <c r="AR1210" s="336"/>
      <c r="AS1210" s="336"/>
      <c r="AT1210" s="336"/>
      <c r="AU1210" s="336"/>
      <c r="AV1210" s="336"/>
      <c r="AW1210" s="336"/>
      <c r="AX1210" s="336"/>
      <c r="AY1210" s="336"/>
      <c r="AZ1210" s="336"/>
      <c r="BA1210" s="336"/>
      <c r="BB1210" s="336"/>
      <c r="BC1210" s="336"/>
      <c r="BD1210" s="336"/>
      <c r="BE1210" s="336"/>
      <c r="BF1210" s="336"/>
      <c r="BG1210" s="336"/>
      <c r="BH1210" s="336"/>
      <c r="BI1210" s="336"/>
      <c r="BJ1210" s="336"/>
      <c r="BK1210" s="336"/>
      <c r="BL1210" s="336"/>
      <c r="BM1210" s="336"/>
      <c r="BN1210" s="336"/>
      <c r="BO1210" s="336"/>
      <c r="BP1210" s="336"/>
      <c r="BQ1210" s="336"/>
      <c r="BR1210" s="336"/>
      <c r="BS1210" s="336"/>
      <c r="BT1210" s="336"/>
      <c r="BU1210" s="336"/>
      <c r="BV1210" s="336"/>
      <c r="BW1210" s="336"/>
      <c r="BX1210" s="336"/>
      <c r="BY1210" s="336"/>
      <c r="BZ1210" s="336"/>
      <c r="CA1210" s="336"/>
      <c r="CB1210" s="336"/>
      <c r="CC1210" s="336"/>
      <c r="CD1210" s="336"/>
      <c r="CE1210" s="336"/>
      <c r="CF1210" s="336"/>
      <c r="CG1210" s="336"/>
      <c r="CH1210" s="336"/>
      <c r="CI1210" s="336"/>
      <c r="CJ1210" s="336"/>
      <c r="CK1210" s="336"/>
      <c r="CL1210" s="336"/>
      <c r="CM1210" s="336"/>
      <c r="CN1210" s="336"/>
      <c r="CO1210" s="336"/>
      <c r="CP1210" s="336"/>
      <c r="CQ1210" s="336"/>
      <c r="CR1210" s="336"/>
      <c r="CS1210" s="336"/>
      <c r="CT1210" s="336"/>
      <c r="CU1210" s="336"/>
      <c r="CV1210" s="336"/>
      <c r="CW1210" s="336"/>
      <c r="CX1210" s="336"/>
      <c r="CY1210" s="336"/>
      <c r="CZ1210" s="336"/>
      <c r="DA1210" s="336"/>
      <c r="DB1210" s="336"/>
      <c r="DC1210" s="336"/>
      <c r="DD1210" s="336"/>
      <c r="DE1210" s="336"/>
      <c r="DF1210" s="336"/>
      <c r="DG1210" s="336"/>
      <c r="DH1210" s="336"/>
      <c r="DI1210" s="336"/>
      <c r="DJ1210" s="336"/>
      <c r="DK1210" s="336"/>
      <c r="DL1210" s="336"/>
      <c r="DM1210" s="336"/>
      <c r="DN1210" s="336"/>
      <c r="DO1210" s="336"/>
      <c r="DP1210" s="336"/>
      <c r="DQ1210" s="336"/>
      <c r="DR1210" s="336"/>
      <c r="DS1210" s="336"/>
      <c r="DT1210" s="336"/>
      <c r="DU1210" s="336"/>
      <c r="DV1210" s="336"/>
      <c r="DW1210" s="336"/>
      <c r="DX1210" s="336"/>
      <c r="DY1210" s="336"/>
      <c r="DZ1210" s="336"/>
      <c r="EA1210" s="336"/>
      <c r="EB1210" s="336"/>
      <c r="EC1210" s="336"/>
      <c r="ED1210" s="336"/>
      <c r="EE1210" s="336"/>
      <c r="EF1210" s="336"/>
      <c r="EG1210" s="336"/>
      <c r="EH1210" s="336"/>
      <c r="EI1210" s="336"/>
      <c r="EJ1210" s="336"/>
      <c r="EK1210" s="336"/>
    </row>
    <row r="1211" spans="1:141" ht="24" customHeight="1" x14ac:dyDescent="0.2">
      <c r="A1211" s="239"/>
      <c r="B1211" s="172"/>
      <c r="C1211" s="237" t="s">
        <v>728</v>
      </c>
      <c r="D1211" s="173"/>
      <c r="E1211" s="174"/>
      <c r="F1211" s="175"/>
      <c r="G1211" s="176"/>
    </row>
    <row r="1212" spans="1:141" s="335" customFormat="1" ht="24" customHeight="1" x14ac:dyDescent="0.2">
      <c r="A1212" s="326" t="str">
        <f t="shared" ref="A1212:A1225" si="361">IFERROR(VLOOKUP(C1212,Tabla_Insumos,4,FALSE),"")</f>
        <v/>
      </c>
      <c r="B1212" s="327" t="str">
        <f>IFERROR(VLOOKUP(C1212,Tabla_Insumos,5,FALSE),"")</f>
        <v/>
      </c>
      <c r="C1212" s="328"/>
      <c r="D1212" s="329" t="str">
        <f t="shared" ref="D1212:D1225" si="362">IFERROR(VLOOKUP(C1212,Tabla_Insumos,2,FALSE),"")</f>
        <v/>
      </c>
      <c r="E1212" s="330"/>
      <c r="F1212" s="331">
        <f t="shared" ref="F1212:F1225" si="363">IFERROR(VLOOKUP(C1212,Tabla_Insumos,3,FALSE),0)</f>
        <v>0</v>
      </c>
      <c r="G1212" s="334">
        <f>ROUND(E1212*F1212,2)</f>
        <v>0</v>
      </c>
    </row>
    <row r="1213" spans="1:141" s="335" customFormat="1" ht="24" customHeight="1" x14ac:dyDescent="0.2">
      <c r="A1213" s="326" t="str">
        <f t="shared" si="361"/>
        <v/>
      </c>
      <c r="B1213" s="327" t="str">
        <f t="shared" ref="B1213:B1225" si="364">IFERROR(VLOOKUP(C1213,Tabla_Insumos,5,FALSE),"")</f>
        <v/>
      </c>
      <c r="C1213" s="328"/>
      <c r="D1213" s="329" t="str">
        <f t="shared" si="362"/>
        <v/>
      </c>
      <c r="E1213" s="330"/>
      <c r="F1213" s="331">
        <f t="shared" si="363"/>
        <v>0</v>
      </c>
      <c r="G1213" s="334">
        <f t="shared" ref="G1213:G1225" si="365">ROUND(E1213*F1213,2)</f>
        <v>0</v>
      </c>
    </row>
    <row r="1214" spans="1:141" s="335" customFormat="1" ht="24" customHeight="1" x14ac:dyDescent="0.2">
      <c r="A1214" s="326" t="str">
        <f t="shared" si="361"/>
        <v/>
      </c>
      <c r="B1214" s="327" t="str">
        <f t="shared" si="364"/>
        <v/>
      </c>
      <c r="C1214" s="328"/>
      <c r="D1214" s="329" t="str">
        <f t="shared" si="362"/>
        <v/>
      </c>
      <c r="E1214" s="330"/>
      <c r="F1214" s="331">
        <f t="shared" si="363"/>
        <v>0</v>
      </c>
      <c r="G1214" s="334">
        <f t="shared" si="365"/>
        <v>0</v>
      </c>
    </row>
    <row r="1215" spans="1:141" s="335" customFormat="1" ht="24" customHeight="1" x14ac:dyDescent="0.2">
      <c r="A1215" s="326" t="str">
        <f t="shared" si="361"/>
        <v/>
      </c>
      <c r="B1215" s="327" t="str">
        <f t="shared" si="364"/>
        <v/>
      </c>
      <c r="C1215" s="328"/>
      <c r="D1215" s="329" t="str">
        <f t="shared" si="362"/>
        <v/>
      </c>
      <c r="E1215" s="330"/>
      <c r="F1215" s="331">
        <f t="shared" si="363"/>
        <v>0</v>
      </c>
      <c r="G1215" s="334">
        <f t="shared" si="365"/>
        <v>0</v>
      </c>
    </row>
    <row r="1216" spans="1:141" s="335" customFormat="1" ht="24" customHeight="1" x14ac:dyDescent="0.2">
      <c r="A1216" s="326" t="str">
        <f t="shared" si="361"/>
        <v/>
      </c>
      <c r="B1216" s="327" t="str">
        <f t="shared" si="364"/>
        <v/>
      </c>
      <c r="C1216" s="328"/>
      <c r="D1216" s="329" t="str">
        <f t="shared" si="362"/>
        <v/>
      </c>
      <c r="E1216" s="330"/>
      <c r="F1216" s="331">
        <f t="shared" si="363"/>
        <v>0</v>
      </c>
      <c r="G1216" s="334">
        <f t="shared" si="365"/>
        <v>0</v>
      </c>
    </row>
    <row r="1217" spans="1:7" s="335" customFormat="1" ht="24" customHeight="1" x14ac:dyDescent="0.2">
      <c r="A1217" s="326" t="str">
        <f t="shared" si="361"/>
        <v/>
      </c>
      <c r="B1217" s="327" t="str">
        <f t="shared" si="364"/>
        <v/>
      </c>
      <c r="C1217" s="328"/>
      <c r="D1217" s="329" t="str">
        <f t="shared" si="362"/>
        <v/>
      </c>
      <c r="E1217" s="330"/>
      <c r="F1217" s="331">
        <f t="shared" si="363"/>
        <v>0</v>
      </c>
      <c r="G1217" s="334">
        <f t="shared" si="365"/>
        <v>0</v>
      </c>
    </row>
    <row r="1218" spans="1:7" s="335" customFormat="1" ht="24" customHeight="1" x14ac:dyDescent="0.2">
      <c r="A1218" s="326" t="str">
        <f t="shared" si="361"/>
        <v/>
      </c>
      <c r="B1218" s="327" t="str">
        <f t="shared" si="364"/>
        <v/>
      </c>
      <c r="C1218" s="328"/>
      <c r="D1218" s="329" t="str">
        <f t="shared" si="362"/>
        <v/>
      </c>
      <c r="E1218" s="330"/>
      <c r="F1218" s="331">
        <f t="shared" si="363"/>
        <v>0</v>
      </c>
      <c r="G1218" s="334">
        <f t="shared" si="365"/>
        <v>0</v>
      </c>
    </row>
    <row r="1219" spans="1:7" s="335" customFormat="1" ht="24" customHeight="1" x14ac:dyDescent="0.2">
      <c r="A1219" s="326" t="str">
        <f t="shared" si="361"/>
        <v/>
      </c>
      <c r="B1219" s="327" t="str">
        <f t="shared" si="364"/>
        <v/>
      </c>
      <c r="C1219" s="328"/>
      <c r="D1219" s="329" t="str">
        <f t="shared" si="362"/>
        <v/>
      </c>
      <c r="E1219" s="330"/>
      <c r="F1219" s="331">
        <f t="shared" si="363"/>
        <v>0</v>
      </c>
      <c r="G1219" s="334">
        <f t="shared" si="365"/>
        <v>0</v>
      </c>
    </row>
    <row r="1220" spans="1:7" s="335" customFormat="1" ht="24" customHeight="1" x14ac:dyDescent="0.2">
      <c r="A1220" s="326" t="str">
        <f t="shared" si="361"/>
        <v/>
      </c>
      <c r="B1220" s="327" t="str">
        <f t="shared" si="364"/>
        <v/>
      </c>
      <c r="C1220" s="328"/>
      <c r="D1220" s="329" t="str">
        <f t="shared" si="362"/>
        <v/>
      </c>
      <c r="E1220" s="330"/>
      <c r="F1220" s="331">
        <f t="shared" si="363"/>
        <v>0</v>
      </c>
      <c r="G1220" s="334">
        <f t="shared" si="365"/>
        <v>0</v>
      </c>
    </row>
    <row r="1221" spans="1:7" s="335" customFormat="1" ht="24" customHeight="1" x14ac:dyDescent="0.2">
      <c r="A1221" s="326" t="str">
        <f t="shared" si="361"/>
        <v/>
      </c>
      <c r="B1221" s="327" t="str">
        <f t="shared" si="364"/>
        <v/>
      </c>
      <c r="C1221" s="328"/>
      <c r="D1221" s="329" t="str">
        <f t="shared" si="362"/>
        <v/>
      </c>
      <c r="E1221" s="330"/>
      <c r="F1221" s="331">
        <f t="shared" si="363"/>
        <v>0</v>
      </c>
      <c r="G1221" s="334">
        <f t="shared" si="365"/>
        <v>0</v>
      </c>
    </row>
    <row r="1222" spans="1:7" s="335" customFormat="1" ht="24" customHeight="1" x14ac:dyDescent="0.2">
      <c r="A1222" s="326" t="str">
        <f t="shared" si="361"/>
        <v/>
      </c>
      <c r="B1222" s="327" t="str">
        <f t="shared" si="364"/>
        <v/>
      </c>
      <c r="C1222" s="328"/>
      <c r="D1222" s="329" t="str">
        <f t="shared" si="362"/>
        <v/>
      </c>
      <c r="E1222" s="330"/>
      <c r="F1222" s="331">
        <f t="shared" si="363"/>
        <v>0</v>
      </c>
      <c r="G1222" s="334">
        <f t="shared" si="365"/>
        <v>0</v>
      </c>
    </row>
    <row r="1223" spans="1:7" s="335" customFormat="1" ht="24" customHeight="1" x14ac:dyDescent="0.2">
      <c r="A1223" s="326" t="str">
        <f t="shared" si="361"/>
        <v/>
      </c>
      <c r="B1223" s="327" t="str">
        <f t="shared" si="364"/>
        <v/>
      </c>
      <c r="C1223" s="328"/>
      <c r="D1223" s="329" t="str">
        <f t="shared" si="362"/>
        <v/>
      </c>
      <c r="E1223" s="330"/>
      <c r="F1223" s="331">
        <f t="shared" si="363"/>
        <v>0</v>
      </c>
      <c r="G1223" s="334">
        <f t="shared" si="365"/>
        <v>0</v>
      </c>
    </row>
    <row r="1224" spans="1:7" s="335" customFormat="1" ht="24" customHeight="1" x14ac:dyDescent="0.2">
      <c r="A1224" s="326" t="str">
        <f t="shared" si="361"/>
        <v/>
      </c>
      <c r="B1224" s="327" t="str">
        <f t="shared" si="364"/>
        <v/>
      </c>
      <c r="C1224" s="328"/>
      <c r="D1224" s="329" t="str">
        <f t="shared" si="362"/>
        <v/>
      </c>
      <c r="E1224" s="330"/>
      <c r="F1224" s="331">
        <f t="shared" si="363"/>
        <v>0</v>
      </c>
      <c r="G1224" s="334">
        <f t="shared" si="365"/>
        <v>0</v>
      </c>
    </row>
    <row r="1225" spans="1:7" s="335" customFormat="1" ht="24" customHeight="1" x14ac:dyDescent="0.2">
      <c r="A1225" s="326" t="str">
        <f t="shared" si="361"/>
        <v/>
      </c>
      <c r="B1225" s="327" t="str">
        <f t="shared" si="364"/>
        <v/>
      </c>
      <c r="C1225" s="328"/>
      <c r="D1225" s="329" t="str">
        <f t="shared" si="362"/>
        <v/>
      </c>
      <c r="E1225" s="330"/>
      <c r="F1225" s="332">
        <f t="shared" si="363"/>
        <v>0</v>
      </c>
      <c r="G1225" s="334">
        <f t="shared" si="365"/>
        <v>0</v>
      </c>
    </row>
    <row r="1226" spans="1:7" ht="24" customHeight="1" x14ac:dyDescent="0.2">
      <c r="A1226" s="177"/>
      <c r="B1226" s="151"/>
      <c r="C1226" s="151"/>
      <c r="D1226" s="162"/>
      <c r="E1226" s="163"/>
      <c r="F1226" s="240" t="s">
        <v>33</v>
      </c>
      <c r="G1226" s="178">
        <f>SUBTOTAL(9,G1212:G1225)</f>
        <v>0</v>
      </c>
    </row>
    <row r="1227" spans="1:7" ht="24" customHeight="1" x14ac:dyDescent="0.2">
      <c r="A1227" s="177"/>
      <c r="B1227" s="151"/>
      <c r="C1227" s="179" t="s">
        <v>729</v>
      </c>
      <c r="D1227" s="162"/>
      <c r="E1227" s="163"/>
      <c r="F1227" s="164"/>
      <c r="G1227" s="180"/>
    </row>
    <row r="1228" spans="1:7" s="335" customFormat="1" ht="24" customHeight="1" x14ac:dyDescent="0.2">
      <c r="A1228" s="326" t="str">
        <f t="shared" ref="A1228:A1235" si="366">IFERROR(VLOOKUP(C1228,Tabla_Insumos,4,FALSE),"")</f>
        <v/>
      </c>
      <c r="B1228" s="327" t="str">
        <f t="shared" ref="B1228:B1235" si="367">IFERROR(VLOOKUP(C1228,Tabla_Insumos,5,FALSE),"")</f>
        <v/>
      </c>
      <c r="C1228" s="328"/>
      <c r="D1228" s="329" t="str">
        <f t="shared" ref="D1228:D1235" si="368">IFERROR(VLOOKUP(C1228,Tabla_Insumos,2,FALSE),"")</f>
        <v/>
      </c>
      <c r="E1228" s="330"/>
      <c r="F1228" s="333">
        <f t="shared" ref="F1228:F1235" si="369">IFERROR(VLOOKUP(C1228,Tabla_Insumos,3,FALSE),0)</f>
        <v>0</v>
      </c>
      <c r="G1228" s="334">
        <f>ROUND(E1228*F1228,2)</f>
        <v>0</v>
      </c>
    </row>
    <row r="1229" spans="1:7" s="335" customFormat="1" ht="24" customHeight="1" x14ac:dyDescent="0.2">
      <c r="A1229" s="326" t="str">
        <f t="shared" si="366"/>
        <v/>
      </c>
      <c r="B1229" s="327" t="str">
        <f t="shared" si="367"/>
        <v/>
      </c>
      <c r="C1229" s="328"/>
      <c r="D1229" s="329" t="str">
        <f t="shared" si="368"/>
        <v/>
      </c>
      <c r="E1229" s="330"/>
      <c r="F1229" s="333">
        <f t="shared" si="369"/>
        <v>0</v>
      </c>
      <c r="G1229" s="334">
        <f>ROUND(E1229*F1229,2)</f>
        <v>0</v>
      </c>
    </row>
    <row r="1230" spans="1:7" s="335" customFormat="1" ht="24" customHeight="1" x14ac:dyDescent="0.2">
      <c r="A1230" s="326" t="str">
        <f t="shared" si="366"/>
        <v/>
      </c>
      <c r="B1230" s="327" t="str">
        <f t="shared" si="367"/>
        <v/>
      </c>
      <c r="C1230" s="328"/>
      <c r="D1230" s="329" t="str">
        <f t="shared" si="368"/>
        <v/>
      </c>
      <c r="E1230" s="330"/>
      <c r="F1230" s="333">
        <f t="shared" si="369"/>
        <v>0</v>
      </c>
      <c r="G1230" s="334">
        <f t="shared" ref="G1230:G1235" si="370">ROUND(E1230*F1230,2)</f>
        <v>0</v>
      </c>
    </row>
    <row r="1231" spans="1:7" s="335" customFormat="1" ht="24" customHeight="1" x14ac:dyDescent="0.2">
      <c r="A1231" s="326" t="str">
        <f t="shared" si="366"/>
        <v/>
      </c>
      <c r="B1231" s="327" t="str">
        <f t="shared" si="367"/>
        <v/>
      </c>
      <c r="C1231" s="328"/>
      <c r="D1231" s="329" t="str">
        <f t="shared" si="368"/>
        <v/>
      </c>
      <c r="E1231" s="330"/>
      <c r="F1231" s="333">
        <f t="shared" si="369"/>
        <v>0</v>
      </c>
      <c r="G1231" s="334">
        <f t="shared" si="370"/>
        <v>0</v>
      </c>
    </row>
    <row r="1232" spans="1:7" s="335" customFormat="1" ht="24" customHeight="1" x14ac:dyDescent="0.2">
      <c r="A1232" s="326" t="str">
        <f t="shared" si="366"/>
        <v/>
      </c>
      <c r="B1232" s="327" t="str">
        <f t="shared" si="367"/>
        <v/>
      </c>
      <c r="C1232" s="328"/>
      <c r="D1232" s="329" t="str">
        <f t="shared" si="368"/>
        <v/>
      </c>
      <c r="E1232" s="330"/>
      <c r="F1232" s="331">
        <f t="shared" si="369"/>
        <v>0</v>
      </c>
      <c r="G1232" s="334">
        <f t="shared" si="370"/>
        <v>0</v>
      </c>
    </row>
    <row r="1233" spans="1:7" s="335" customFormat="1" ht="24" customHeight="1" x14ac:dyDescent="0.2">
      <c r="A1233" s="326" t="str">
        <f t="shared" si="366"/>
        <v/>
      </c>
      <c r="B1233" s="327" t="str">
        <f t="shared" si="367"/>
        <v/>
      </c>
      <c r="C1233" s="328"/>
      <c r="D1233" s="329" t="str">
        <f t="shared" si="368"/>
        <v/>
      </c>
      <c r="E1233" s="330"/>
      <c r="F1233" s="331">
        <f t="shared" si="369"/>
        <v>0</v>
      </c>
      <c r="G1233" s="334">
        <f t="shared" si="370"/>
        <v>0</v>
      </c>
    </row>
    <row r="1234" spans="1:7" s="335" customFormat="1" ht="24" customHeight="1" x14ac:dyDescent="0.2">
      <c r="A1234" s="326" t="str">
        <f t="shared" si="366"/>
        <v/>
      </c>
      <c r="B1234" s="327" t="str">
        <f t="shared" si="367"/>
        <v/>
      </c>
      <c r="C1234" s="328"/>
      <c r="D1234" s="329" t="str">
        <f t="shared" si="368"/>
        <v/>
      </c>
      <c r="E1234" s="330"/>
      <c r="F1234" s="331">
        <f t="shared" si="369"/>
        <v>0</v>
      </c>
      <c r="G1234" s="334">
        <f t="shared" si="370"/>
        <v>0</v>
      </c>
    </row>
    <row r="1235" spans="1:7" s="335" customFormat="1" ht="24" customHeight="1" x14ac:dyDescent="0.2">
      <c r="A1235" s="326" t="str">
        <f t="shared" si="366"/>
        <v/>
      </c>
      <c r="B1235" s="327" t="str">
        <f t="shared" si="367"/>
        <v/>
      </c>
      <c r="C1235" s="328"/>
      <c r="D1235" s="329" t="str">
        <f t="shared" si="368"/>
        <v/>
      </c>
      <c r="E1235" s="330"/>
      <c r="F1235" s="331">
        <f t="shared" si="369"/>
        <v>0</v>
      </c>
      <c r="G1235" s="334">
        <f t="shared" si="370"/>
        <v>0</v>
      </c>
    </row>
    <row r="1236" spans="1:7" ht="24" customHeight="1" x14ac:dyDescent="0.2">
      <c r="A1236" s="177"/>
      <c r="B1236" s="151"/>
      <c r="C1236" s="151"/>
      <c r="D1236" s="162"/>
      <c r="E1236" s="163"/>
      <c r="F1236" s="240" t="s">
        <v>34</v>
      </c>
      <c r="G1236" s="178">
        <f>SUBTOTAL(9,G1228:G1235)</f>
        <v>0</v>
      </c>
    </row>
    <row r="1237" spans="1:7" ht="24" customHeight="1" x14ac:dyDescent="0.2">
      <c r="A1237" s="177"/>
      <c r="B1237" s="151"/>
      <c r="C1237" s="179" t="s">
        <v>730</v>
      </c>
      <c r="D1237" s="162"/>
      <c r="E1237" s="163"/>
      <c r="F1237" s="164"/>
      <c r="G1237" s="180"/>
    </row>
    <row r="1238" spans="1:7" s="335" customFormat="1" ht="24" customHeight="1" x14ac:dyDescent="0.2">
      <c r="A1238" s="326" t="str">
        <f t="shared" ref="A1238:A1246" si="371">IFERROR(VLOOKUP(C1238,Tabla_Insumos,4,FALSE),"")</f>
        <v/>
      </c>
      <c r="B1238" s="327" t="str">
        <f t="shared" ref="B1238:B1246" si="372">IFERROR(VLOOKUP(C1238,Tabla_Insumos,5,FALSE),"")</f>
        <v/>
      </c>
      <c r="C1238" s="328"/>
      <c r="D1238" s="329" t="str">
        <f t="shared" ref="D1238:D1246" si="373">IFERROR(VLOOKUP(C1238,Tabla_Insumos,2,FALSE),"")</f>
        <v/>
      </c>
      <c r="E1238" s="330"/>
      <c r="F1238" s="331">
        <f t="shared" ref="F1238:F1246" si="374">IFERROR(VLOOKUP(C1238,Tabla_Insumos,3,FALSE),0)</f>
        <v>0</v>
      </c>
      <c r="G1238" s="334">
        <f t="shared" ref="G1238:G1246" si="375">ROUND(E1238*F1238,2)</f>
        <v>0</v>
      </c>
    </row>
    <row r="1239" spans="1:7" s="335" customFormat="1" ht="24" customHeight="1" x14ac:dyDescent="0.2">
      <c r="A1239" s="326" t="str">
        <f t="shared" si="371"/>
        <v/>
      </c>
      <c r="B1239" s="327" t="str">
        <f t="shared" si="372"/>
        <v/>
      </c>
      <c r="C1239" s="328"/>
      <c r="D1239" s="329" t="str">
        <f t="shared" si="373"/>
        <v/>
      </c>
      <c r="E1239" s="330"/>
      <c r="F1239" s="331">
        <f t="shared" si="374"/>
        <v>0</v>
      </c>
      <c r="G1239" s="334">
        <f t="shared" si="375"/>
        <v>0</v>
      </c>
    </row>
    <row r="1240" spans="1:7" s="335" customFormat="1" ht="24" customHeight="1" x14ac:dyDescent="0.2">
      <c r="A1240" s="326" t="str">
        <f t="shared" si="371"/>
        <v/>
      </c>
      <c r="B1240" s="327" t="str">
        <f t="shared" si="372"/>
        <v/>
      </c>
      <c r="C1240" s="328"/>
      <c r="D1240" s="329" t="str">
        <f t="shared" si="373"/>
        <v/>
      </c>
      <c r="E1240" s="330"/>
      <c r="F1240" s="331">
        <f t="shared" si="374"/>
        <v>0</v>
      </c>
      <c r="G1240" s="334">
        <f t="shared" si="375"/>
        <v>0</v>
      </c>
    </row>
    <row r="1241" spans="1:7" s="335" customFormat="1" ht="24" customHeight="1" x14ac:dyDescent="0.2">
      <c r="A1241" s="326" t="str">
        <f t="shared" si="371"/>
        <v/>
      </c>
      <c r="B1241" s="327" t="str">
        <f t="shared" si="372"/>
        <v/>
      </c>
      <c r="C1241" s="328"/>
      <c r="D1241" s="329" t="str">
        <f t="shared" si="373"/>
        <v/>
      </c>
      <c r="E1241" s="330"/>
      <c r="F1241" s="331">
        <f t="shared" si="374"/>
        <v>0</v>
      </c>
      <c r="G1241" s="334">
        <f t="shared" si="375"/>
        <v>0</v>
      </c>
    </row>
    <row r="1242" spans="1:7" s="335" customFormat="1" ht="24" customHeight="1" x14ac:dyDescent="0.2">
      <c r="A1242" s="326" t="str">
        <f t="shared" si="371"/>
        <v/>
      </c>
      <c r="B1242" s="327" t="str">
        <f t="shared" si="372"/>
        <v/>
      </c>
      <c r="C1242" s="328"/>
      <c r="D1242" s="329" t="str">
        <f t="shared" si="373"/>
        <v/>
      </c>
      <c r="E1242" s="330"/>
      <c r="F1242" s="331">
        <f t="shared" si="374"/>
        <v>0</v>
      </c>
      <c r="G1242" s="334">
        <f t="shared" si="375"/>
        <v>0</v>
      </c>
    </row>
    <row r="1243" spans="1:7" s="335" customFormat="1" ht="24" customHeight="1" x14ac:dyDescent="0.2">
      <c r="A1243" s="326" t="str">
        <f t="shared" si="371"/>
        <v/>
      </c>
      <c r="B1243" s="327" t="str">
        <f t="shared" si="372"/>
        <v/>
      </c>
      <c r="C1243" s="328"/>
      <c r="D1243" s="329" t="str">
        <f t="shared" si="373"/>
        <v/>
      </c>
      <c r="E1243" s="330"/>
      <c r="F1243" s="331">
        <f t="shared" si="374"/>
        <v>0</v>
      </c>
      <c r="G1243" s="334">
        <f t="shared" si="375"/>
        <v>0</v>
      </c>
    </row>
    <row r="1244" spans="1:7" s="335" customFormat="1" ht="24" customHeight="1" x14ac:dyDescent="0.2">
      <c r="A1244" s="326" t="str">
        <f t="shared" si="371"/>
        <v/>
      </c>
      <c r="B1244" s="327" t="str">
        <f t="shared" si="372"/>
        <v/>
      </c>
      <c r="C1244" s="328"/>
      <c r="D1244" s="329" t="str">
        <f t="shared" si="373"/>
        <v/>
      </c>
      <c r="E1244" s="330"/>
      <c r="F1244" s="331">
        <f t="shared" si="374"/>
        <v>0</v>
      </c>
      <c r="G1244" s="334">
        <f t="shared" si="375"/>
        <v>0</v>
      </c>
    </row>
    <row r="1245" spans="1:7" s="335" customFormat="1" ht="24" customHeight="1" x14ac:dyDescent="0.2">
      <c r="A1245" s="326" t="str">
        <f t="shared" si="371"/>
        <v/>
      </c>
      <c r="B1245" s="327" t="str">
        <f t="shared" si="372"/>
        <v/>
      </c>
      <c r="C1245" s="328"/>
      <c r="D1245" s="329" t="str">
        <f t="shared" si="373"/>
        <v/>
      </c>
      <c r="E1245" s="330"/>
      <c r="F1245" s="331">
        <f t="shared" si="374"/>
        <v>0</v>
      </c>
      <c r="G1245" s="334">
        <f t="shared" si="375"/>
        <v>0</v>
      </c>
    </row>
    <row r="1246" spans="1:7" s="335" customFormat="1" ht="24" customHeight="1" x14ac:dyDescent="0.2">
      <c r="A1246" s="326" t="str">
        <f t="shared" si="371"/>
        <v/>
      </c>
      <c r="B1246" s="327" t="str">
        <f t="shared" si="372"/>
        <v/>
      </c>
      <c r="C1246" s="328"/>
      <c r="D1246" s="329" t="str">
        <f t="shared" si="373"/>
        <v/>
      </c>
      <c r="E1246" s="330"/>
      <c r="F1246" s="331">
        <f t="shared" si="374"/>
        <v>0</v>
      </c>
      <c r="G1246" s="334">
        <f t="shared" si="375"/>
        <v>0</v>
      </c>
    </row>
    <row r="1247" spans="1:7" ht="24" customHeight="1" x14ac:dyDescent="0.2">
      <c r="A1247" s="181"/>
      <c r="B1247" s="162"/>
      <c r="C1247" s="151"/>
      <c r="D1247" s="162"/>
      <c r="E1247" s="163"/>
      <c r="F1247" s="240" t="s">
        <v>35</v>
      </c>
      <c r="G1247" s="178">
        <f>SUBTOTAL(9,G1238:G1246)</f>
        <v>0</v>
      </c>
    </row>
    <row r="1248" spans="1:7" ht="24" customHeight="1" thickBot="1" x14ac:dyDescent="0.25">
      <c r="A1248" s="182"/>
      <c r="B1248" s="183"/>
      <c r="C1248" s="184"/>
      <c r="D1248" s="183"/>
      <c r="E1248" s="185"/>
      <c r="F1248" s="186"/>
      <c r="G1248" s="187"/>
    </row>
    <row r="1249" spans="1:141" ht="24" customHeight="1" thickBot="1" x14ac:dyDescent="0.25">
      <c r="A1249" s="188" t="str">
        <f>B1207</f>
        <v>4.6.2</v>
      </c>
      <c r="B1249" s="189" t="str">
        <f>C1207</f>
        <v>De hormigón armado</v>
      </c>
      <c r="C1249" s="190"/>
      <c r="D1249" s="190" t="s">
        <v>36</v>
      </c>
      <c r="E1249" s="191"/>
      <c r="F1249" s="192" t="s">
        <v>37</v>
      </c>
      <c r="G1249" s="193">
        <f>SUBTOTAL(9,G1212:G1248)</f>
        <v>0</v>
      </c>
    </row>
    <row r="1250" spans="1:141" ht="24" customHeight="1" thickTop="1" thickBot="1" x14ac:dyDescent="0.25"/>
    <row r="1251" spans="1:141" ht="24" customHeight="1" thickTop="1" x14ac:dyDescent="0.2">
      <c r="A1251" s="225" t="s">
        <v>39</v>
      </c>
      <c r="B1251" s="226"/>
      <c r="C1251" s="226"/>
      <c r="D1251" s="226"/>
      <c r="E1251" s="226"/>
      <c r="F1251" s="226"/>
      <c r="G1251" s="227"/>
      <c r="H1251" s="152">
        <f>COUNTIF($A$1:A1257,"ANALISIS DE PRECIOS")</f>
        <v>26</v>
      </c>
    </row>
    <row r="1252" spans="1:141" ht="24" customHeight="1" x14ac:dyDescent="0.2">
      <c r="A1252" s="153" t="s">
        <v>726</v>
      </c>
      <c r="B1252" s="154" t="str">
        <f>Comitente</f>
        <v>DIRECCIÓN DE INFRAESTRUCTURA ESCOLAR</v>
      </c>
      <c r="C1252" s="148"/>
      <c r="D1252" s="155"/>
      <c r="E1252" s="155"/>
      <c r="F1252" s="156"/>
      <c r="G1252" s="157"/>
    </row>
    <row r="1253" spans="1:141" ht="24" customHeight="1" x14ac:dyDescent="0.2">
      <c r="A1253" s="153" t="s">
        <v>727</v>
      </c>
      <c r="B1253" s="154">
        <f>Contratista</f>
        <v>0</v>
      </c>
      <c r="C1253" s="149"/>
      <c r="D1253" s="149"/>
      <c r="E1253" s="149"/>
      <c r="F1253" s="158"/>
      <c r="G1253" s="159"/>
    </row>
    <row r="1254" spans="1:141" ht="24" customHeight="1" x14ac:dyDescent="0.2">
      <c r="A1254" s="153" t="s">
        <v>26</v>
      </c>
      <c r="B1254" s="154" t="str">
        <f>Obra</f>
        <v>E.N.I. N° 23 - MARGARITA FERRA DE BARTOL</v>
      </c>
      <c r="C1254" s="149"/>
      <c r="D1254" s="149"/>
      <c r="E1254" s="149"/>
      <c r="F1254" s="158" t="s">
        <v>40</v>
      </c>
      <c r="G1254" s="160">
        <f>Fecha_Base</f>
        <v>0</v>
      </c>
    </row>
    <row r="1255" spans="1:141" ht="24" customHeight="1" x14ac:dyDescent="0.2">
      <c r="A1255" s="161" t="s">
        <v>725</v>
      </c>
      <c r="B1255" s="150" t="str">
        <f>Ubicación</f>
        <v>Alfredo Fortabat 3060 (o) - Bº Franklin Rawson</v>
      </c>
      <c r="C1255" s="150"/>
      <c r="D1255" s="162"/>
      <c r="E1255" s="163"/>
      <c r="F1255" s="164"/>
      <c r="G1255" s="165"/>
    </row>
    <row r="1256" spans="1:141" ht="24" customHeight="1" x14ac:dyDescent="0.2">
      <c r="A1256" s="161" t="s">
        <v>41</v>
      </c>
      <c r="B1256" s="166" t="str">
        <f>IFERROR(VALUE(LEFT(B1257,FIND("-",B1257)-1)),"")</f>
        <v/>
      </c>
      <c r="C1256" s="151" t="str">
        <f>IFERROR(VLOOKUP(B1256,Tabla_CyP,2,FALSE),"")</f>
        <v/>
      </c>
      <c r="E1256" s="163"/>
      <c r="F1256" s="164"/>
      <c r="G1256" s="165"/>
    </row>
    <row r="1257" spans="1:141" ht="24" customHeight="1" x14ac:dyDescent="0.2">
      <c r="A1257" s="161" t="s">
        <v>27</v>
      </c>
      <c r="B1257" s="167" t="str">
        <f>IFERROR(VLOOKUP(COUNTIF($A$1:A1257,"ANALISIS DE PRECIOS"),Tabla_NumeroItem,4,FALSE),"")</f>
        <v>5.1</v>
      </c>
      <c r="C1257" s="151" t="str">
        <f>IFERROR(VLOOKUP(B1257,Tabla_CyP,2,FALSE),"")</f>
        <v>Cerámico</v>
      </c>
      <c r="D1257" s="162"/>
      <c r="E1257" s="163"/>
      <c r="F1257" s="158" t="s">
        <v>28</v>
      </c>
      <c r="G1257" s="168" t="str">
        <f>IFERROR(VLOOKUP(B1257,Tabla_CyP,4,FALSE),"")</f>
        <v>m2</v>
      </c>
    </row>
    <row r="1258" spans="1:141" ht="24" customHeight="1" x14ac:dyDescent="0.2">
      <c r="A1258" s="161"/>
      <c r="B1258" s="150"/>
      <c r="C1258" s="151"/>
      <c r="D1258" s="162"/>
      <c r="E1258" s="163"/>
      <c r="F1258" s="164"/>
      <c r="G1258" s="165"/>
    </row>
    <row r="1259" spans="1:141" ht="24" customHeight="1" x14ac:dyDescent="0.2">
      <c r="A1259" s="357" t="s">
        <v>588</v>
      </c>
      <c r="B1259" s="358"/>
      <c r="C1259" s="359" t="s">
        <v>0</v>
      </c>
      <c r="D1259" s="359" t="s">
        <v>29</v>
      </c>
      <c r="E1259" s="361" t="s">
        <v>30</v>
      </c>
      <c r="F1259" s="363" t="s">
        <v>31</v>
      </c>
      <c r="G1259" s="365" t="s">
        <v>32</v>
      </c>
    </row>
    <row r="1260" spans="1:141" s="171" customFormat="1" ht="24" customHeight="1" x14ac:dyDescent="0.2">
      <c r="A1260" s="169" t="s">
        <v>589</v>
      </c>
      <c r="B1260" s="170" t="s">
        <v>590</v>
      </c>
      <c r="C1260" s="360"/>
      <c r="D1260" s="360"/>
      <c r="E1260" s="362"/>
      <c r="F1260" s="364"/>
      <c r="G1260" s="366"/>
      <c r="I1260" s="336"/>
      <c r="J1260" s="336"/>
      <c r="K1260" s="336"/>
      <c r="L1260" s="336"/>
      <c r="M1260" s="336"/>
      <c r="N1260" s="336"/>
      <c r="O1260" s="336"/>
      <c r="P1260" s="336"/>
      <c r="Q1260" s="336"/>
      <c r="R1260" s="336"/>
      <c r="S1260" s="336"/>
      <c r="T1260" s="336"/>
      <c r="U1260" s="336"/>
      <c r="V1260" s="336"/>
      <c r="W1260" s="336"/>
      <c r="X1260" s="336"/>
      <c r="Y1260" s="336"/>
      <c r="Z1260" s="336"/>
      <c r="AA1260" s="336"/>
      <c r="AB1260" s="336"/>
      <c r="AC1260" s="336"/>
      <c r="AD1260" s="336"/>
      <c r="AE1260" s="336"/>
      <c r="AF1260" s="336"/>
      <c r="AG1260" s="336"/>
      <c r="AH1260" s="336"/>
      <c r="AI1260" s="336"/>
      <c r="AJ1260" s="336"/>
      <c r="AK1260" s="336"/>
      <c r="AL1260" s="336"/>
      <c r="AM1260" s="336"/>
      <c r="AN1260" s="336"/>
      <c r="AO1260" s="336"/>
      <c r="AP1260" s="336"/>
      <c r="AQ1260" s="336"/>
      <c r="AR1260" s="336"/>
      <c r="AS1260" s="336"/>
      <c r="AT1260" s="336"/>
      <c r="AU1260" s="336"/>
      <c r="AV1260" s="336"/>
      <c r="AW1260" s="336"/>
      <c r="AX1260" s="336"/>
      <c r="AY1260" s="336"/>
      <c r="AZ1260" s="336"/>
      <c r="BA1260" s="336"/>
      <c r="BB1260" s="336"/>
      <c r="BC1260" s="336"/>
      <c r="BD1260" s="336"/>
      <c r="BE1260" s="336"/>
      <c r="BF1260" s="336"/>
      <c r="BG1260" s="336"/>
      <c r="BH1260" s="336"/>
      <c r="BI1260" s="336"/>
      <c r="BJ1260" s="336"/>
      <c r="BK1260" s="336"/>
      <c r="BL1260" s="336"/>
      <c r="BM1260" s="336"/>
      <c r="BN1260" s="336"/>
      <c r="BO1260" s="336"/>
      <c r="BP1260" s="336"/>
      <c r="BQ1260" s="336"/>
      <c r="BR1260" s="336"/>
      <c r="BS1260" s="336"/>
      <c r="BT1260" s="336"/>
      <c r="BU1260" s="336"/>
      <c r="BV1260" s="336"/>
      <c r="BW1260" s="336"/>
      <c r="BX1260" s="336"/>
      <c r="BY1260" s="336"/>
      <c r="BZ1260" s="336"/>
      <c r="CA1260" s="336"/>
      <c r="CB1260" s="336"/>
      <c r="CC1260" s="336"/>
      <c r="CD1260" s="336"/>
      <c r="CE1260" s="336"/>
      <c r="CF1260" s="336"/>
      <c r="CG1260" s="336"/>
      <c r="CH1260" s="336"/>
      <c r="CI1260" s="336"/>
      <c r="CJ1260" s="336"/>
      <c r="CK1260" s="336"/>
      <c r="CL1260" s="336"/>
      <c r="CM1260" s="336"/>
      <c r="CN1260" s="336"/>
      <c r="CO1260" s="336"/>
      <c r="CP1260" s="336"/>
      <c r="CQ1260" s="336"/>
      <c r="CR1260" s="336"/>
      <c r="CS1260" s="336"/>
      <c r="CT1260" s="336"/>
      <c r="CU1260" s="336"/>
      <c r="CV1260" s="336"/>
      <c r="CW1260" s="336"/>
      <c r="CX1260" s="336"/>
      <c r="CY1260" s="336"/>
      <c r="CZ1260" s="336"/>
      <c r="DA1260" s="336"/>
      <c r="DB1260" s="336"/>
      <c r="DC1260" s="336"/>
      <c r="DD1260" s="336"/>
      <c r="DE1260" s="336"/>
      <c r="DF1260" s="336"/>
      <c r="DG1260" s="336"/>
      <c r="DH1260" s="336"/>
      <c r="DI1260" s="336"/>
      <c r="DJ1260" s="336"/>
      <c r="DK1260" s="336"/>
      <c r="DL1260" s="336"/>
      <c r="DM1260" s="336"/>
      <c r="DN1260" s="336"/>
      <c r="DO1260" s="336"/>
      <c r="DP1260" s="336"/>
      <c r="DQ1260" s="336"/>
      <c r="DR1260" s="336"/>
      <c r="DS1260" s="336"/>
      <c r="DT1260" s="336"/>
      <c r="DU1260" s="336"/>
      <c r="DV1260" s="336"/>
      <c r="DW1260" s="336"/>
      <c r="DX1260" s="336"/>
      <c r="DY1260" s="336"/>
      <c r="DZ1260" s="336"/>
      <c r="EA1260" s="336"/>
      <c r="EB1260" s="336"/>
      <c r="EC1260" s="336"/>
      <c r="ED1260" s="336"/>
      <c r="EE1260" s="336"/>
      <c r="EF1260" s="336"/>
      <c r="EG1260" s="336"/>
      <c r="EH1260" s="336"/>
      <c r="EI1260" s="336"/>
      <c r="EJ1260" s="336"/>
      <c r="EK1260" s="336"/>
    </row>
    <row r="1261" spans="1:141" ht="24" customHeight="1" x14ac:dyDescent="0.2">
      <c r="A1261" s="239"/>
      <c r="B1261" s="172"/>
      <c r="C1261" s="237" t="s">
        <v>728</v>
      </c>
      <c r="D1261" s="173"/>
      <c r="E1261" s="174"/>
      <c r="F1261" s="175"/>
      <c r="G1261" s="176"/>
    </row>
    <row r="1262" spans="1:141" s="335" customFormat="1" ht="24" customHeight="1" x14ac:dyDescent="0.2">
      <c r="A1262" s="326" t="str">
        <f t="shared" ref="A1262:A1275" si="376">IFERROR(VLOOKUP(C1262,Tabla_Insumos,4,FALSE),"")</f>
        <v/>
      </c>
      <c r="B1262" s="327" t="str">
        <f>IFERROR(VLOOKUP(C1262,Tabla_Insumos,5,FALSE),"")</f>
        <v/>
      </c>
      <c r="C1262" s="328"/>
      <c r="D1262" s="329" t="str">
        <f t="shared" ref="D1262:D1275" si="377">IFERROR(VLOOKUP(C1262,Tabla_Insumos,2,FALSE),"")</f>
        <v/>
      </c>
      <c r="E1262" s="330"/>
      <c r="F1262" s="331">
        <f t="shared" ref="F1262:F1275" si="378">IFERROR(VLOOKUP(C1262,Tabla_Insumos,3,FALSE),0)</f>
        <v>0</v>
      </c>
      <c r="G1262" s="334">
        <f>ROUND(E1262*F1262,2)</f>
        <v>0</v>
      </c>
    </row>
    <row r="1263" spans="1:141" s="335" customFormat="1" ht="24" customHeight="1" x14ac:dyDescent="0.2">
      <c r="A1263" s="326" t="str">
        <f t="shared" si="376"/>
        <v/>
      </c>
      <c r="B1263" s="327" t="str">
        <f t="shared" ref="B1263:B1275" si="379">IFERROR(VLOOKUP(C1263,Tabla_Insumos,5,FALSE),"")</f>
        <v/>
      </c>
      <c r="C1263" s="328"/>
      <c r="D1263" s="329" t="str">
        <f t="shared" si="377"/>
        <v/>
      </c>
      <c r="E1263" s="330"/>
      <c r="F1263" s="331">
        <f t="shared" si="378"/>
        <v>0</v>
      </c>
      <c r="G1263" s="334">
        <f t="shared" ref="G1263:G1275" si="380">ROUND(E1263*F1263,2)</f>
        <v>0</v>
      </c>
    </row>
    <row r="1264" spans="1:141" s="335" customFormat="1" ht="24" customHeight="1" x14ac:dyDescent="0.2">
      <c r="A1264" s="326" t="str">
        <f t="shared" si="376"/>
        <v/>
      </c>
      <c r="B1264" s="327" t="str">
        <f t="shared" si="379"/>
        <v/>
      </c>
      <c r="C1264" s="328"/>
      <c r="D1264" s="329" t="str">
        <f t="shared" si="377"/>
        <v/>
      </c>
      <c r="E1264" s="330"/>
      <c r="F1264" s="331">
        <f t="shared" si="378"/>
        <v>0</v>
      </c>
      <c r="G1264" s="334">
        <f t="shared" si="380"/>
        <v>0</v>
      </c>
    </row>
    <row r="1265" spans="1:7" s="335" customFormat="1" ht="24" customHeight="1" x14ac:dyDescent="0.2">
      <c r="A1265" s="326" t="str">
        <f t="shared" si="376"/>
        <v/>
      </c>
      <c r="B1265" s="327" t="str">
        <f t="shared" si="379"/>
        <v/>
      </c>
      <c r="C1265" s="328"/>
      <c r="D1265" s="329" t="str">
        <f t="shared" si="377"/>
        <v/>
      </c>
      <c r="E1265" s="330"/>
      <c r="F1265" s="331">
        <f t="shared" si="378"/>
        <v>0</v>
      </c>
      <c r="G1265" s="334">
        <f t="shared" si="380"/>
        <v>0</v>
      </c>
    </row>
    <row r="1266" spans="1:7" s="335" customFormat="1" ht="24" customHeight="1" x14ac:dyDescent="0.2">
      <c r="A1266" s="326" t="str">
        <f t="shared" si="376"/>
        <v/>
      </c>
      <c r="B1266" s="327" t="str">
        <f t="shared" si="379"/>
        <v/>
      </c>
      <c r="C1266" s="328"/>
      <c r="D1266" s="329" t="str">
        <f t="shared" si="377"/>
        <v/>
      </c>
      <c r="E1266" s="330"/>
      <c r="F1266" s="331">
        <f t="shared" si="378"/>
        <v>0</v>
      </c>
      <c r="G1266" s="334">
        <f t="shared" si="380"/>
        <v>0</v>
      </c>
    </row>
    <row r="1267" spans="1:7" s="335" customFormat="1" ht="24" customHeight="1" x14ac:dyDescent="0.2">
      <c r="A1267" s="326" t="str">
        <f t="shared" si="376"/>
        <v/>
      </c>
      <c r="B1267" s="327" t="str">
        <f t="shared" si="379"/>
        <v/>
      </c>
      <c r="C1267" s="328"/>
      <c r="D1267" s="329" t="str">
        <f t="shared" si="377"/>
        <v/>
      </c>
      <c r="E1267" s="330"/>
      <c r="F1267" s="331">
        <f t="shared" si="378"/>
        <v>0</v>
      </c>
      <c r="G1267" s="334">
        <f t="shared" si="380"/>
        <v>0</v>
      </c>
    </row>
    <row r="1268" spans="1:7" s="335" customFormat="1" ht="24" customHeight="1" x14ac:dyDescent="0.2">
      <c r="A1268" s="326" t="str">
        <f t="shared" si="376"/>
        <v/>
      </c>
      <c r="B1268" s="327" t="str">
        <f t="shared" si="379"/>
        <v/>
      </c>
      <c r="C1268" s="328"/>
      <c r="D1268" s="329" t="str">
        <f t="shared" si="377"/>
        <v/>
      </c>
      <c r="E1268" s="330"/>
      <c r="F1268" s="331">
        <f t="shared" si="378"/>
        <v>0</v>
      </c>
      <c r="G1268" s="334">
        <f t="shared" si="380"/>
        <v>0</v>
      </c>
    </row>
    <row r="1269" spans="1:7" s="335" customFormat="1" ht="24" customHeight="1" x14ac:dyDescent="0.2">
      <c r="A1269" s="326" t="str">
        <f t="shared" si="376"/>
        <v/>
      </c>
      <c r="B1269" s="327" t="str">
        <f t="shared" si="379"/>
        <v/>
      </c>
      <c r="C1269" s="328"/>
      <c r="D1269" s="329" t="str">
        <f t="shared" si="377"/>
        <v/>
      </c>
      <c r="E1269" s="330"/>
      <c r="F1269" s="331">
        <f t="shared" si="378"/>
        <v>0</v>
      </c>
      <c r="G1269" s="334">
        <f t="shared" si="380"/>
        <v>0</v>
      </c>
    </row>
    <row r="1270" spans="1:7" s="335" customFormat="1" ht="24" customHeight="1" x14ac:dyDescent="0.2">
      <c r="A1270" s="326" t="str">
        <f t="shared" si="376"/>
        <v/>
      </c>
      <c r="B1270" s="327" t="str">
        <f t="shared" si="379"/>
        <v/>
      </c>
      <c r="C1270" s="328"/>
      <c r="D1270" s="329" t="str">
        <f t="shared" si="377"/>
        <v/>
      </c>
      <c r="E1270" s="330"/>
      <c r="F1270" s="331">
        <f t="shared" si="378"/>
        <v>0</v>
      </c>
      <c r="G1270" s="334">
        <f t="shared" si="380"/>
        <v>0</v>
      </c>
    </row>
    <row r="1271" spans="1:7" s="335" customFormat="1" ht="24" customHeight="1" x14ac:dyDescent="0.2">
      <c r="A1271" s="326" t="str">
        <f t="shared" si="376"/>
        <v/>
      </c>
      <c r="B1271" s="327" t="str">
        <f t="shared" si="379"/>
        <v/>
      </c>
      <c r="C1271" s="328"/>
      <c r="D1271" s="329" t="str">
        <f t="shared" si="377"/>
        <v/>
      </c>
      <c r="E1271" s="330"/>
      <c r="F1271" s="331">
        <f t="shared" si="378"/>
        <v>0</v>
      </c>
      <c r="G1271" s="334">
        <f t="shared" si="380"/>
        <v>0</v>
      </c>
    </row>
    <row r="1272" spans="1:7" s="335" customFormat="1" ht="24" customHeight="1" x14ac:dyDescent="0.2">
      <c r="A1272" s="326" t="str">
        <f t="shared" si="376"/>
        <v/>
      </c>
      <c r="B1272" s="327" t="str">
        <f t="shared" si="379"/>
        <v/>
      </c>
      <c r="C1272" s="328"/>
      <c r="D1272" s="329" t="str">
        <f t="shared" si="377"/>
        <v/>
      </c>
      <c r="E1272" s="330"/>
      <c r="F1272" s="331">
        <f t="shared" si="378"/>
        <v>0</v>
      </c>
      <c r="G1272" s="334">
        <f t="shared" si="380"/>
        <v>0</v>
      </c>
    </row>
    <row r="1273" spans="1:7" s="335" customFormat="1" ht="24" customHeight="1" x14ac:dyDescent="0.2">
      <c r="A1273" s="326" t="str">
        <f t="shared" si="376"/>
        <v/>
      </c>
      <c r="B1273" s="327" t="str">
        <f t="shared" si="379"/>
        <v/>
      </c>
      <c r="C1273" s="328"/>
      <c r="D1273" s="329" t="str">
        <f t="shared" si="377"/>
        <v/>
      </c>
      <c r="E1273" s="330"/>
      <c r="F1273" s="331">
        <f t="shared" si="378"/>
        <v>0</v>
      </c>
      <c r="G1273" s="334">
        <f t="shared" si="380"/>
        <v>0</v>
      </c>
    </row>
    <row r="1274" spans="1:7" s="335" customFormat="1" ht="24" customHeight="1" x14ac:dyDescent="0.2">
      <c r="A1274" s="326" t="str">
        <f t="shared" si="376"/>
        <v/>
      </c>
      <c r="B1274" s="327" t="str">
        <f t="shared" si="379"/>
        <v/>
      </c>
      <c r="C1274" s="328"/>
      <c r="D1274" s="329" t="str">
        <f t="shared" si="377"/>
        <v/>
      </c>
      <c r="E1274" s="330"/>
      <c r="F1274" s="331">
        <f t="shared" si="378"/>
        <v>0</v>
      </c>
      <c r="G1274" s="334">
        <f t="shared" si="380"/>
        <v>0</v>
      </c>
    </row>
    <row r="1275" spans="1:7" s="335" customFormat="1" ht="24" customHeight="1" x14ac:dyDescent="0.2">
      <c r="A1275" s="326" t="str">
        <f t="shared" si="376"/>
        <v/>
      </c>
      <c r="B1275" s="327" t="str">
        <f t="shared" si="379"/>
        <v/>
      </c>
      <c r="C1275" s="328"/>
      <c r="D1275" s="329" t="str">
        <f t="shared" si="377"/>
        <v/>
      </c>
      <c r="E1275" s="330"/>
      <c r="F1275" s="332">
        <f t="shared" si="378"/>
        <v>0</v>
      </c>
      <c r="G1275" s="334">
        <f t="shared" si="380"/>
        <v>0</v>
      </c>
    </row>
    <row r="1276" spans="1:7" ht="24" customHeight="1" x14ac:dyDescent="0.2">
      <c r="A1276" s="177"/>
      <c r="B1276" s="151"/>
      <c r="C1276" s="151"/>
      <c r="D1276" s="162"/>
      <c r="E1276" s="163"/>
      <c r="F1276" s="240" t="s">
        <v>33</v>
      </c>
      <c r="G1276" s="178">
        <f>SUBTOTAL(9,G1262:G1275)</f>
        <v>0</v>
      </c>
    </row>
    <row r="1277" spans="1:7" ht="24" customHeight="1" x14ac:dyDescent="0.2">
      <c r="A1277" s="177"/>
      <c r="B1277" s="151"/>
      <c r="C1277" s="179" t="s">
        <v>729</v>
      </c>
      <c r="D1277" s="162"/>
      <c r="E1277" s="163"/>
      <c r="F1277" s="164"/>
      <c r="G1277" s="180"/>
    </row>
    <row r="1278" spans="1:7" s="335" customFormat="1" ht="24" customHeight="1" x14ac:dyDescent="0.2">
      <c r="A1278" s="326" t="str">
        <f t="shared" ref="A1278:A1285" si="381">IFERROR(VLOOKUP(C1278,Tabla_Insumos,4,FALSE),"")</f>
        <v/>
      </c>
      <c r="B1278" s="327" t="str">
        <f t="shared" ref="B1278:B1285" si="382">IFERROR(VLOOKUP(C1278,Tabla_Insumos,5,FALSE),"")</f>
        <v/>
      </c>
      <c r="C1278" s="328"/>
      <c r="D1278" s="329" t="str">
        <f t="shared" ref="D1278:D1285" si="383">IFERROR(VLOOKUP(C1278,Tabla_Insumos,2,FALSE),"")</f>
        <v/>
      </c>
      <c r="E1278" s="330"/>
      <c r="F1278" s="333">
        <f t="shared" ref="F1278:F1285" si="384">IFERROR(VLOOKUP(C1278,Tabla_Insumos,3,FALSE),0)</f>
        <v>0</v>
      </c>
      <c r="G1278" s="334">
        <f>ROUND(E1278*F1278,2)</f>
        <v>0</v>
      </c>
    </row>
    <row r="1279" spans="1:7" s="335" customFormat="1" ht="24" customHeight="1" x14ac:dyDescent="0.2">
      <c r="A1279" s="326" t="str">
        <f t="shared" si="381"/>
        <v/>
      </c>
      <c r="B1279" s="327" t="str">
        <f t="shared" si="382"/>
        <v/>
      </c>
      <c r="C1279" s="328"/>
      <c r="D1279" s="329" t="str">
        <f t="shared" si="383"/>
        <v/>
      </c>
      <c r="E1279" s="330"/>
      <c r="F1279" s="333">
        <f t="shared" si="384"/>
        <v>0</v>
      </c>
      <c r="G1279" s="334">
        <f>ROUND(E1279*F1279,2)</f>
        <v>0</v>
      </c>
    </row>
    <row r="1280" spans="1:7" s="335" customFormat="1" ht="24" customHeight="1" x14ac:dyDescent="0.2">
      <c r="A1280" s="326" t="str">
        <f t="shared" si="381"/>
        <v/>
      </c>
      <c r="B1280" s="327" t="str">
        <f t="shared" si="382"/>
        <v/>
      </c>
      <c r="C1280" s="328"/>
      <c r="D1280" s="329" t="str">
        <f t="shared" si="383"/>
        <v/>
      </c>
      <c r="E1280" s="330"/>
      <c r="F1280" s="333">
        <f t="shared" si="384"/>
        <v>0</v>
      </c>
      <c r="G1280" s="334">
        <f t="shared" ref="G1280:G1285" si="385">ROUND(E1280*F1280,2)</f>
        <v>0</v>
      </c>
    </row>
    <row r="1281" spans="1:7" s="335" customFormat="1" ht="24" customHeight="1" x14ac:dyDescent="0.2">
      <c r="A1281" s="326" t="str">
        <f t="shared" si="381"/>
        <v/>
      </c>
      <c r="B1281" s="327" t="str">
        <f t="shared" si="382"/>
        <v/>
      </c>
      <c r="C1281" s="328"/>
      <c r="D1281" s="329" t="str">
        <f t="shared" si="383"/>
        <v/>
      </c>
      <c r="E1281" s="330"/>
      <c r="F1281" s="333">
        <f t="shared" si="384"/>
        <v>0</v>
      </c>
      <c r="G1281" s="334">
        <f t="shared" si="385"/>
        <v>0</v>
      </c>
    </row>
    <row r="1282" spans="1:7" s="335" customFormat="1" ht="24" customHeight="1" x14ac:dyDescent="0.2">
      <c r="A1282" s="326" t="str">
        <f t="shared" si="381"/>
        <v/>
      </c>
      <c r="B1282" s="327" t="str">
        <f t="shared" si="382"/>
        <v/>
      </c>
      <c r="C1282" s="328"/>
      <c r="D1282" s="329" t="str">
        <f t="shared" si="383"/>
        <v/>
      </c>
      <c r="E1282" s="330"/>
      <c r="F1282" s="331">
        <f t="shared" si="384"/>
        <v>0</v>
      </c>
      <c r="G1282" s="334">
        <f t="shared" si="385"/>
        <v>0</v>
      </c>
    </row>
    <row r="1283" spans="1:7" s="335" customFormat="1" ht="24" customHeight="1" x14ac:dyDescent="0.2">
      <c r="A1283" s="326" t="str">
        <f t="shared" si="381"/>
        <v/>
      </c>
      <c r="B1283" s="327" t="str">
        <f t="shared" si="382"/>
        <v/>
      </c>
      <c r="C1283" s="328"/>
      <c r="D1283" s="329" t="str">
        <f t="shared" si="383"/>
        <v/>
      </c>
      <c r="E1283" s="330"/>
      <c r="F1283" s="331">
        <f t="shared" si="384"/>
        <v>0</v>
      </c>
      <c r="G1283" s="334">
        <f t="shared" si="385"/>
        <v>0</v>
      </c>
    </row>
    <row r="1284" spans="1:7" s="335" customFormat="1" ht="24" customHeight="1" x14ac:dyDescent="0.2">
      <c r="A1284" s="326" t="str">
        <f t="shared" si="381"/>
        <v/>
      </c>
      <c r="B1284" s="327" t="str">
        <f t="shared" si="382"/>
        <v/>
      </c>
      <c r="C1284" s="328"/>
      <c r="D1284" s="329" t="str">
        <f t="shared" si="383"/>
        <v/>
      </c>
      <c r="E1284" s="330"/>
      <c r="F1284" s="331">
        <f t="shared" si="384"/>
        <v>0</v>
      </c>
      <c r="G1284" s="334">
        <f t="shared" si="385"/>
        <v>0</v>
      </c>
    </row>
    <row r="1285" spans="1:7" s="335" customFormat="1" ht="24" customHeight="1" x14ac:dyDescent="0.2">
      <c r="A1285" s="326" t="str">
        <f t="shared" si="381"/>
        <v/>
      </c>
      <c r="B1285" s="327" t="str">
        <f t="shared" si="382"/>
        <v/>
      </c>
      <c r="C1285" s="328"/>
      <c r="D1285" s="329" t="str">
        <f t="shared" si="383"/>
        <v/>
      </c>
      <c r="E1285" s="330"/>
      <c r="F1285" s="331">
        <f t="shared" si="384"/>
        <v>0</v>
      </c>
      <c r="G1285" s="334">
        <f t="shared" si="385"/>
        <v>0</v>
      </c>
    </row>
    <row r="1286" spans="1:7" ht="24" customHeight="1" x14ac:dyDescent="0.2">
      <c r="A1286" s="177"/>
      <c r="B1286" s="151"/>
      <c r="C1286" s="151"/>
      <c r="D1286" s="162"/>
      <c r="E1286" s="163"/>
      <c r="F1286" s="240" t="s">
        <v>34</v>
      </c>
      <c r="G1286" s="178">
        <f>SUBTOTAL(9,G1278:G1285)</f>
        <v>0</v>
      </c>
    </row>
    <row r="1287" spans="1:7" ht="24" customHeight="1" x14ac:dyDescent="0.2">
      <c r="A1287" s="177"/>
      <c r="B1287" s="151"/>
      <c r="C1287" s="179" t="s">
        <v>730</v>
      </c>
      <c r="D1287" s="162"/>
      <c r="E1287" s="163"/>
      <c r="F1287" s="164"/>
      <c r="G1287" s="180"/>
    </row>
    <row r="1288" spans="1:7" s="335" customFormat="1" ht="24" customHeight="1" x14ac:dyDescent="0.2">
      <c r="A1288" s="326" t="str">
        <f t="shared" ref="A1288:A1296" si="386">IFERROR(VLOOKUP(C1288,Tabla_Insumos,4,FALSE),"")</f>
        <v/>
      </c>
      <c r="B1288" s="327" t="str">
        <f t="shared" ref="B1288:B1296" si="387">IFERROR(VLOOKUP(C1288,Tabla_Insumos,5,FALSE),"")</f>
        <v/>
      </c>
      <c r="C1288" s="328"/>
      <c r="D1288" s="329" t="str">
        <f t="shared" ref="D1288:D1296" si="388">IFERROR(VLOOKUP(C1288,Tabla_Insumos,2,FALSE),"")</f>
        <v/>
      </c>
      <c r="E1288" s="330"/>
      <c r="F1288" s="331">
        <f t="shared" ref="F1288:F1296" si="389">IFERROR(VLOOKUP(C1288,Tabla_Insumos,3,FALSE),0)</f>
        <v>0</v>
      </c>
      <c r="G1288" s="334">
        <f t="shared" ref="G1288:G1296" si="390">ROUND(E1288*F1288,2)</f>
        <v>0</v>
      </c>
    </row>
    <row r="1289" spans="1:7" s="335" customFormat="1" ht="24" customHeight="1" x14ac:dyDescent="0.2">
      <c r="A1289" s="326" t="str">
        <f t="shared" si="386"/>
        <v/>
      </c>
      <c r="B1289" s="327" t="str">
        <f t="shared" si="387"/>
        <v/>
      </c>
      <c r="C1289" s="328"/>
      <c r="D1289" s="329" t="str">
        <f t="shared" si="388"/>
        <v/>
      </c>
      <c r="E1289" s="330"/>
      <c r="F1289" s="331">
        <f t="shared" si="389"/>
        <v>0</v>
      </c>
      <c r="G1289" s="334">
        <f t="shared" si="390"/>
        <v>0</v>
      </c>
    </row>
    <row r="1290" spans="1:7" s="335" customFormat="1" ht="24" customHeight="1" x14ac:dyDescent="0.2">
      <c r="A1290" s="326" t="str">
        <f t="shared" si="386"/>
        <v/>
      </c>
      <c r="B1290" s="327" t="str">
        <f t="shared" si="387"/>
        <v/>
      </c>
      <c r="C1290" s="328"/>
      <c r="D1290" s="329" t="str">
        <f t="shared" si="388"/>
        <v/>
      </c>
      <c r="E1290" s="330"/>
      <c r="F1290" s="331">
        <f t="shared" si="389"/>
        <v>0</v>
      </c>
      <c r="G1290" s="334">
        <f t="shared" si="390"/>
        <v>0</v>
      </c>
    </row>
    <row r="1291" spans="1:7" s="335" customFormat="1" ht="24" customHeight="1" x14ac:dyDescent="0.2">
      <c r="A1291" s="326" t="str">
        <f t="shared" si="386"/>
        <v/>
      </c>
      <c r="B1291" s="327" t="str">
        <f t="shared" si="387"/>
        <v/>
      </c>
      <c r="C1291" s="328"/>
      <c r="D1291" s="329" t="str">
        <f t="shared" si="388"/>
        <v/>
      </c>
      <c r="E1291" s="330"/>
      <c r="F1291" s="331">
        <f t="shared" si="389"/>
        <v>0</v>
      </c>
      <c r="G1291" s="334">
        <f t="shared" si="390"/>
        <v>0</v>
      </c>
    </row>
    <row r="1292" spans="1:7" s="335" customFormat="1" ht="24" customHeight="1" x14ac:dyDescent="0.2">
      <c r="A1292" s="326" t="str">
        <f t="shared" si="386"/>
        <v/>
      </c>
      <c r="B1292" s="327" t="str">
        <f t="shared" si="387"/>
        <v/>
      </c>
      <c r="C1292" s="328"/>
      <c r="D1292" s="329" t="str">
        <f t="shared" si="388"/>
        <v/>
      </c>
      <c r="E1292" s="330"/>
      <c r="F1292" s="331">
        <f t="shared" si="389"/>
        <v>0</v>
      </c>
      <c r="G1292" s="334">
        <f t="shared" si="390"/>
        <v>0</v>
      </c>
    </row>
    <row r="1293" spans="1:7" s="335" customFormat="1" ht="24" customHeight="1" x14ac:dyDescent="0.2">
      <c r="A1293" s="326" t="str">
        <f t="shared" si="386"/>
        <v/>
      </c>
      <c r="B1293" s="327" t="str">
        <f t="shared" si="387"/>
        <v/>
      </c>
      <c r="C1293" s="328"/>
      <c r="D1293" s="329" t="str">
        <f t="shared" si="388"/>
        <v/>
      </c>
      <c r="E1293" s="330"/>
      <c r="F1293" s="331">
        <f t="shared" si="389"/>
        <v>0</v>
      </c>
      <c r="G1293" s="334">
        <f t="shared" si="390"/>
        <v>0</v>
      </c>
    </row>
    <row r="1294" spans="1:7" s="335" customFormat="1" ht="24" customHeight="1" x14ac:dyDescent="0.2">
      <c r="A1294" s="326" t="str">
        <f t="shared" si="386"/>
        <v/>
      </c>
      <c r="B1294" s="327" t="str">
        <f t="shared" si="387"/>
        <v/>
      </c>
      <c r="C1294" s="328"/>
      <c r="D1294" s="329" t="str">
        <f t="shared" si="388"/>
        <v/>
      </c>
      <c r="E1294" s="330"/>
      <c r="F1294" s="331">
        <f t="shared" si="389"/>
        <v>0</v>
      </c>
      <c r="G1294" s="334">
        <f t="shared" si="390"/>
        <v>0</v>
      </c>
    </row>
    <row r="1295" spans="1:7" s="335" customFormat="1" ht="24" customHeight="1" x14ac:dyDescent="0.2">
      <c r="A1295" s="326" t="str">
        <f t="shared" si="386"/>
        <v/>
      </c>
      <c r="B1295" s="327" t="str">
        <f t="shared" si="387"/>
        <v/>
      </c>
      <c r="C1295" s="328"/>
      <c r="D1295" s="329" t="str">
        <f t="shared" si="388"/>
        <v/>
      </c>
      <c r="E1295" s="330"/>
      <c r="F1295" s="331">
        <f t="shared" si="389"/>
        <v>0</v>
      </c>
      <c r="G1295" s="334">
        <f t="shared" si="390"/>
        <v>0</v>
      </c>
    </row>
    <row r="1296" spans="1:7" s="335" customFormat="1" ht="24" customHeight="1" x14ac:dyDescent="0.2">
      <c r="A1296" s="326" t="str">
        <f t="shared" si="386"/>
        <v/>
      </c>
      <c r="B1296" s="327" t="str">
        <f t="shared" si="387"/>
        <v/>
      </c>
      <c r="C1296" s="328"/>
      <c r="D1296" s="329" t="str">
        <f t="shared" si="388"/>
        <v/>
      </c>
      <c r="E1296" s="330"/>
      <c r="F1296" s="331">
        <f t="shared" si="389"/>
        <v>0</v>
      </c>
      <c r="G1296" s="334">
        <f t="shared" si="390"/>
        <v>0</v>
      </c>
    </row>
    <row r="1297" spans="1:141" ht="24" customHeight="1" x14ac:dyDescent="0.2">
      <c r="A1297" s="181"/>
      <c r="B1297" s="162"/>
      <c r="C1297" s="151"/>
      <c r="D1297" s="162"/>
      <c r="E1297" s="163"/>
      <c r="F1297" s="240" t="s">
        <v>35</v>
      </c>
      <c r="G1297" s="178">
        <f>SUBTOTAL(9,G1288:G1296)</f>
        <v>0</v>
      </c>
    </row>
    <row r="1298" spans="1:141" ht="24" customHeight="1" thickBot="1" x14ac:dyDescent="0.25">
      <c r="A1298" s="182"/>
      <c r="B1298" s="183"/>
      <c r="C1298" s="184"/>
      <c r="D1298" s="183"/>
      <c r="E1298" s="185"/>
      <c r="F1298" s="186"/>
      <c r="G1298" s="187"/>
    </row>
    <row r="1299" spans="1:141" ht="24" customHeight="1" thickBot="1" x14ac:dyDescent="0.25">
      <c r="A1299" s="188" t="str">
        <f>B1257</f>
        <v>5.1</v>
      </c>
      <c r="B1299" s="189" t="str">
        <f>C1257</f>
        <v>Cerámico</v>
      </c>
      <c r="C1299" s="190"/>
      <c r="D1299" s="190" t="s">
        <v>36</v>
      </c>
      <c r="E1299" s="191"/>
      <c r="F1299" s="192" t="s">
        <v>37</v>
      </c>
      <c r="G1299" s="193">
        <f>SUBTOTAL(9,G1262:G1298)</f>
        <v>0</v>
      </c>
    </row>
    <row r="1300" spans="1:141" ht="24" customHeight="1" thickTop="1" thickBot="1" x14ac:dyDescent="0.25"/>
    <row r="1301" spans="1:141" ht="24" customHeight="1" thickTop="1" x14ac:dyDescent="0.2">
      <c r="A1301" s="225" t="s">
        <v>39</v>
      </c>
      <c r="B1301" s="226"/>
      <c r="C1301" s="226"/>
      <c r="D1301" s="226"/>
      <c r="E1301" s="226"/>
      <c r="F1301" s="226"/>
      <c r="G1301" s="227"/>
      <c r="H1301" s="152">
        <f>COUNTIF($A$1:A1307,"ANALISIS DE PRECIOS")</f>
        <v>27</v>
      </c>
    </row>
    <row r="1302" spans="1:141" ht="24" customHeight="1" x14ac:dyDescent="0.2">
      <c r="A1302" s="153" t="s">
        <v>726</v>
      </c>
      <c r="B1302" s="154" t="str">
        <f>Comitente</f>
        <v>DIRECCIÓN DE INFRAESTRUCTURA ESCOLAR</v>
      </c>
      <c r="C1302" s="148"/>
      <c r="D1302" s="155"/>
      <c r="E1302" s="155"/>
      <c r="F1302" s="156"/>
      <c r="G1302" s="157"/>
    </row>
    <row r="1303" spans="1:141" ht="24" customHeight="1" x14ac:dyDescent="0.2">
      <c r="A1303" s="153" t="s">
        <v>727</v>
      </c>
      <c r="B1303" s="154">
        <f>Contratista</f>
        <v>0</v>
      </c>
      <c r="C1303" s="149"/>
      <c r="D1303" s="149"/>
      <c r="E1303" s="149"/>
      <c r="F1303" s="158"/>
      <c r="G1303" s="159"/>
    </row>
    <row r="1304" spans="1:141" ht="24" customHeight="1" x14ac:dyDescent="0.2">
      <c r="A1304" s="153" t="s">
        <v>26</v>
      </c>
      <c r="B1304" s="154" t="str">
        <f>Obra</f>
        <v>E.N.I. N° 23 - MARGARITA FERRA DE BARTOL</v>
      </c>
      <c r="C1304" s="149"/>
      <c r="D1304" s="149"/>
      <c r="E1304" s="149"/>
      <c r="F1304" s="158" t="s">
        <v>40</v>
      </c>
      <c r="G1304" s="160">
        <f>Fecha_Base</f>
        <v>0</v>
      </c>
    </row>
    <row r="1305" spans="1:141" ht="24" customHeight="1" x14ac:dyDescent="0.2">
      <c r="A1305" s="161" t="s">
        <v>725</v>
      </c>
      <c r="B1305" s="150" t="str">
        <f>Ubicación</f>
        <v>Alfredo Fortabat 3060 (o) - Bº Franklin Rawson</v>
      </c>
      <c r="C1305" s="150"/>
      <c r="D1305" s="162"/>
      <c r="E1305" s="163"/>
      <c r="F1305" s="164"/>
      <c r="G1305" s="165"/>
    </row>
    <row r="1306" spans="1:141" ht="24" customHeight="1" x14ac:dyDescent="0.2">
      <c r="A1306" s="161" t="s">
        <v>41</v>
      </c>
      <c r="B1306" s="166" t="str">
        <f>IFERROR(VALUE(LEFT(B1307,FIND("-",B1307)-1)),"")</f>
        <v/>
      </c>
      <c r="C1306" s="151" t="str">
        <f>IFERROR(VLOOKUP(B1306,Tabla_CyP,2,FALSE),"")</f>
        <v/>
      </c>
      <c r="E1306" s="163"/>
      <c r="F1306" s="164"/>
      <c r="G1306" s="165"/>
    </row>
    <row r="1307" spans="1:141" ht="24" customHeight="1" x14ac:dyDescent="0.2">
      <c r="A1307" s="161" t="s">
        <v>27</v>
      </c>
      <c r="B1307" s="167" t="str">
        <f>IFERROR(VLOOKUP(COUNTIF($A$1:A1307,"ANALISIS DE PRECIOS"),Tabla_NumeroItem,4,FALSE),"")</f>
        <v>5.2</v>
      </c>
      <c r="C1307" s="151" t="str">
        <f>IFERROR(VLOOKUP(B1307,Tabla_CyP,2,FALSE),"")</f>
        <v>Antepechos</v>
      </c>
      <c r="D1307" s="162"/>
      <c r="E1307" s="163"/>
      <c r="F1307" s="158" t="s">
        <v>28</v>
      </c>
      <c r="G1307" s="168" t="str">
        <f>IFERROR(VLOOKUP(B1307,Tabla_CyP,4,FALSE),"")</f>
        <v>m2</v>
      </c>
    </row>
    <row r="1308" spans="1:141" ht="24" customHeight="1" x14ac:dyDescent="0.2">
      <c r="A1308" s="161"/>
      <c r="B1308" s="150"/>
      <c r="C1308" s="151"/>
      <c r="D1308" s="162"/>
      <c r="E1308" s="163"/>
      <c r="F1308" s="164"/>
      <c r="G1308" s="165"/>
    </row>
    <row r="1309" spans="1:141" ht="24" customHeight="1" x14ac:dyDescent="0.2">
      <c r="A1309" s="357" t="s">
        <v>588</v>
      </c>
      <c r="B1309" s="358"/>
      <c r="C1309" s="359" t="s">
        <v>0</v>
      </c>
      <c r="D1309" s="359" t="s">
        <v>29</v>
      </c>
      <c r="E1309" s="361" t="s">
        <v>30</v>
      </c>
      <c r="F1309" s="363" t="s">
        <v>31</v>
      </c>
      <c r="G1309" s="365" t="s">
        <v>32</v>
      </c>
    </row>
    <row r="1310" spans="1:141" s="171" customFormat="1" ht="24" customHeight="1" x14ac:dyDescent="0.2">
      <c r="A1310" s="169" t="s">
        <v>589</v>
      </c>
      <c r="B1310" s="170" t="s">
        <v>590</v>
      </c>
      <c r="C1310" s="360"/>
      <c r="D1310" s="360"/>
      <c r="E1310" s="362"/>
      <c r="F1310" s="364"/>
      <c r="G1310" s="366"/>
      <c r="I1310" s="336"/>
      <c r="J1310" s="336"/>
      <c r="K1310" s="336"/>
      <c r="L1310" s="336"/>
      <c r="M1310" s="336"/>
      <c r="N1310" s="336"/>
      <c r="O1310" s="336"/>
      <c r="P1310" s="336"/>
      <c r="Q1310" s="336"/>
      <c r="R1310" s="336"/>
      <c r="S1310" s="336"/>
      <c r="T1310" s="336"/>
      <c r="U1310" s="336"/>
      <c r="V1310" s="336"/>
      <c r="W1310" s="336"/>
      <c r="X1310" s="336"/>
      <c r="Y1310" s="336"/>
      <c r="Z1310" s="336"/>
      <c r="AA1310" s="336"/>
      <c r="AB1310" s="336"/>
      <c r="AC1310" s="336"/>
      <c r="AD1310" s="336"/>
      <c r="AE1310" s="336"/>
      <c r="AF1310" s="336"/>
      <c r="AG1310" s="336"/>
      <c r="AH1310" s="336"/>
      <c r="AI1310" s="336"/>
      <c r="AJ1310" s="336"/>
      <c r="AK1310" s="336"/>
      <c r="AL1310" s="336"/>
      <c r="AM1310" s="336"/>
      <c r="AN1310" s="336"/>
      <c r="AO1310" s="336"/>
      <c r="AP1310" s="336"/>
      <c r="AQ1310" s="336"/>
      <c r="AR1310" s="336"/>
      <c r="AS1310" s="336"/>
      <c r="AT1310" s="336"/>
      <c r="AU1310" s="336"/>
      <c r="AV1310" s="336"/>
      <c r="AW1310" s="336"/>
      <c r="AX1310" s="336"/>
      <c r="AY1310" s="336"/>
      <c r="AZ1310" s="336"/>
      <c r="BA1310" s="336"/>
      <c r="BB1310" s="336"/>
      <c r="BC1310" s="336"/>
      <c r="BD1310" s="336"/>
      <c r="BE1310" s="336"/>
      <c r="BF1310" s="336"/>
      <c r="BG1310" s="336"/>
      <c r="BH1310" s="336"/>
      <c r="BI1310" s="336"/>
      <c r="BJ1310" s="336"/>
      <c r="BK1310" s="336"/>
      <c r="BL1310" s="336"/>
      <c r="BM1310" s="336"/>
      <c r="BN1310" s="336"/>
      <c r="BO1310" s="336"/>
      <c r="BP1310" s="336"/>
      <c r="BQ1310" s="336"/>
      <c r="BR1310" s="336"/>
      <c r="BS1310" s="336"/>
      <c r="BT1310" s="336"/>
      <c r="BU1310" s="336"/>
      <c r="BV1310" s="336"/>
      <c r="BW1310" s="336"/>
      <c r="BX1310" s="336"/>
      <c r="BY1310" s="336"/>
      <c r="BZ1310" s="336"/>
      <c r="CA1310" s="336"/>
      <c r="CB1310" s="336"/>
      <c r="CC1310" s="336"/>
      <c r="CD1310" s="336"/>
      <c r="CE1310" s="336"/>
      <c r="CF1310" s="336"/>
      <c r="CG1310" s="336"/>
      <c r="CH1310" s="336"/>
      <c r="CI1310" s="336"/>
      <c r="CJ1310" s="336"/>
      <c r="CK1310" s="336"/>
      <c r="CL1310" s="336"/>
      <c r="CM1310" s="336"/>
      <c r="CN1310" s="336"/>
      <c r="CO1310" s="336"/>
      <c r="CP1310" s="336"/>
      <c r="CQ1310" s="336"/>
      <c r="CR1310" s="336"/>
      <c r="CS1310" s="336"/>
      <c r="CT1310" s="336"/>
      <c r="CU1310" s="336"/>
      <c r="CV1310" s="336"/>
      <c r="CW1310" s="336"/>
      <c r="CX1310" s="336"/>
      <c r="CY1310" s="336"/>
      <c r="CZ1310" s="336"/>
      <c r="DA1310" s="336"/>
      <c r="DB1310" s="336"/>
      <c r="DC1310" s="336"/>
      <c r="DD1310" s="336"/>
      <c r="DE1310" s="336"/>
      <c r="DF1310" s="336"/>
      <c r="DG1310" s="336"/>
      <c r="DH1310" s="336"/>
      <c r="DI1310" s="336"/>
      <c r="DJ1310" s="336"/>
      <c r="DK1310" s="336"/>
      <c r="DL1310" s="336"/>
      <c r="DM1310" s="336"/>
      <c r="DN1310" s="336"/>
      <c r="DO1310" s="336"/>
      <c r="DP1310" s="336"/>
      <c r="DQ1310" s="336"/>
      <c r="DR1310" s="336"/>
      <c r="DS1310" s="336"/>
      <c r="DT1310" s="336"/>
      <c r="DU1310" s="336"/>
      <c r="DV1310" s="336"/>
      <c r="DW1310" s="336"/>
      <c r="DX1310" s="336"/>
      <c r="DY1310" s="336"/>
      <c r="DZ1310" s="336"/>
      <c r="EA1310" s="336"/>
      <c r="EB1310" s="336"/>
      <c r="EC1310" s="336"/>
      <c r="ED1310" s="336"/>
      <c r="EE1310" s="336"/>
      <c r="EF1310" s="336"/>
      <c r="EG1310" s="336"/>
      <c r="EH1310" s="336"/>
      <c r="EI1310" s="336"/>
      <c r="EJ1310" s="336"/>
      <c r="EK1310" s="336"/>
    </row>
    <row r="1311" spans="1:141" ht="24" customHeight="1" x14ac:dyDescent="0.2">
      <c r="A1311" s="239"/>
      <c r="B1311" s="172"/>
      <c r="C1311" s="237" t="s">
        <v>728</v>
      </c>
      <c r="D1311" s="173"/>
      <c r="E1311" s="174"/>
      <c r="F1311" s="175"/>
      <c r="G1311" s="176"/>
    </row>
    <row r="1312" spans="1:141" s="335" customFormat="1" ht="24" customHeight="1" x14ac:dyDescent="0.2">
      <c r="A1312" s="326" t="str">
        <f t="shared" ref="A1312:A1325" si="391">IFERROR(VLOOKUP(C1312,Tabla_Insumos,4,FALSE),"")</f>
        <v/>
      </c>
      <c r="B1312" s="327" t="str">
        <f>IFERROR(VLOOKUP(C1312,Tabla_Insumos,5,FALSE),"")</f>
        <v/>
      </c>
      <c r="C1312" s="328"/>
      <c r="D1312" s="329" t="str">
        <f t="shared" ref="D1312:D1325" si="392">IFERROR(VLOOKUP(C1312,Tabla_Insumos,2,FALSE),"")</f>
        <v/>
      </c>
      <c r="E1312" s="330"/>
      <c r="F1312" s="331">
        <f t="shared" ref="F1312:F1325" si="393">IFERROR(VLOOKUP(C1312,Tabla_Insumos,3,FALSE),0)</f>
        <v>0</v>
      </c>
      <c r="G1312" s="334">
        <f>ROUND(E1312*F1312,2)</f>
        <v>0</v>
      </c>
    </row>
    <row r="1313" spans="1:7" s="335" customFormat="1" ht="24" customHeight="1" x14ac:dyDescent="0.2">
      <c r="A1313" s="326" t="str">
        <f t="shared" si="391"/>
        <v/>
      </c>
      <c r="B1313" s="327" t="str">
        <f t="shared" ref="B1313:B1325" si="394">IFERROR(VLOOKUP(C1313,Tabla_Insumos,5,FALSE),"")</f>
        <v/>
      </c>
      <c r="C1313" s="328"/>
      <c r="D1313" s="329" t="str">
        <f t="shared" si="392"/>
        <v/>
      </c>
      <c r="E1313" s="330"/>
      <c r="F1313" s="331">
        <f t="shared" si="393"/>
        <v>0</v>
      </c>
      <c r="G1313" s="334">
        <f t="shared" ref="G1313:G1325" si="395">ROUND(E1313*F1313,2)</f>
        <v>0</v>
      </c>
    </row>
    <row r="1314" spans="1:7" s="335" customFormat="1" ht="24" customHeight="1" x14ac:dyDescent="0.2">
      <c r="A1314" s="326" t="str">
        <f t="shared" si="391"/>
        <v/>
      </c>
      <c r="B1314" s="327" t="str">
        <f t="shared" si="394"/>
        <v/>
      </c>
      <c r="C1314" s="328"/>
      <c r="D1314" s="329" t="str">
        <f t="shared" si="392"/>
        <v/>
      </c>
      <c r="E1314" s="330"/>
      <c r="F1314" s="331">
        <f t="shared" si="393"/>
        <v>0</v>
      </c>
      <c r="G1314" s="334">
        <f t="shared" si="395"/>
        <v>0</v>
      </c>
    </row>
    <row r="1315" spans="1:7" s="335" customFormat="1" ht="24" customHeight="1" x14ac:dyDescent="0.2">
      <c r="A1315" s="326" t="str">
        <f t="shared" si="391"/>
        <v/>
      </c>
      <c r="B1315" s="327" t="str">
        <f t="shared" si="394"/>
        <v/>
      </c>
      <c r="C1315" s="328"/>
      <c r="D1315" s="329" t="str">
        <f t="shared" si="392"/>
        <v/>
      </c>
      <c r="E1315" s="330"/>
      <c r="F1315" s="331">
        <f t="shared" si="393"/>
        <v>0</v>
      </c>
      <c r="G1315" s="334">
        <f t="shared" si="395"/>
        <v>0</v>
      </c>
    </row>
    <row r="1316" spans="1:7" s="335" customFormat="1" ht="24" customHeight="1" x14ac:dyDescent="0.2">
      <c r="A1316" s="326" t="str">
        <f t="shared" si="391"/>
        <v/>
      </c>
      <c r="B1316" s="327" t="str">
        <f t="shared" si="394"/>
        <v/>
      </c>
      <c r="C1316" s="328"/>
      <c r="D1316" s="329" t="str">
        <f t="shared" si="392"/>
        <v/>
      </c>
      <c r="E1316" s="330"/>
      <c r="F1316" s="331">
        <f t="shared" si="393"/>
        <v>0</v>
      </c>
      <c r="G1316" s="334">
        <f t="shared" si="395"/>
        <v>0</v>
      </c>
    </row>
    <row r="1317" spans="1:7" s="335" customFormat="1" ht="24" customHeight="1" x14ac:dyDescent="0.2">
      <c r="A1317" s="326" t="str">
        <f t="shared" si="391"/>
        <v/>
      </c>
      <c r="B1317" s="327" t="str">
        <f t="shared" si="394"/>
        <v/>
      </c>
      <c r="C1317" s="328"/>
      <c r="D1317" s="329" t="str">
        <f t="shared" si="392"/>
        <v/>
      </c>
      <c r="E1317" s="330"/>
      <c r="F1317" s="331">
        <f t="shared" si="393"/>
        <v>0</v>
      </c>
      <c r="G1317" s="334">
        <f t="shared" si="395"/>
        <v>0</v>
      </c>
    </row>
    <row r="1318" spans="1:7" s="335" customFormat="1" ht="24" customHeight="1" x14ac:dyDescent="0.2">
      <c r="A1318" s="326" t="str">
        <f t="shared" si="391"/>
        <v/>
      </c>
      <c r="B1318" s="327" t="str">
        <f t="shared" si="394"/>
        <v/>
      </c>
      <c r="C1318" s="328"/>
      <c r="D1318" s="329" t="str">
        <f t="shared" si="392"/>
        <v/>
      </c>
      <c r="E1318" s="330"/>
      <c r="F1318" s="331">
        <f t="shared" si="393"/>
        <v>0</v>
      </c>
      <c r="G1318" s="334">
        <f t="shared" si="395"/>
        <v>0</v>
      </c>
    </row>
    <row r="1319" spans="1:7" s="335" customFormat="1" ht="24" customHeight="1" x14ac:dyDescent="0.2">
      <c r="A1319" s="326" t="str">
        <f t="shared" si="391"/>
        <v/>
      </c>
      <c r="B1319" s="327" t="str">
        <f t="shared" si="394"/>
        <v/>
      </c>
      <c r="C1319" s="328"/>
      <c r="D1319" s="329" t="str">
        <f t="shared" si="392"/>
        <v/>
      </c>
      <c r="E1319" s="330"/>
      <c r="F1319" s="331">
        <f t="shared" si="393"/>
        <v>0</v>
      </c>
      <c r="G1319" s="334">
        <f t="shared" si="395"/>
        <v>0</v>
      </c>
    </row>
    <row r="1320" spans="1:7" s="335" customFormat="1" ht="24" customHeight="1" x14ac:dyDescent="0.2">
      <c r="A1320" s="326" t="str">
        <f t="shared" si="391"/>
        <v/>
      </c>
      <c r="B1320" s="327" t="str">
        <f t="shared" si="394"/>
        <v/>
      </c>
      <c r="C1320" s="328"/>
      <c r="D1320" s="329" t="str">
        <f t="shared" si="392"/>
        <v/>
      </c>
      <c r="E1320" s="330"/>
      <c r="F1320" s="331">
        <f t="shared" si="393"/>
        <v>0</v>
      </c>
      <c r="G1320" s="334">
        <f t="shared" si="395"/>
        <v>0</v>
      </c>
    </row>
    <row r="1321" spans="1:7" s="335" customFormat="1" ht="24" customHeight="1" x14ac:dyDescent="0.2">
      <c r="A1321" s="326" t="str">
        <f t="shared" si="391"/>
        <v/>
      </c>
      <c r="B1321" s="327" t="str">
        <f t="shared" si="394"/>
        <v/>
      </c>
      <c r="C1321" s="328"/>
      <c r="D1321" s="329" t="str">
        <f t="shared" si="392"/>
        <v/>
      </c>
      <c r="E1321" s="330"/>
      <c r="F1321" s="331">
        <f t="shared" si="393"/>
        <v>0</v>
      </c>
      <c r="G1321" s="334">
        <f t="shared" si="395"/>
        <v>0</v>
      </c>
    </row>
    <row r="1322" spans="1:7" s="335" customFormat="1" ht="24" customHeight="1" x14ac:dyDescent="0.2">
      <c r="A1322" s="326" t="str">
        <f t="shared" si="391"/>
        <v/>
      </c>
      <c r="B1322" s="327" t="str">
        <f t="shared" si="394"/>
        <v/>
      </c>
      <c r="C1322" s="328"/>
      <c r="D1322" s="329" t="str">
        <f t="shared" si="392"/>
        <v/>
      </c>
      <c r="E1322" s="330"/>
      <c r="F1322" s="331">
        <f t="shared" si="393"/>
        <v>0</v>
      </c>
      <c r="G1322" s="334">
        <f t="shared" si="395"/>
        <v>0</v>
      </c>
    </row>
    <row r="1323" spans="1:7" s="335" customFormat="1" ht="24" customHeight="1" x14ac:dyDescent="0.2">
      <c r="A1323" s="326" t="str">
        <f t="shared" si="391"/>
        <v/>
      </c>
      <c r="B1323" s="327" t="str">
        <f t="shared" si="394"/>
        <v/>
      </c>
      <c r="C1323" s="328"/>
      <c r="D1323" s="329" t="str">
        <f t="shared" si="392"/>
        <v/>
      </c>
      <c r="E1323" s="330"/>
      <c r="F1323" s="331">
        <f t="shared" si="393"/>
        <v>0</v>
      </c>
      <c r="G1323" s="334">
        <f t="shared" si="395"/>
        <v>0</v>
      </c>
    </row>
    <row r="1324" spans="1:7" s="335" customFormat="1" ht="24" customHeight="1" x14ac:dyDescent="0.2">
      <c r="A1324" s="326" t="str">
        <f t="shared" si="391"/>
        <v/>
      </c>
      <c r="B1324" s="327" t="str">
        <f t="shared" si="394"/>
        <v/>
      </c>
      <c r="C1324" s="328"/>
      <c r="D1324" s="329" t="str">
        <f t="shared" si="392"/>
        <v/>
      </c>
      <c r="E1324" s="330"/>
      <c r="F1324" s="331">
        <f t="shared" si="393"/>
        <v>0</v>
      </c>
      <c r="G1324" s="334">
        <f t="shared" si="395"/>
        <v>0</v>
      </c>
    </row>
    <row r="1325" spans="1:7" s="335" customFormat="1" ht="24" customHeight="1" x14ac:dyDescent="0.2">
      <c r="A1325" s="326" t="str">
        <f t="shared" si="391"/>
        <v/>
      </c>
      <c r="B1325" s="327" t="str">
        <f t="shared" si="394"/>
        <v/>
      </c>
      <c r="C1325" s="328"/>
      <c r="D1325" s="329" t="str">
        <f t="shared" si="392"/>
        <v/>
      </c>
      <c r="E1325" s="330"/>
      <c r="F1325" s="332">
        <f t="shared" si="393"/>
        <v>0</v>
      </c>
      <c r="G1325" s="334">
        <f t="shared" si="395"/>
        <v>0</v>
      </c>
    </row>
    <row r="1326" spans="1:7" ht="24" customHeight="1" x14ac:dyDescent="0.2">
      <c r="A1326" s="177"/>
      <c r="B1326" s="151"/>
      <c r="C1326" s="151"/>
      <c r="D1326" s="162"/>
      <c r="E1326" s="163"/>
      <c r="F1326" s="240" t="s">
        <v>33</v>
      </c>
      <c r="G1326" s="178">
        <f>SUBTOTAL(9,G1312:G1325)</f>
        <v>0</v>
      </c>
    </row>
    <row r="1327" spans="1:7" ht="24" customHeight="1" x14ac:dyDescent="0.2">
      <c r="A1327" s="177"/>
      <c r="B1327" s="151"/>
      <c r="C1327" s="179" t="s">
        <v>729</v>
      </c>
      <c r="D1327" s="162"/>
      <c r="E1327" s="163"/>
      <c r="F1327" s="164"/>
      <c r="G1327" s="180"/>
    </row>
    <row r="1328" spans="1:7" s="335" customFormat="1" ht="24" customHeight="1" x14ac:dyDescent="0.2">
      <c r="A1328" s="326" t="str">
        <f t="shared" ref="A1328:A1335" si="396">IFERROR(VLOOKUP(C1328,Tabla_Insumos,4,FALSE),"")</f>
        <v/>
      </c>
      <c r="B1328" s="327" t="str">
        <f t="shared" ref="B1328:B1335" si="397">IFERROR(VLOOKUP(C1328,Tabla_Insumos,5,FALSE),"")</f>
        <v/>
      </c>
      <c r="C1328" s="328"/>
      <c r="D1328" s="329" t="str">
        <f t="shared" ref="D1328:D1335" si="398">IFERROR(VLOOKUP(C1328,Tabla_Insumos,2,FALSE),"")</f>
        <v/>
      </c>
      <c r="E1328" s="330"/>
      <c r="F1328" s="333">
        <f t="shared" ref="F1328:F1335" si="399">IFERROR(VLOOKUP(C1328,Tabla_Insumos,3,FALSE),0)</f>
        <v>0</v>
      </c>
      <c r="G1328" s="334">
        <f>ROUND(E1328*F1328,2)</f>
        <v>0</v>
      </c>
    </row>
    <row r="1329" spans="1:7" s="335" customFormat="1" ht="24" customHeight="1" x14ac:dyDescent="0.2">
      <c r="A1329" s="326" t="str">
        <f t="shared" si="396"/>
        <v/>
      </c>
      <c r="B1329" s="327" t="str">
        <f t="shared" si="397"/>
        <v/>
      </c>
      <c r="C1329" s="328"/>
      <c r="D1329" s="329" t="str">
        <f t="shared" si="398"/>
        <v/>
      </c>
      <c r="E1329" s="330"/>
      <c r="F1329" s="333">
        <f t="shared" si="399"/>
        <v>0</v>
      </c>
      <c r="G1329" s="334">
        <f>ROUND(E1329*F1329,2)</f>
        <v>0</v>
      </c>
    </row>
    <row r="1330" spans="1:7" s="335" customFormat="1" ht="24" customHeight="1" x14ac:dyDescent="0.2">
      <c r="A1330" s="326" t="str">
        <f t="shared" si="396"/>
        <v/>
      </c>
      <c r="B1330" s="327" t="str">
        <f t="shared" si="397"/>
        <v/>
      </c>
      <c r="C1330" s="328"/>
      <c r="D1330" s="329" t="str">
        <f t="shared" si="398"/>
        <v/>
      </c>
      <c r="E1330" s="330"/>
      <c r="F1330" s="333">
        <f t="shared" si="399"/>
        <v>0</v>
      </c>
      <c r="G1330" s="334">
        <f t="shared" ref="G1330:G1335" si="400">ROUND(E1330*F1330,2)</f>
        <v>0</v>
      </c>
    </row>
    <row r="1331" spans="1:7" s="335" customFormat="1" ht="24" customHeight="1" x14ac:dyDescent="0.2">
      <c r="A1331" s="326" t="str">
        <f t="shared" si="396"/>
        <v/>
      </c>
      <c r="B1331" s="327" t="str">
        <f t="shared" si="397"/>
        <v/>
      </c>
      <c r="C1331" s="328"/>
      <c r="D1331" s="329" t="str">
        <f t="shared" si="398"/>
        <v/>
      </c>
      <c r="E1331" s="330"/>
      <c r="F1331" s="333">
        <f t="shared" si="399"/>
        <v>0</v>
      </c>
      <c r="G1331" s="334">
        <f t="shared" si="400"/>
        <v>0</v>
      </c>
    </row>
    <row r="1332" spans="1:7" s="335" customFormat="1" ht="24" customHeight="1" x14ac:dyDescent="0.2">
      <c r="A1332" s="326" t="str">
        <f t="shared" si="396"/>
        <v/>
      </c>
      <c r="B1332" s="327" t="str">
        <f t="shared" si="397"/>
        <v/>
      </c>
      <c r="C1332" s="328"/>
      <c r="D1332" s="329" t="str">
        <f t="shared" si="398"/>
        <v/>
      </c>
      <c r="E1332" s="330"/>
      <c r="F1332" s="331">
        <f t="shared" si="399"/>
        <v>0</v>
      </c>
      <c r="G1332" s="334">
        <f t="shared" si="400"/>
        <v>0</v>
      </c>
    </row>
    <row r="1333" spans="1:7" s="335" customFormat="1" ht="24" customHeight="1" x14ac:dyDescent="0.2">
      <c r="A1333" s="326" t="str">
        <f t="shared" si="396"/>
        <v/>
      </c>
      <c r="B1333" s="327" t="str">
        <f t="shared" si="397"/>
        <v/>
      </c>
      <c r="C1333" s="328"/>
      <c r="D1333" s="329" t="str">
        <f t="shared" si="398"/>
        <v/>
      </c>
      <c r="E1333" s="330"/>
      <c r="F1333" s="331">
        <f t="shared" si="399"/>
        <v>0</v>
      </c>
      <c r="G1333" s="334">
        <f t="shared" si="400"/>
        <v>0</v>
      </c>
    </row>
    <row r="1334" spans="1:7" s="335" customFormat="1" ht="24" customHeight="1" x14ac:dyDescent="0.2">
      <c r="A1334" s="326" t="str">
        <f t="shared" si="396"/>
        <v/>
      </c>
      <c r="B1334" s="327" t="str">
        <f t="shared" si="397"/>
        <v/>
      </c>
      <c r="C1334" s="328"/>
      <c r="D1334" s="329" t="str">
        <f t="shared" si="398"/>
        <v/>
      </c>
      <c r="E1334" s="330"/>
      <c r="F1334" s="331">
        <f t="shared" si="399"/>
        <v>0</v>
      </c>
      <c r="G1334" s="334">
        <f t="shared" si="400"/>
        <v>0</v>
      </c>
    </row>
    <row r="1335" spans="1:7" s="335" customFormat="1" ht="24" customHeight="1" x14ac:dyDescent="0.2">
      <c r="A1335" s="326" t="str">
        <f t="shared" si="396"/>
        <v/>
      </c>
      <c r="B1335" s="327" t="str">
        <f t="shared" si="397"/>
        <v/>
      </c>
      <c r="C1335" s="328"/>
      <c r="D1335" s="329" t="str">
        <f t="shared" si="398"/>
        <v/>
      </c>
      <c r="E1335" s="330"/>
      <c r="F1335" s="331">
        <f t="shared" si="399"/>
        <v>0</v>
      </c>
      <c r="G1335" s="334">
        <f t="shared" si="400"/>
        <v>0</v>
      </c>
    </row>
    <row r="1336" spans="1:7" ht="24" customHeight="1" x14ac:dyDescent="0.2">
      <c r="A1336" s="177"/>
      <c r="B1336" s="151"/>
      <c r="C1336" s="151"/>
      <c r="D1336" s="162"/>
      <c r="E1336" s="163"/>
      <c r="F1336" s="240" t="s">
        <v>34</v>
      </c>
      <c r="G1336" s="178">
        <f>SUBTOTAL(9,G1328:G1335)</f>
        <v>0</v>
      </c>
    </row>
    <row r="1337" spans="1:7" ht="24" customHeight="1" x14ac:dyDescent="0.2">
      <c r="A1337" s="177"/>
      <c r="B1337" s="151"/>
      <c r="C1337" s="179" t="s">
        <v>730</v>
      </c>
      <c r="D1337" s="162"/>
      <c r="E1337" s="163"/>
      <c r="F1337" s="164"/>
      <c r="G1337" s="180"/>
    </row>
    <row r="1338" spans="1:7" s="335" customFormat="1" ht="24" customHeight="1" x14ac:dyDescent="0.2">
      <c r="A1338" s="326" t="str">
        <f t="shared" ref="A1338:A1346" si="401">IFERROR(VLOOKUP(C1338,Tabla_Insumos,4,FALSE),"")</f>
        <v/>
      </c>
      <c r="B1338" s="327" t="str">
        <f t="shared" ref="B1338:B1346" si="402">IFERROR(VLOOKUP(C1338,Tabla_Insumos,5,FALSE),"")</f>
        <v/>
      </c>
      <c r="C1338" s="328"/>
      <c r="D1338" s="329" t="str">
        <f t="shared" ref="D1338:D1346" si="403">IFERROR(VLOOKUP(C1338,Tabla_Insumos,2,FALSE),"")</f>
        <v/>
      </c>
      <c r="E1338" s="330"/>
      <c r="F1338" s="331">
        <f t="shared" ref="F1338:F1346" si="404">IFERROR(VLOOKUP(C1338,Tabla_Insumos,3,FALSE),0)</f>
        <v>0</v>
      </c>
      <c r="G1338" s="334">
        <f t="shared" ref="G1338:G1346" si="405">ROUND(E1338*F1338,2)</f>
        <v>0</v>
      </c>
    </row>
    <row r="1339" spans="1:7" s="335" customFormat="1" ht="24" customHeight="1" x14ac:dyDescent="0.2">
      <c r="A1339" s="326" t="str">
        <f t="shared" si="401"/>
        <v/>
      </c>
      <c r="B1339" s="327" t="str">
        <f t="shared" si="402"/>
        <v/>
      </c>
      <c r="C1339" s="328"/>
      <c r="D1339" s="329" t="str">
        <f t="shared" si="403"/>
        <v/>
      </c>
      <c r="E1339" s="330"/>
      <c r="F1339" s="331">
        <f t="shared" si="404"/>
        <v>0</v>
      </c>
      <c r="G1339" s="334">
        <f t="shared" si="405"/>
        <v>0</v>
      </c>
    </row>
    <row r="1340" spans="1:7" s="335" customFormat="1" ht="24" customHeight="1" x14ac:dyDescent="0.2">
      <c r="A1340" s="326" t="str">
        <f t="shared" si="401"/>
        <v/>
      </c>
      <c r="B1340" s="327" t="str">
        <f t="shared" si="402"/>
        <v/>
      </c>
      <c r="C1340" s="328"/>
      <c r="D1340" s="329" t="str">
        <f t="shared" si="403"/>
        <v/>
      </c>
      <c r="E1340" s="330"/>
      <c r="F1340" s="331">
        <f t="shared" si="404"/>
        <v>0</v>
      </c>
      <c r="G1340" s="334">
        <f t="shared" si="405"/>
        <v>0</v>
      </c>
    </row>
    <row r="1341" spans="1:7" s="335" customFormat="1" ht="24" customHeight="1" x14ac:dyDescent="0.2">
      <c r="A1341" s="326" t="str">
        <f t="shared" si="401"/>
        <v/>
      </c>
      <c r="B1341" s="327" t="str">
        <f t="shared" si="402"/>
        <v/>
      </c>
      <c r="C1341" s="328"/>
      <c r="D1341" s="329" t="str">
        <f t="shared" si="403"/>
        <v/>
      </c>
      <c r="E1341" s="330"/>
      <c r="F1341" s="331">
        <f t="shared" si="404"/>
        <v>0</v>
      </c>
      <c r="G1341" s="334">
        <f t="shared" si="405"/>
        <v>0</v>
      </c>
    </row>
    <row r="1342" spans="1:7" s="335" customFormat="1" ht="24" customHeight="1" x14ac:dyDescent="0.2">
      <c r="A1342" s="326" t="str">
        <f t="shared" si="401"/>
        <v/>
      </c>
      <c r="B1342" s="327" t="str">
        <f t="shared" si="402"/>
        <v/>
      </c>
      <c r="C1342" s="328"/>
      <c r="D1342" s="329" t="str">
        <f t="shared" si="403"/>
        <v/>
      </c>
      <c r="E1342" s="330"/>
      <c r="F1342" s="331">
        <f t="shared" si="404"/>
        <v>0</v>
      </c>
      <c r="G1342" s="334">
        <f t="shared" si="405"/>
        <v>0</v>
      </c>
    </row>
    <row r="1343" spans="1:7" s="335" customFormat="1" ht="24" customHeight="1" x14ac:dyDescent="0.2">
      <c r="A1343" s="326" t="str">
        <f t="shared" si="401"/>
        <v/>
      </c>
      <c r="B1343" s="327" t="str">
        <f t="shared" si="402"/>
        <v/>
      </c>
      <c r="C1343" s="328"/>
      <c r="D1343" s="329" t="str">
        <f t="shared" si="403"/>
        <v/>
      </c>
      <c r="E1343" s="330"/>
      <c r="F1343" s="331">
        <f t="shared" si="404"/>
        <v>0</v>
      </c>
      <c r="G1343" s="334">
        <f t="shared" si="405"/>
        <v>0</v>
      </c>
    </row>
    <row r="1344" spans="1:7" s="335" customFormat="1" ht="24" customHeight="1" x14ac:dyDescent="0.2">
      <c r="A1344" s="326" t="str">
        <f t="shared" si="401"/>
        <v/>
      </c>
      <c r="B1344" s="327" t="str">
        <f t="shared" si="402"/>
        <v/>
      </c>
      <c r="C1344" s="328"/>
      <c r="D1344" s="329" t="str">
        <f t="shared" si="403"/>
        <v/>
      </c>
      <c r="E1344" s="330"/>
      <c r="F1344" s="331">
        <f t="shared" si="404"/>
        <v>0</v>
      </c>
      <c r="G1344" s="334">
        <f t="shared" si="405"/>
        <v>0</v>
      </c>
    </row>
    <row r="1345" spans="1:141" s="335" customFormat="1" ht="24" customHeight="1" x14ac:dyDescent="0.2">
      <c r="A1345" s="326" t="str">
        <f t="shared" si="401"/>
        <v/>
      </c>
      <c r="B1345" s="327" t="str">
        <f t="shared" si="402"/>
        <v/>
      </c>
      <c r="C1345" s="328"/>
      <c r="D1345" s="329" t="str">
        <f t="shared" si="403"/>
        <v/>
      </c>
      <c r="E1345" s="330"/>
      <c r="F1345" s="331">
        <f t="shared" si="404"/>
        <v>0</v>
      </c>
      <c r="G1345" s="334">
        <f t="shared" si="405"/>
        <v>0</v>
      </c>
    </row>
    <row r="1346" spans="1:141" s="335" customFormat="1" ht="24" customHeight="1" x14ac:dyDescent="0.2">
      <c r="A1346" s="326" t="str">
        <f t="shared" si="401"/>
        <v/>
      </c>
      <c r="B1346" s="327" t="str">
        <f t="shared" si="402"/>
        <v/>
      </c>
      <c r="C1346" s="328"/>
      <c r="D1346" s="329" t="str">
        <f t="shared" si="403"/>
        <v/>
      </c>
      <c r="E1346" s="330"/>
      <c r="F1346" s="331">
        <f t="shared" si="404"/>
        <v>0</v>
      </c>
      <c r="G1346" s="334">
        <f t="shared" si="405"/>
        <v>0</v>
      </c>
    </row>
    <row r="1347" spans="1:141" ht="24" customHeight="1" x14ac:dyDescent="0.2">
      <c r="A1347" s="181"/>
      <c r="B1347" s="162"/>
      <c r="C1347" s="151"/>
      <c r="D1347" s="162"/>
      <c r="E1347" s="163"/>
      <c r="F1347" s="240" t="s">
        <v>35</v>
      </c>
      <c r="G1347" s="178">
        <f>SUBTOTAL(9,G1338:G1346)</f>
        <v>0</v>
      </c>
    </row>
    <row r="1348" spans="1:141" ht="24" customHeight="1" thickBot="1" x14ac:dyDescent="0.25">
      <c r="A1348" s="182"/>
      <c r="B1348" s="183"/>
      <c r="C1348" s="184"/>
      <c r="D1348" s="183"/>
      <c r="E1348" s="185"/>
      <c r="F1348" s="186"/>
      <c r="G1348" s="187"/>
    </row>
    <row r="1349" spans="1:141" ht="24" customHeight="1" thickBot="1" x14ac:dyDescent="0.25">
      <c r="A1349" s="188" t="str">
        <f>B1307</f>
        <v>5.2</v>
      </c>
      <c r="B1349" s="189" t="str">
        <f>C1307</f>
        <v>Antepechos</v>
      </c>
      <c r="C1349" s="190"/>
      <c r="D1349" s="190" t="s">
        <v>36</v>
      </c>
      <c r="E1349" s="191"/>
      <c r="F1349" s="192" t="s">
        <v>37</v>
      </c>
      <c r="G1349" s="193">
        <f>SUBTOTAL(9,G1312:G1348)</f>
        <v>0</v>
      </c>
    </row>
    <row r="1350" spans="1:141" ht="24" customHeight="1" thickTop="1" thickBot="1" x14ac:dyDescent="0.25"/>
    <row r="1351" spans="1:141" ht="24" customHeight="1" thickTop="1" x14ac:dyDescent="0.2">
      <c r="A1351" s="225" t="s">
        <v>39</v>
      </c>
      <c r="B1351" s="226"/>
      <c r="C1351" s="226"/>
      <c r="D1351" s="226"/>
      <c r="E1351" s="226"/>
      <c r="F1351" s="226"/>
      <c r="G1351" s="227"/>
      <c r="H1351" s="152">
        <f>COUNTIF($A$1:A1357,"ANALISIS DE PRECIOS")</f>
        <v>28</v>
      </c>
    </row>
    <row r="1352" spans="1:141" ht="24" customHeight="1" x14ac:dyDescent="0.2">
      <c r="A1352" s="153" t="s">
        <v>726</v>
      </c>
      <c r="B1352" s="154" t="str">
        <f>Comitente</f>
        <v>DIRECCIÓN DE INFRAESTRUCTURA ESCOLAR</v>
      </c>
      <c r="C1352" s="148"/>
      <c r="D1352" s="155"/>
      <c r="E1352" s="155"/>
      <c r="F1352" s="156"/>
      <c r="G1352" s="157"/>
    </row>
    <row r="1353" spans="1:141" ht="24" customHeight="1" x14ac:dyDescent="0.2">
      <c r="A1353" s="153" t="s">
        <v>727</v>
      </c>
      <c r="B1353" s="154">
        <f>Contratista</f>
        <v>0</v>
      </c>
      <c r="C1353" s="149"/>
      <c r="D1353" s="149"/>
      <c r="E1353" s="149"/>
      <c r="F1353" s="158"/>
      <c r="G1353" s="159"/>
    </row>
    <row r="1354" spans="1:141" ht="24" customHeight="1" x14ac:dyDescent="0.2">
      <c r="A1354" s="153" t="s">
        <v>26</v>
      </c>
      <c r="B1354" s="154" t="str">
        <f>Obra</f>
        <v>E.N.I. N° 23 - MARGARITA FERRA DE BARTOL</v>
      </c>
      <c r="C1354" s="149"/>
      <c r="D1354" s="149"/>
      <c r="E1354" s="149"/>
      <c r="F1354" s="158" t="s">
        <v>40</v>
      </c>
      <c r="G1354" s="160">
        <f>Fecha_Base</f>
        <v>0</v>
      </c>
    </row>
    <row r="1355" spans="1:141" ht="24" customHeight="1" x14ac:dyDescent="0.2">
      <c r="A1355" s="161" t="s">
        <v>725</v>
      </c>
      <c r="B1355" s="150" t="str">
        <f>Ubicación</f>
        <v>Alfredo Fortabat 3060 (o) - Bº Franklin Rawson</v>
      </c>
      <c r="C1355" s="150"/>
      <c r="D1355" s="162"/>
      <c r="E1355" s="163"/>
      <c r="F1355" s="164"/>
      <c r="G1355" s="165"/>
    </row>
    <row r="1356" spans="1:141" ht="24" customHeight="1" x14ac:dyDescent="0.2">
      <c r="A1356" s="161" t="s">
        <v>41</v>
      </c>
      <c r="B1356" s="166" t="str">
        <f>IFERROR(VALUE(LEFT(B1357,FIND("-",B1357)-1)),"")</f>
        <v/>
      </c>
      <c r="C1356" s="151" t="str">
        <f>IFERROR(VLOOKUP(B1356,Tabla_CyP,2,FALSE),"")</f>
        <v/>
      </c>
      <c r="E1356" s="163"/>
      <c r="F1356" s="164"/>
      <c r="G1356" s="165"/>
    </row>
    <row r="1357" spans="1:141" ht="24" customHeight="1" x14ac:dyDescent="0.2">
      <c r="A1357" s="161" t="s">
        <v>27</v>
      </c>
      <c r="B1357" s="167" t="str">
        <f>IFERROR(VLOOKUP(COUNTIF($A$1:A1357,"ANALISIS DE PRECIOS"),Tabla_NumeroItem,4,FALSE),"")</f>
        <v>5.5</v>
      </c>
      <c r="C1357" s="151" t="str">
        <f>IFERROR(VLOOKUP(B1357,Tabla_CyP,2,FALSE),"")</f>
        <v>De piedra laja tipo San Luis</v>
      </c>
      <c r="D1357" s="162"/>
      <c r="E1357" s="163"/>
      <c r="F1357" s="158" t="s">
        <v>28</v>
      </c>
      <c r="G1357" s="168" t="str">
        <f>IFERROR(VLOOKUP(B1357,Tabla_CyP,4,FALSE),"")</f>
        <v>m2</v>
      </c>
    </row>
    <row r="1358" spans="1:141" ht="24" customHeight="1" x14ac:dyDescent="0.2">
      <c r="A1358" s="161"/>
      <c r="B1358" s="150"/>
      <c r="C1358" s="151"/>
      <c r="D1358" s="162"/>
      <c r="E1358" s="163"/>
      <c r="F1358" s="164"/>
      <c r="G1358" s="165"/>
    </row>
    <row r="1359" spans="1:141" ht="24" customHeight="1" x14ac:dyDescent="0.2">
      <c r="A1359" s="357" t="s">
        <v>588</v>
      </c>
      <c r="B1359" s="358"/>
      <c r="C1359" s="359" t="s">
        <v>0</v>
      </c>
      <c r="D1359" s="359" t="s">
        <v>29</v>
      </c>
      <c r="E1359" s="361" t="s">
        <v>30</v>
      </c>
      <c r="F1359" s="363" t="s">
        <v>31</v>
      </c>
      <c r="G1359" s="365" t="s">
        <v>32</v>
      </c>
    </row>
    <row r="1360" spans="1:141" s="171" customFormat="1" ht="24" customHeight="1" x14ac:dyDescent="0.2">
      <c r="A1360" s="169" t="s">
        <v>589</v>
      </c>
      <c r="B1360" s="170" t="s">
        <v>590</v>
      </c>
      <c r="C1360" s="360"/>
      <c r="D1360" s="360"/>
      <c r="E1360" s="362"/>
      <c r="F1360" s="364"/>
      <c r="G1360" s="366"/>
      <c r="I1360" s="336"/>
      <c r="J1360" s="336"/>
      <c r="K1360" s="336"/>
      <c r="L1360" s="336"/>
      <c r="M1360" s="336"/>
      <c r="N1360" s="336"/>
      <c r="O1360" s="336"/>
      <c r="P1360" s="336"/>
      <c r="Q1360" s="336"/>
      <c r="R1360" s="336"/>
      <c r="S1360" s="336"/>
      <c r="T1360" s="336"/>
      <c r="U1360" s="336"/>
      <c r="V1360" s="336"/>
      <c r="W1360" s="336"/>
      <c r="X1360" s="336"/>
      <c r="Y1360" s="336"/>
      <c r="Z1360" s="336"/>
      <c r="AA1360" s="336"/>
      <c r="AB1360" s="336"/>
      <c r="AC1360" s="336"/>
      <c r="AD1360" s="336"/>
      <c r="AE1360" s="336"/>
      <c r="AF1360" s="336"/>
      <c r="AG1360" s="336"/>
      <c r="AH1360" s="336"/>
      <c r="AI1360" s="336"/>
      <c r="AJ1360" s="336"/>
      <c r="AK1360" s="336"/>
      <c r="AL1360" s="336"/>
      <c r="AM1360" s="336"/>
      <c r="AN1360" s="336"/>
      <c r="AO1360" s="336"/>
      <c r="AP1360" s="336"/>
      <c r="AQ1360" s="336"/>
      <c r="AR1360" s="336"/>
      <c r="AS1360" s="336"/>
      <c r="AT1360" s="336"/>
      <c r="AU1360" s="336"/>
      <c r="AV1360" s="336"/>
      <c r="AW1360" s="336"/>
      <c r="AX1360" s="336"/>
      <c r="AY1360" s="336"/>
      <c r="AZ1360" s="336"/>
      <c r="BA1360" s="336"/>
      <c r="BB1360" s="336"/>
      <c r="BC1360" s="336"/>
      <c r="BD1360" s="336"/>
      <c r="BE1360" s="336"/>
      <c r="BF1360" s="336"/>
      <c r="BG1360" s="336"/>
      <c r="BH1360" s="336"/>
      <c r="BI1360" s="336"/>
      <c r="BJ1360" s="336"/>
      <c r="BK1360" s="336"/>
      <c r="BL1360" s="336"/>
      <c r="BM1360" s="336"/>
      <c r="BN1360" s="336"/>
      <c r="BO1360" s="336"/>
      <c r="BP1360" s="336"/>
      <c r="BQ1360" s="336"/>
      <c r="BR1360" s="336"/>
      <c r="BS1360" s="336"/>
      <c r="BT1360" s="336"/>
      <c r="BU1360" s="336"/>
      <c r="BV1360" s="336"/>
      <c r="BW1360" s="336"/>
      <c r="BX1360" s="336"/>
      <c r="BY1360" s="336"/>
      <c r="BZ1360" s="336"/>
      <c r="CA1360" s="336"/>
      <c r="CB1360" s="336"/>
      <c r="CC1360" s="336"/>
      <c r="CD1360" s="336"/>
      <c r="CE1360" s="336"/>
      <c r="CF1360" s="336"/>
      <c r="CG1360" s="336"/>
      <c r="CH1360" s="336"/>
      <c r="CI1360" s="336"/>
      <c r="CJ1360" s="336"/>
      <c r="CK1360" s="336"/>
      <c r="CL1360" s="336"/>
      <c r="CM1360" s="336"/>
      <c r="CN1360" s="336"/>
      <c r="CO1360" s="336"/>
      <c r="CP1360" s="336"/>
      <c r="CQ1360" s="336"/>
      <c r="CR1360" s="336"/>
      <c r="CS1360" s="336"/>
      <c r="CT1360" s="336"/>
      <c r="CU1360" s="336"/>
      <c r="CV1360" s="336"/>
      <c r="CW1360" s="336"/>
      <c r="CX1360" s="336"/>
      <c r="CY1360" s="336"/>
      <c r="CZ1360" s="336"/>
      <c r="DA1360" s="336"/>
      <c r="DB1360" s="336"/>
      <c r="DC1360" s="336"/>
      <c r="DD1360" s="336"/>
      <c r="DE1360" s="336"/>
      <c r="DF1360" s="336"/>
      <c r="DG1360" s="336"/>
      <c r="DH1360" s="336"/>
      <c r="DI1360" s="336"/>
      <c r="DJ1360" s="336"/>
      <c r="DK1360" s="336"/>
      <c r="DL1360" s="336"/>
      <c r="DM1360" s="336"/>
      <c r="DN1360" s="336"/>
      <c r="DO1360" s="336"/>
      <c r="DP1360" s="336"/>
      <c r="DQ1360" s="336"/>
      <c r="DR1360" s="336"/>
      <c r="DS1360" s="336"/>
      <c r="DT1360" s="336"/>
      <c r="DU1360" s="336"/>
      <c r="DV1360" s="336"/>
      <c r="DW1360" s="336"/>
      <c r="DX1360" s="336"/>
      <c r="DY1360" s="336"/>
      <c r="DZ1360" s="336"/>
      <c r="EA1360" s="336"/>
      <c r="EB1360" s="336"/>
      <c r="EC1360" s="336"/>
      <c r="ED1360" s="336"/>
      <c r="EE1360" s="336"/>
      <c r="EF1360" s="336"/>
      <c r="EG1360" s="336"/>
      <c r="EH1360" s="336"/>
      <c r="EI1360" s="336"/>
      <c r="EJ1360" s="336"/>
      <c r="EK1360" s="336"/>
    </row>
    <row r="1361" spans="1:7" ht="24" customHeight="1" x14ac:dyDescent="0.2">
      <c r="A1361" s="239"/>
      <c r="B1361" s="172"/>
      <c r="C1361" s="237" t="s">
        <v>728</v>
      </c>
      <c r="D1361" s="173"/>
      <c r="E1361" s="174"/>
      <c r="F1361" s="175"/>
      <c r="G1361" s="176"/>
    </row>
    <row r="1362" spans="1:7" s="335" customFormat="1" ht="24" customHeight="1" x14ac:dyDescent="0.2">
      <c r="A1362" s="326" t="str">
        <f t="shared" ref="A1362:A1375" si="406">IFERROR(VLOOKUP(C1362,Tabla_Insumos,4,FALSE),"")</f>
        <v/>
      </c>
      <c r="B1362" s="327" t="str">
        <f>IFERROR(VLOOKUP(C1362,Tabla_Insumos,5,FALSE),"")</f>
        <v/>
      </c>
      <c r="C1362" s="328"/>
      <c r="D1362" s="329" t="str">
        <f t="shared" ref="D1362:D1375" si="407">IFERROR(VLOOKUP(C1362,Tabla_Insumos,2,FALSE),"")</f>
        <v/>
      </c>
      <c r="E1362" s="330"/>
      <c r="F1362" s="331">
        <f t="shared" ref="F1362:F1375" si="408">IFERROR(VLOOKUP(C1362,Tabla_Insumos,3,FALSE),0)</f>
        <v>0</v>
      </c>
      <c r="G1362" s="334">
        <f>ROUND(E1362*F1362,2)</f>
        <v>0</v>
      </c>
    </row>
    <row r="1363" spans="1:7" s="335" customFormat="1" ht="24" customHeight="1" x14ac:dyDescent="0.2">
      <c r="A1363" s="326" t="str">
        <f t="shared" si="406"/>
        <v/>
      </c>
      <c r="B1363" s="327" t="str">
        <f t="shared" ref="B1363:B1375" si="409">IFERROR(VLOOKUP(C1363,Tabla_Insumos,5,FALSE),"")</f>
        <v/>
      </c>
      <c r="C1363" s="328"/>
      <c r="D1363" s="329" t="str">
        <f t="shared" si="407"/>
        <v/>
      </c>
      <c r="E1363" s="330"/>
      <c r="F1363" s="331">
        <f t="shared" si="408"/>
        <v>0</v>
      </c>
      <c r="G1363" s="334">
        <f t="shared" ref="G1363:G1375" si="410">ROUND(E1363*F1363,2)</f>
        <v>0</v>
      </c>
    </row>
    <row r="1364" spans="1:7" s="335" customFormat="1" ht="24" customHeight="1" x14ac:dyDescent="0.2">
      <c r="A1364" s="326" t="str">
        <f t="shared" si="406"/>
        <v/>
      </c>
      <c r="B1364" s="327" t="str">
        <f t="shared" si="409"/>
        <v/>
      </c>
      <c r="C1364" s="328"/>
      <c r="D1364" s="329" t="str">
        <f t="shared" si="407"/>
        <v/>
      </c>
      <c r="E1364" s="330"/>
      <c r="F1364" s="331">
        <f t="shared" si="408"/>
        <v>0</v>
      </c>
      <c r="G1364" s="334">
        <f t="shared" si="410"/>
        <v>0</v>
      </c>
    </row>
    <row r="1365" spans="1:7" s="335" customFormat="1" ht="24" customHeight="1" x14ac:dyDescent="0.2">
      <c r="A1365" s="326" t="str">
        <f t="shared" si="406"/>
        <v/>
      </c>
      <c r="B1365" s="327" t="str">
        <f t="shared" si="409"/>
        <v/>
      </c>
      <c r="C1365" s="328"/>
      <c r="D1365" s="329" t="str">
        <f t="shared" si="407"/>
        <v/>
      </c>
      <c r="E1365" s="330"/>
      <c r="F1365" s="331">
        <f t="shared" si="408"/>
        <v>0</v>
      </c>
      <c r="G1365" s="334">
        <f t="shared" si="410"/>
        <v>0</v>
      </c>
    </row>
    <row r="1366" spans="1:7" s="335" customFormat="1" ht="24" customHeight="1" x14ac:dyDescent="0.2">
      <c r="A1366" s="326" t="str">
        <f t="shared" si="406"/>
        <v/>
      </c>
      <c r="B1366" s="327" t="str">
        <f t="shared" si="409"/>
        <v/>
      </c>
      <c r="C1366" s="328"/>
      <c r="D1366" s="329" t="str">
        <f t="shared" si="407"/>
        <v/>
      </c>
      <c r="E1366" s="330"/>
      <c r="F1366" s="331">
        <f t="shared" si="408"/>
        <v>0</v>
      </c>
      <c r="G1366" s="334">
        <f t="shared" si="410"/>
        <v>0</v>
      </c>
    </row>
    <row r="1367" spans="1:7" s="335" customFormat="1" ht="24" customHeight="1" x14ac:dyDescent="0.2">
      <c r="A1367" s="326" t="str">
        <f t="shared" si="406"/>
        <v/>
      </c>
      <c r="B1367" s="327" t="str">
        <f t="shared" si="409"/>
        <v/>
      </c>
      <c r="C1367" s="328"/>
      <c r="D1367" s="329" t="str">
        <f t="shared" si="407"/>
        <v/>
      </c>
      <c r="E1367" s="330"/>
      <c r="F1367" s="331">
        <f t="shared" si="408"/>
        <v>0</v>
      </c>
      <c r="G1367" s="334">
        <f t="shared" si="410"/>
        <v>0</v>
      </c>
    </row>
    <row r="1368" spans="1:7" s="335" customFormat="1" ht="24" customHeight="1" x14ac:dyDescent="0.2">
      <c r="A1368" s="326" t="str">
        <f t="shared" si="406"/>
        <v/>
      </c>
      <c r="B1368" s="327" t="str">
        <f t="shared" si="409"/>
        <v/>
      </c>
      <c r="C1368" s="328"/>
      <c r="D1368" s="329" t="str">
        <f t="shared" si="407"/>
        <v/>
      </c>
      <c r="E1368" s="330"/>
      <c r="F1368" s="331">
        <f t="shared" si="408"/>
        <v>0</v>
      </c>
      <c r="G1368" s="334">
        <f t="shared" si="410"/>
        <v>0</v>
      </c>
    </row>
    <row r="1369" spans="1:7" s="335" customFormat="1" ht="24" customHeight="1" x14ac:dyDescent="0.2">
      <c r="A1369" s="326" t="str">
        <f t="shared" si="406"/>
        <v/>
      </c>
      <c r="B1369" s="327" t="str">
        <f t="shared" si="409"/>
        <v/>
      </c>
      <c r="C1369" s="328"/>
      <c r="D1369" s="329" t="str">
        <f t="shared" si="407"/>
        <v/>
      </c>
      <c r="E1369" s="330"/>
      <c r="F1369" s="331">
        <f t="shared" si="408"/>
        <v>0</v>
      </c>
      <c r="G1369" s="334">
        <f t="shared" si="410"/>
        <v>0</v>
      </c>
    </row>
    <row r="1370" spans="1:7" s="335" customFormat="1" ht="24" customHeight="1" x14ac:dyDescent="0.2">
      <c r="A1370" s="326" t="str">
        <f t="shared" si="406"/>
        <v/>
      </c>
      <c r="B1370" s="327" t="str">
        <f t="shared" si="409"/>
        <v/>
      </c>
      <c r="C1370" s="328"/>
      <c r="D1370" s="329" t="str">
        <f t="shared" si="407"/>
        <v/>
      </c>
      <c r="E1370" s="330"/>
      <c r="F1370" s="331">
        <f t="shared" si="408"/>
        <v>0</v>
      </c>
      <c r="G1370" s="334">
        <f t="shared" si="410"/>
        <v>0</v>
      </c>
    </row>
    <row r="1371" spans="1:7" s="335" customFormat="1" ht="24" customHeight="1" x14ac:dyDescent="0.2">
      <c r="A1371" s="326" t="str">
        <f t="shared" si="406"/>
        <v/>
      </c>
      <c r="B1371" s="327" t="str">
        <f t="shared" si="409"/>
        <v/>
      </c>
      <c r="C1371" s="328"/>
      <c r="D1371" s="329" t="str">
        <f t="shared" si="407"/>
        <v/>
      </c>
      <c r="E1371" s="330"/>
      <c r="F1371" s="331">
        <f t="shared" si="408"/>
        <v>0</v>
      </c>
      <c r="G1371" s="334">
        <f t="shared" si="410"/>
        <v>0</v>
      </c>
    </row>
    <row r="1372" spans="1:7" s="335" customFormat="1" ht="24" customHeight="1" x14ac:dyDescent="0.2">
      <c r="A1372" s="326" t="str">
        <f t="shared" si="406"/>
        <v/>
      </c>
      <c r="B1372" s="327" t="str">
        <f t="shared" si="409"/>
        <v/>
      </c>
      <c r="C1372" s="328"/>
      <c r="D1372" s="329" t="str">
        <f t="shared" si="407"/>
        <v/>
      </c>
      <c r="E1372" s="330"/>
      <c r="F1372" s="331">
        <f t="shared" si="408"/>
        <v>0</v>
      </c>
      <c r="G1372" s="334">
        <f t="shared" si="410"/>
        <v>0</v>
      </c>
    </row>
    <row r="1373" spans="1:7" s="335" customFormat="1" ht="24" customHeight="1" x14ac:dyDescent="0.2">
      <c r="A1373" s="326" t="str">
        <f t="shared" si="406"/>
        <v/>
      </c>
      <c r="B1373" s="327" t="str">
        <f t="shared" si="409"/>
        <v/>
      </c>
      <c r="C1373" s="328"/>
      <c r="D1373" s="329" t="str">
        <f t="shared" si="407"/>
        <v/>
      </c>
      <c r="E1373" s="330"/>
      <c r="F1373" s="331">
        <f t="shared" si="408"/>
        <v>0</v>
      </c>
      <c r="G1373" s="334">
        <f t="shared" si="410"/>
        <v>0</v>
      </c>
    </row>
    <row r="1374" spans="1:7" s="335" customFormat="1" ht="24" customHeight="1" x14ac:dyDescent="0.2">
      <c r="A1374" s="326" t="str">
        <f t="shared" si="406"/>
        <v/>
      </c>
      <c r="B1374" s="327" t="str">
        <f t="shared" si="409"/>
        <v/>
      </c>
      <c r="C1374" s="328"/>
      <c r="D1374" s="329" t="str">
        <f t="shared" si="407"/>
        <v/>
      </c>
      <c r="E1374" s="330"/>
      <c r="F1374" s="331">
        <f t="shared" si="408"/>
        <v>0</v>
      </c>
      <c r="G1374" s="334">
        <f t="shared" si="410"/>
        <v>0</v>
      </c>
    </row>
    <row r="1375" spans="1:7" s="335" customFormat="1" ht="24" customHeight="1" x14ac:dyDescent="0.2">
      <c r="A1375" s="326" t="str">
        <f t="shared" si="406"/>
        <v/>
      </c>
      <c r="B1375" s="327" t="str">
        <f t="shared" si="409"/>
        <v/>
      </c>
      <c r="C1375" s="328"/>
      <c r="D1375" s="329" t="str">
        <f t="shared" si="407"/>
        <v/>
      </c>
      <c r="E1375" s="330"/>
      <c r="F1375" s="332">
        <f t="shared" si="408"/>
        <v>0</v>
      </c>
      <c r="G1375" s="334">
        <f t="shared" si="410"/>
        <v>0</v>
      </c>
    </row>
    <row r="1376" spans="1:7" ht="24" customHeight="1" x14ac:dyDescent="0.2">
      <c r="A1376" s="177"/>
      <c r="B1376" s="151"/>
      <c r="C1376" s="151"/>
      <c r="D1376" s="162"/>
      <c r="E1376" s="163"/>
      <c r="F1376" s="240" t="s">
        <v>33</v>
      </c>
      <c r="G1376" s="178">
        <f>SUBTOTAL(9,G1362:G1375)</f>
        <v>0</v>
      </c>
    </row>
    <row r="1377" spans="1:7" ht="24" customHeight="1" x14ac:dyDescent="0.2">
      <c r="A1377" s="177"/>
      <c r="B1377" s="151"/>
      <c r="C1377" s="179" t="s">
        <v>729</v>
      </c>
      <c r="D1377" s="162"/>
      <c r="E1377" s="163"/>
      <c r="F1377" s="164"/>
      <c r="G1377" s="180"/>
    </row>
    <row r="1378" spans="1:7" s="335" customFormat="1" ht="24" customHeight="1" x14ac:dyDescent="0.2">
      <c r="A1378" s="326" t="str">
        <f t="shared" ref="A1378:A1385" si="411">IFERROR(VLOOKUP(C1378,Tabla_Insumos,4,FALSE),"")</f>
        <v/>
      </c>
      <c r="B1378" s="327" t="str">
        <f t="shared" ref="B1378:B1385" si="412">IFERROR(VLOOKUP(C1378,Tabla_Insumos,5,FALSE),"")</f>
        <v/>
      </c>
      <c r="C1378" s="328"/>
      <c r="D1378" s="329" t="str">
        <f t="shared" ref="D1378:D1385" si="413">IFERROR(VLOOKUP(C1378,Tabla_Insumos,2,FALSE),"")</f>
        <v/>
      </c>
      <c r="E1378" s="330"/>
      <c r="F1378" s="333">
        <f t="shared" ref="F1378:F1385" si="414">IFERROR(VLOOKUP(C1378,Tabla_Insumos,3,FALSE),0)</f>
        <v>0</v>
      </c>
      <c r="G1378" s="334">
        <f>ROUND(E1378*F1378,2)</f>
        <v>0</v>
      </c>
    </row>
    <row r="1379" spans="1:7" s="335" customFormat="1" ht="24" customHeight="1" x14ac:dyDescent="0.2">
      <c r="A1379" s="326" t="str">
        <f t="shared" si="411"/>
        <v/>
      </c>
      <c r="B1379" s="327" t="str">
        <f t="shared" si="412"/>
        <v/>
      </c>
      <c r="C1379" s="328"/>
      <c r="D1379" s="329" t="str">
        <f t="shared" si="413"/>
        <v/>
      </c>
      <c r="E1379" s="330"/>
      <c r="F1379" s="333">
        <f t="shared" si="414"/>
        <v>0</v>
      </c>
      <c r="G1379" s="334">
        <f>ROUND(E1379*F1379,2)</f>
        <v>0</v>
      </c>
    </row>
    <row r="1380" spans="1:7" s="335" customFormat="1" ht="24" customHeight="1" x14ac:dyDescent="0.2">
      <c r="A1380" s="326" t="str">
        <f t="shared" si="411"/>
        <v/>
      </c>
      <c r="B1380" s="327" t="str">
        <f t="shared" si="412"/>
        <v/>
      </c>
      <c r="C1380" s="328"/>
      <c r="D1380" s="329" t="str">
        <f t="shared" si="413"/>
        <v/>
      </c>
      <c r="E1380" s="330"/>
      <c r="F1380" s="333">
        <f t="shared" si="414"/>
        <v>0</v>
      </c>
      <c r="G1380" s="334">
        <f t="shared" ref="G1380:G1385" si="415">ROUND(E1380*F1380,2)</f>
        <v>0</v>
      </c>
    </row>
    <row r="1381" spans="1:7" s="335" customFormat="1" ht="24" customHeight="1" x14ac:dyDescent="0.2">
      <c r="A1381" s="326" t="str">
        <f t="shared" si="411"/>
        <v/>
      </c>
      <c r="B1381" s="327" t="str">
        <f t="shared" si="412"/>
        <v/>
      </c>
      <c r="C1381" s="328"/>
      <c r="D1381" s="329" t="str">
        <f t="shared" si="413"/>
        <v/>
      </c>
      <c r="E1381" s="330"/>
      <c r="F1381" s="333">
        <f t="shared" si="414"/>
        <v>0</v>
      </c>
      <c r="G1381" s="334">
        <f t="shared" si="415"/>
        <v>0</v>
      </c>
    </row>
    <row r="1382" spans="1:7" s="335" customFormat="1" ht="24" customHeight="1" x14ac:dyDescent="0.2">
      <c r="A1382" s="326" t="str">
        <f t="shared" si="411"/>
        <v/>
      </c>
      <c r="B1382" s="327" t="str">
        <f t="shared" si="412"/>
        <v/>
      </c>
      <c r="C1382" s="328"/>
      <c r="D1382" s="329" t="str">
        <f t="shared" si="413"/>
        <v/>
      </c>
      <c r="E1382" s="330"/>
      <c r="F1382" s="331">
        <f t="shared" si="414"/>
        <v>0</v>
      </c>
      <c r="G1382" s="334">
        <f t="shared" si="415"/>
        <v>0</v>
      </c>
    </row>
    <row r="1383" spans="1:7" s="335" customFormat="1" ht="24" customHeight="1" x14ac:dyDescent="0.2">
      <c r="A1383" s="326" t="str">
        <f t="shared" si="411"/>
        <v/>
      </c>
      <c r="B1383" s="327" t="str">
        <f t="shared" si="412"/>
        <v/>
      </c>
      <c r="C1383" s="328"/>
      <c r="D1383" s="329" t="str">
        <f t="shared" si="413"/>
        <v/>
      </c>
      <c r="E1383" s="330"/>
      <c r="F1383" s="331">
        <f t="shared" si="414"/>
        <v>0</v>
      </c>
      <c r="G1383" s="334">
        <f t="shared" si="415"/>
        <v>0</v>
      </c>
    </row>
    <row r="1384" spans="1:7" s="335" customFormat="1" ht="24" customHeight="1" x14ac:dyDescent="0.2">
      <c r="A1384" s="326" t="str">
        <f t="shared" si="411"/>
        <v/>
      </c>
      <c r="B1384" s="327" t="str">
        <f t="shared" si="412"/>
        <v/>
      </c>
      <c r="C1384" s="328"/>
      <c r="D1384" s="329" t="str">
        <f t="shared" si="413"/>
        <v/>
      </c>
      <c r="E1384" s="330"/>
      <c r="F1384" s="331">
        <f t="shared" si="414"/>
        <v>0</v>
      </c>
      <c r="G1384" s="334">
        <f t="shared" si="415"/>
        <v>0</v>
      </c>
    </row>
    <row r="1385" spans="1:7" s="335" customFormat="1" ht="24" customHeight="1" x14ac:dyDescent="0.2">
      <c r="A1385" s="326" t="str">
        <f t="shared" si="411"/>
        <v/>
      </c>
      <c r="B1385" s="327" t="str">
        <f t="shared" si="412"/>
        <v/>
      </c>
      <c r="C1385" s="328"/>
      <c r="D1385" s="329" t="str">
        <f t="shared" si="413"/>
        <v/>
      </c>
      <c r="E1385" s="330"/>
      <c r="F1385" s="331">
        <f t="shared" si="414"/>
        <v>0</v>
      </c>
      <c r="G1385" s="334">
        <f t="shared" si="415"/>
        <v>0</v>
      </c>
    </row>
    <row r="1386" spans="1:7" ht="24" customHeight="1" x14ac:dyDescent="0.2">
      <c r="A1386" s="177"/>
      <c r="B1386" s="151"/>
      <c r="C1386" s="151"/>
      <c r="D1386" s="162"/>
      <c r="E1386" s="163"/>
      <c r="F1386" s="240" t="s">
        <v>34</v>
      </c>
      <c r="G1386" s="178">
        <f>SUBTOTAL(9,G1378:G1385)</f>
        <v>0</v>
      </c>
    </row>
    <row r="1387" spans="1:7" ht="24" customHeight="1" x14ac:dyDescent="0.2">
      <c r="A1387" s="177"/>
      <c r="B1387" s="151"/>
      <c r="C1387" s="179" t="s">
        <v>730</v>
      </c>
      <c r="D1387" s="162"/>
      <c r="E1387" s="163"/>
      <c r="F1387" s="164"/>
      <c r="G1387" s="180"/>
    </row>
    <row r="1388" spans="1:7" s="335" customFormat="1" ht="24" customHeight="1" x14ac:dyDescent="0.2">
      <c r="A1388" s="326" t="str">
        <f t="shared" ref="A1388:A1396" si="416">IFERROR(VLOOKUP(C1388,Tabla_Insumos,4,FALSE),"")</f>
        <v/>
      </c>
      <c r="B1388" s="327" t="str">
        <f t="shared" ref="B1388:B1396" si="417">IFERROR(VLOOKUP(C1388,Tabla_Insumos,5,FALSE),"")</f>
        <v/>
      </c>
      <c r="C1388" s="328"/>
      <c r="D1388" s="329" t="str">
        <f t="shared" ref="D1388:D1396" si="418">IFERROR(VLOOKUP(C1388,Tabla_Insumos,2,FALSE),"")</f>
        <v/>
      </c>
      <c r="E1388" s="330"/>
      <c r="F1388" s="331">
        <f t="shared" ref="F1388:F1396" si="419">IFERROR(VLOOKUP(C1388,Tabla_Insumos,3,FALSE),0)</f>
        <v>0</v>
      </c>
      <c r="G1388" s="334">
        <f t="shared" ref="G1388:G1396" si="420">ROUND(E1388*F1388,2)</f>
        <v>0</v>
      </c>
    </row>
    <row r="1389" spans="1:7" s="335" customFormat="1" ht="24" customHeight="1" x14ac:dyDescent="0.2">
      <c r="A1389" s="326" t="str">
        <f t="shared" si="416"/>
        <v/>
      </c>
      <c r="B1389" s="327" t="str">
        <f t="shared" si="417"/>
        <v/>
      </c>
      <c r="C1389" s="328"/>
      <c r="D1389" s="329" t="str">
        <f t="shared" si="418"/>
        <v/>
      </c>
      <c r="E1389" s="330"/>
      <c r="F1389" s="331">
        <f t="shared" si="419"/>
        <v>0</v>
      </c>
      <c r="G1389" s="334">
        <f t="shared" si="420"/>
        <v>0</v>
      </c>
    </row>
    <row r="1390" spans="1:7" s="335" customFormat="1" ht="24" customHeight="1" x14ac:dyDescent="0.2">
      <c r="A1390" s="326" t="str">
        <f t="shared" si="416"/>
        <v/>
      </c>
      <c r="B1390" s="327" t="str">
        <f t="shared" si="417"/>
        <v/>
      </c>
      <c r="C1390" s="328"/>
      <c r="D1390" s="329" t="str">
        <f t="shared" si="418"/>
        <v/>
      </c>
      <c r="E1390" s="330"/>
      <c r="F1390" s="331">
        <f t="shared" si="419"/>
        <v>0</v>
      </c>
      <c r="G1390" s="334">
        <f t="shared" si="420"/>
        <v>0</v>
      </c>
    </row>
    <row r="1391" spans="1:7" s="335" customFormat="1" ht="24" customHeight="1" x14ac:dyDescent="0.2">
      <c r="A1391" s="326" t="str">
        <f t="shared" si="416"/>
        <v/>
      </c>
      <c r="B1391" s="327" t="str">
        <f t="shared" si="417"/>
        <v/>
      </c>
      <c r="C1391" s="328"/>
      <c r="D1391" s="329" t="str">
        <f t="shared" si="418"/>
        <v/>
      </c>
      <c r="E1391" s="330"/>
      <c r="F1391" s="331">
        <f t="shared" si="419"/>
        <v>0</v>
      </c>
      <c r="G1391" s="334">
        <f t="shared" si="420"/>
        <v>0</v>
      </c>
    </row>
    <row r="1392" spans="1:7" s="335" customFormat="1" ht="24" customHeight="1" x14ac:dyDescent="0.2">
      <c r="A1392" s="326" t="str">
        <f t="shared" si="416"/>
        <v/>
      </c>
      <c r="B1392" s="327" t="str">
        <f t="shared" si="417"/>
        <v/>
      </c>
      <c r="C1392" s="328"/>
      <c r="D1392" s="329" t="str">
        <f t="shared" si="418"/>
        <v/>
      </c>
      <c r="E1392" s="330"/>
      <c r="F1392" s="331">
        <f t="shared" si="419"/>
        <v>0</v>
      </c>
      <c r="G1392" s="334">
        <f t="shared" si="420"/>
        <v>0</v>
      </c>
    </row>
    <row r="1393" spans="1:8" s="335" customFormat="1" ht="24" customHeight="1" x14ac:dyDescent="0.2">
      <c r="A1393" s="326" t="str">
        <f t="shared" si="416"/>
        <v/>
      </c>
      <c r="B1393" s="327" t="str">
        <f t="shared" si="417"/>
        <v/>
      </c>
      <c r="C1393" s="328"/>
      <c r="D1393" s="329" t="str">
        <f t="shared" si="418"/>
        <v/>
      </c>
      <c r="E1393" s="330"/>
      <c r="F1393" s="331">
        <f t="shared" si="419"/>
        <v>0</v>
      </c>
      <c r="G1393" s="334">
        <f t="shared" si="420"/>
        <v>0</v>
      </c>
    </row>
    <row r="1394" spans="1:8" s="335" customFormat="1" ht="24" customHeight="1" x14ac:dyDescent="0.2">
      <c r="A1394" s="326" t="str">
        <f t="shared" si="416"/>
        <v/>
      </c>
      <c r="B1394" s="327" t="str">
        <f t="shared" si="417"/>
        <v/>
      </c>
      <c r="C1394" s="328"/>
      <c r="D1394" s="329" t="str">
        <f t="shared" si="418"/>
        <v/>
      </c>
      <c r="E1394" s="330"/>
      <c r="F1394" s="331">
        <f t="shared" si="419"/>
        <v>0</v>
      </c>
      <c r="G1394" s="334">
        <f t="shared" si="420"/>
        <v>0</v>
      </c>
    </row>
    <row r="1395" spans="1:8" s="335" customFormat="1" ht="24" customHeight="1" x14ac:dyDescent="0.2">
      <c r="A1395" s="326" t="str">
        <f t="shared" si="416"/>
        <v/>
      </c>
      <c r="B1395" s="327" t="str">
        <f t="shared" si="417"/>
        <v/>
      </c>
      <c r="C1395" s="328"/>
      <c r="D1395" s="329" t="str">
        <f t="shared" si="418"/>
        <v/>
      </c>
      <c r="E1395" s="330"/>
      <c r="F1395" s="331">
        <f t="shared" si="419"/>
        <v>0</v>
      </c>
      <c r="G1395" s="334">
        <f t="shared" si="420"/>
        <v>0</v>
      </c>
    </row>
    <row r="1396" spans="1:8" s="335" customFormat="1" ht="24" customHeight="1" x14ac:dyDescent="0.2">
      <c r="A1396" s="326" t="str">
        <f t="shared" si="416"/>
        <v/>
      </c>
      <c r="B1396" s="327" t="str">
        <f t="shared" si="417"/>
        <v/>
      </c>
      <c r="C1396" s="328"/>
      <c r="D1396" s="329" t="str">
        <f t="shared" si="418"/>
        <v/>
      </c>
      <c r="E1396" s="330"/>
      <c r="F1396" s="331">
        <f t="shared" si="419"/>
        <v>0</v>
      </c>
      <c r="G1396" s="334">
        <f t="shared" si="420"/>
        <v>0</v>
      </c>
    </row>
    <row r="1397" spans="1:8" ht="24" customHeight="1" x14ac:dyDescent="0.2">
      <c r="A1397" s="181"/>
      <c r="B1397" s="162"/>
      <c r="C1397" s="151"/>
      <c r="D1397" s="162"/>
      <c r="E1397" s="163"/>
      <c r="F1397" s="240" t="s">
        <v>35</v>
      </c>
      <c r="G1397" s="178">
        <f>SUBTOTAL(9,G1388:G1396)</f>
        <v>0</v>
      </c>
    </row>
    <row r="1398" spans="1:8" ht="24" customHeight="1" thickBot="1" x14ac:dyDescent="0.25">
      <c r="A1398" s="182"/>
      <c r="B1398" s="183"/>
      <c r="C1398" s="184"/>
      <c r="D1398" s="183"/>
      <c r="E1398" s="185"/>
      <c r="F1398" s="186"/>
      <c r="G1398" s="187"/>
    </row>
    <row r="1399" spans="1:8" ht="24" customHeight="1" thickBot="1" x14ac:dyDescent="0.25">
      <c r="A1399" s="188" t="str">
        <f>B1357</f>
        <v>5.5</v>
      </c>
      <c r="B1399" s="189" t="str">
        <f>C1357</f>
        <v>De piedra laja tipo San Luis</v>
      </c>
      <c r="C1399" s="190"/>
      <c r="D1399" s="190" t="s">
        <v>36</v>
      </c>
      <c r="E1399" s="191"/>
      <c r="F1399" s="192" t="s">
        <v>37</v>
      </c>
      <c r="G1399" s="193">
        <f>SUBTOTAL(9,G1362:G1398)</f>
        <v>0</v>
      </c>
    </row>
    <row r="1400" spans="1:8" ht="24" customHeight="1" thickTop="1" thickBot="1" x14ac:dyDescent="0.25"/>
    <row r="1401" spans="1:8" ht="24" customHeight="1" thickTop="1" x14ac:dyDescent="0.2">
      <c r="A1401" s="225" t="s">
        <v>39</v>
      </c>
      <c r="B1401" s="226"/>
      <c r="C1401" s="226"/>
      <c r="D1401" s="226"/>
      <c r="E1401" s="226"/>
      <c r="F1401" s="226"/>
      <c r="G1401" s="227"/>
      <c r="H1401" s="152">
        <f>COUNTIF($A$1:A1407,"ANALISIS DE PRECIOS")</f>
        <v>29</v>
      </c>
    </row>
    <row r="1402" spans="1:8" ht="24" customHeight="1" x14ac:dyDescent="0.2">
      <c r="A1402" s="153" t="s">
        <v>726</v>
      </c>
      <c r="B1402" s="154" t="str">
        <f>Comitente</f>
        <v>DIRECCIÓN DE INFRAESTRUCTURA ESCOLAR</v>
      </c>
      <c r="C1402" s="148"/>
      <c r="D1402" s="155"/>
      <c r="E1402" s="155"/>
      <c r="F1402" s="156"/>
      <c r="G1402" s="157"/>
    </row>
    <row r="1403" spans="1:8" ht="24" customHeight="1" x14ac:dyDescent="0.2">
      <c r="A1403" s="153" t="s">
        <v>727</v>
      </c>
      <c r="B1403" s="154">
        <f>Contratista</f>
        <v>0</v>
      </c>
      <c r="C1403" s="149"/>
      <c r="D1403" s="149"/>
      <c r="E1403" s="149"/>
      <c r="F1403" s="158"/>
      <c r="G1403" s="159"/>
    </row>
    <row r="1404" spans="1:8" ht="24" customHeight="1" x14ac:dyDescent="0.2">
      <c r="A1404" s="153" t="s">
        <v>26</v>
      </c>
      <c r="B1404" s="154" t="str">
        <f>Obra</f>
        <v>E.N.I. N° 23 - MARGARITA FERRA DE BARTOL</v>
      </c>
      <c r="C1404" s="149"/>
      <c r="D1404" s="149"/>
      <c r="E1404" s="149"/>
      <c r="F1404" s="158" t="s">
        <v>40</v>
      </c>
      <c r="G1404" s="160">
        <f>Fecha_Base</f>
        <v>0</v>
      </c>
    </row>
    <row r="1405" spans="1:8" ht="24" customHeight="1" x14ac:dyDescent="0.2">
      <c r="A1405" s="161" t="s">
        <v>725</v>
      </c>
      <c r="B1405" s="150" t="str">
        <f>Ubicación</f>
        <v>Alfredo Fortabat 3060 (o) - Bº Franklin Rawson</v>
      </c>
      <c r="C1405" s="150"/>
      <c r="D1405" s="162"/>
      <c r="E1405" s="163"/>
      <c r="F1405" s="164"/>
      <c r="G1405" s="165"/>
    </row>
    <row r="1406" spans="1:8" ht="24" customHeight="1" x14ac:dyDescent="0.2">
      <c r="A1406" s="161" t="s">
        <v>41</v>
      </c>
      <c r="B1406" s="166" t="str">
        <f>IFERROR(VALUE(LEFT(B1407,FIND("-",B1407)-1)),"")</f>
        <v/>
      </c>
      <c r="C1406" s="151" t="str">
        <f>IFERROR(VLOOKUP(B1406,Tabla_CyP,2,FALSE),"")</f>
        <v/>
      </c>
      <c r="E1406" s="163"/>
      <c r="F1406" s="164"/>
      <c r="G1406" s="165"/>
    </row>
    <row r="1407" spans="1:8" ht="24" customHeight="1" x14ac:dyDescent="0.2">
      <c r="A1407" s="161" t="s">
        <v>27</v>
      </c>
      <c r="B1407" s="167" t="str">
        <f>IFERROR(VLOOKUP(COUNTIF($A$1:A1407,"ANALISIS DE PRECIOS"),Tabla_NumeroItem,4,FALSE),"")</f>
        <v>6.1.1</v>
      </c>
      <c r="C1407" s="151" t="str">
        <f>IFERROR(VLOOKUP(B1407,Tabla_CyP,2,FALSE),"")</f>
        <v>De hormigón</v>
      </c>
      <c r="D1407" s="162"/>
      <c r="E1407" s="163"/>
      <c r="F1407" s="158" t="s">
        <v>28</v>
      </c>
      <c r="G1407" s="168" t="str">
        <f>IFERROR(VLOOKUP(B1407,Tabla_CyP,4,FALSE),"")</f>
        <v>m2</v>
      </c>
    </row>
    <row r="1408" spans="1:8" ht="24" customHeight="1" x14ac:dyDescent="0.2">
      <c r="A1408" s="161"/>
      <c r="B1408" s="150"/>
      <c r="C1408" s="151"/>
      <c r="D1408" s="162"/>
      <c r="E1408" s="163"/>
      <c r="F1408" s="164"/>
      <c r="G1408" s="165"/>
    </row>
    <row r="1409" spans="1:141" ht="24" customHeight="1" x14ac:dyDescent="0.2">
      <c r="A1409" s="357" t="s">
        <v>588</v>
      </c>
      <c r="B1409" s="358"/>
      <c r="C1409" s="359" t="s">
        <v>0</v>
      </c>
      <c r="D1409" s="359" t="s">
        <v>29</v>
      </c>
      <c r="E1409" s="361" t="s">
        <v>30</v>
      </c>
      <c r="F1409" s="363" t="s">
        <v>31</v>
      </c>
      <c r="G1409" s="365" t="s">
        <v>32</v>
      </c>
    </row>
    <row r="1410" spans="1:141" s="171" customFormat="1" ht="24" customHeight="1" x14ac:dyDescent="0.2">
      <c r="A1410" s="169" t="s">
        <v>589</v>
      </c>
      <c r="B1410" s="170" t="s">
        <v>590</v>
      </c>
      <c r="C1410" s="360"/>
      <c r="D1410" s="360"/>
      <c r="E1410" s="362"/>
      <c r="F1410" s="364"/>
      <c r="G1410" s="366"/>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336"/>
      <c r="AE1410" s="336"/>
      <c r="AF1410" s="336"/>
      <c r="AG1410" s="336"/>
      <c r="AH1410" s="336"/>
      <c r="AI1410" s="336"/>
      <c r="AJ1410" s="336"/>
      <c r="AK1410" s="336"/>
      <c r="AL1410" s="336"/>
      <c r="AM1410" s="336"/>
      <c r="AN1410" s="336"/>
      <c r="AO1410" s="336"/>
      <c r="AP1410" s="336"/>
      <c r="AQ1410" s="336"/>
      <c r="AR1410" s="336"/>
      <c r="AS1410" s="336"/>
      <c r="AT1410" s="336"/>
      <c r="AU1410" s="336"/>
      <c r="AV1410" s="336"/>
      <c r="AW1410" s="336"/>
      <c r="AX1410" s="336"/>
      <c r="AY1410" s="336"/>
      <c r="AZ1410" s="336"/>
      <c r="BA1410" s="336"/>
      <c r="BB1410" s="336"/>
      <c r="BC1410" s="336"/>
      <c r="BD1410" s="336"/>
      <c r="BE1410" s="336"/>
      <c r="BF1410" s="336"/>
      <c r="BG1410" s="336"/>
      <c r="BH1410" s="336"/>
      <c r="BI1410" s="336"/>
      <c r="BJ1410" s="336"/>
      <c r="BK1410" s="336"/>
      <c r="BL1410" s="336"/>
      <c r="BM1410" s="336"/>
      <c r="BN1410" s="336"/>
      <c r="BO1410" s="336"/>
      <c r="BP1410" s="336"/>
      <c r="BQ1410" s="336"/>
      <c r="BR1410" s="336"/>
      <c r="BS1410" s="336"/>
      <c r="BT1410" s="336"/>
      <c r="BU1410" s="336"/>
      <c r="BV1410" s="336"/>
      <c r="BW1410" s="336"/>
      <c r="BX1410" s="336"/>
      <c r="BY1410" s="336"/>
      <c r="BZ1410" s="336"/>
      <c r="CA1410" s="336"/>
      <c r="CB1410" s="336"/>
      <c r="CC1410" s="336"/>
      <c r="CD1410" s="336"/>
      <c r="CE1410" s="336"/>
      <c r="CF1410" s="336"/>
      <c r="CG1410" s="336"/>
      <c r="CH1410" s="336"/>
      <c r="CI1410" s="336"/>
      <c r="CJ1410" s="336"/>
      <c r="CK1410" s="336"/>
      <c r="CL1410" s="336"/>
      <c r="CM1410" s="336"/>
      <c r="CN1410" s="336"/>
      <c r="CO1410" s="336"/>
      <c r="CP1410" s="336"/>
      <c r="CQ1410" s="336"/>
      <c r="CR1410" s="336"/>
      <c r="CS1410" s="336"/>
      <c r="CT1410" s="336"/>
      <c r="CU1410" s="336"/>
      <c r="CV1410" s="336"/>
      <c r="CW1410" s="336"/>
      <c r="CX1410" s="336"/>
      <c r="CY1410" s="336"/>
      <c r="CZ1410" s="336"/>
      <c r="DA1410" s="336"/>
      <c r="DB1410" s="336"/>
      <c r="DC1410" s="336"/>
      <c r="DD1410" s="336"/>
      <c r="DE1410" s="336"/>
      <c r="DF1410" s="336"/>
      <c r="DG1410" s="336"/>
      <c r="DH1410" s="336"/>
      <c r="DI1410" s="336"/>
      <c r="DJ1410" s="336"/>
      <c r="DK1410" s="336"/>
      <c r="DL1410" s="336"/>
      <c r="DM1410" s="336"/>
      <c r="DN1410" s="336"/>
      <c r="DO1410" s="336"/>
      <c r="DP1410" s="336"/>
      <c r="DQ1410" s="336"/>
      <c r="DR1410" s="336"/>
      <c r="DS1410" s="336"/>
      <c r="DT1410" s="336"/>
      <c r="DU1410" s="336"/>
      <c r="DV1410" s="336"/>
      <c r="DW1410" s="336"/>
      <c r="DX1410" s="336"/>
      <c r="DY1410" s="336"/>
      <c r="DZ1410" s="336"/>
      <c r="EA1410" s="336"/>
      <c r="EB1410" s="336"/>
      <c r="EC1410" s="336"/>
      <c r="ED1410" s="336"/>
      <c r="EE1410" s="336"/>
      <c r="EF1410" s="336"/>
      <c r="EG1410" s="336"/>
      <c r="EH1410" s="336"/>
      <c r="EI1410" s="336"/>
      <c r="EJ1410" s="336"/>
      <c r="EK1410" s="336"/>
    </row>
    <row r="1411" spans="1:141" ht="24" customHeight="1" x14ac:dyDescent="0.2">
      <c r="A1411" s="239"/>
      <c r="B1411" s="172"/>
      <c r="C1411" s="237" t="s">
        <v>728</v>
      </c>
      <c r="D1411" s="173"/>
      <c r="E1411" s="174"/>
      <c r="F1411" s="175"/>
      <c r="G1411" s="176"/>
    </row>
    <row r="1412" spans="1:141" s="335" customFormat="1" ht="24" customHeight="1" x14ac:dyDescent="0.2">
      <c r="A1412" s="326" t="str">
        <f t="shared" ref="A1412:A1425" si="421">IFERROR(VLOOKUP(C1412,Tabla_Insumos,4,FALSE),"")</f>
        <v/>
      </c>
      <c r="B1412" s="327" t="str">
        <f>IFERROR(VLOOKUP(C1412,Tabla_Insumos,5,FALSE),"")</f>
        <v/>
      </c>
      <c r="C1412" s="328"/>
      <c r="D1412" s="329" t="str">
        <f t="shared" ref="D1412:D1425" si="422">IFERROR(VLOOKUP(C1412,Tabla_Insumos,2,FALSE),"")</f>
        <v/>
      </c>
      <c r="E1412" s="330"/>
      <c r="F1412" s="331">
        <f t="shared" ref="F1412:F1425" si="423">IFERROR(VLOOKUP(C1412,Tabla_Insumos,3,FALSE),0)</f>
        <v>0</v>
      </c>
      <c r="G1412" s="334">
        <f>ROUND(E1412*F1412,2)</f>
        <v>0</v>
      </c>
    </row>
    <row r="1413" spans="1:141" s="335" customFormat="1" ht="24" customHeight="1" x14ac:dyDescent="0.2">
      <c r="A1413" s="326" t="str">
        <f t="shared" si="421"/>
        <v/>
      </c>
      <c r="B1413" s="327" t="str">
        <f t="shared" ref="B1413:B1425" si="424">IFERROR(VLOOKUP(C1413,Tabla_Insumos,5,FALSE),"")</f>
        <v/>
      </c>
      <c r="C1413" s="328"/>
      <c r="D1413" s="329" t="str">
        <f t="shared" si="422"/>
        <v/>
      </c>
      <c r="E1413" s="330"/>
      <c r="F1413" s="331">
        <f t="shared" si="423"/>
        <v>0</v>
      </c>
      <c r="G1413" s="334">
        <f t="shared" ref="G1413:G1425" si="425">ROUND(E1413*F1413,2)</f>
        <v>0</v>
      </c>
    </row>
    <row r="1414" spans="1:141" s="335" customFormat="1" ht="24" customHeight="1" x14ac:dyDescent="0.2">
      <c r="A1414" s="326" t="str">
        <f t="shared" si="421"/>
        <v/>
      </c>
      <c r="B1414" s="327" t="str">
        <f t="shared" si="424"/>
        <v/>
      </c>
      <c r="C1414" s="328"/>
      <c r="D1414" s="329" t="str">
        <f t="shared" si="422"/>
        <v/>
      </c>
      <c r="E1414" s="330"/>
      <c r="F1414" s="331">
        <f t="shared" si="423"/>
        <v>0</v>
      </c>
      <c r="G1414" s="334">
        <f t="shared" si="425"/>
        <v>0</v>
      </c>
    </row>
    <row r="1415" spans="1:141" s="335" customFormat="1" ht="24" customHeight="1" x14ac:dyDescent="0.2">
      <c r="A1415" s="326" t="str">
        <f t="shared" si="421"/>
        <v/>
      </c>
      <c r="B1415" s="327" t="str">
        <f t="shared" si="424"/>
        <v/>
      </c>
      <c r="C1415" s="328"/>
      <c r="D1415" s="329" t="str">
        <f t="shared" si="422"/>
        <v/>
      </c>
      <c r="E1415" s="330"/>
      <c r="F1415" s="331">
        <f t="shared" si="423"/>
        <v>0</v>
      </c>
      <c r="G1415" s="334">
        <f t="shared" si="425"/>
        <v>0</v>
      </c>
    </row>
    <row r="1416" spans="1:141" s="335" customFormat="1" ht="24" customHeight="1" x14ac:dyDescent="0.2">
      <c r="A1416" s="326" t="str">
        <f t="shared" si="421"/>
        <v/>
      </c>
      <c r="B1416" s="327" t="str">
        <f t="shared" si="424"/>
        <v/>
      </c>
      <c r="C1416" s="328"/>
      <c r="D1416" s="329" t="str">
        <f t="shared" si="422"/>
        <v/>
      </c>
      <c r="E1416" s="330"/>
      <c r="F1416" s="331">
        <f t="shared" si="423"/>
        <v>0</v>
      </c>
      <c r="G1416" s="334">
        <f t="shared" si="425"/>
        <v>0</v>
      </c>
    </row>
    <row r="1417" spans="1:141" s="335" customFormat="1" ht="24" customHeight="1" x14ac:dyDescent="0.2">
      <c r="A1417" s="326" t="str">
        <f t="shared" si="421"/>
        <v/>
      </c>
      <c r="B1417" s="327" t="str">
        <f t="shared" si="424"/>
        <v/>
      </c>
      <c r="C1417" s="328"/>
      <c r="D1417" s="329" t="str">
        <f t="shared" si="422"/>
        <v/>
      </c>
      <c r="E1417" s="330"/>
      <c r="F1417" s="331">
        <f t="shared" si="423"/>
        <v>0</v>
      </c>
      <c r="G1417" s="334">
        <f t="shared" si="425"/>
        <v>0</v>
      </c>
    </row>
    <row r="1418" spans="1:141" s="335" customFormat="1" ht="24" customHeight="1" x14ac:dyDescent="0.2">
      <c r="A1418" s="326" t="str">
        <f t="shared" si="421"/>
        <v/>
      </c>
      <c r="B1418" s="327" t="str">
        <f t="shared" si="424"/>
        <v/>
      </c>
      <c r="C1418" s="328"/>
      <c r="D1418" s="329" t="str">
        <f t="shared" si="422"/>
        <v/>
      </c>
      <c r="E1418" s="330"/>
      <c r="F1418" s="331">
        <f t="shared" si="423"/>
        <v>0</v>
      </c>
      <c r="G1418" s="334">
        <f t="shared" si="425"/>
        <v>0</v>
      </c>
    </row>
    <row r="1419" spans="1:141" s="335" customFormat="1" ht="24" customHeight="1" x14ac:dyDescent="0.2">
      <c r="A1419" s="326" t="str">
        <f t="shared" si="421"/>
        <v/>
      </c>
      <c r="B1419" s="327" t="str">
        <f t="shared" si="424"/>
        <v/>
      </c>
      <c r="C1419" s="328"/>
      <c r="D1419" s="329" t="str">
        <f t="shared" si="422"/>
        <v/>
      </c>
      <c r="E1419" s="330"/>
      <c r="F1419" s="331">
        <f t="shared" si="423"/>
        <v>0</v>
      </c>
      <c r="G1419" s="334">
        <f t="shared" si="425"/>
        <v>0</v>
      </c>
    </row>
    <row r="1420" spans="1:141" s="335" customFormat="1" ht="24" customHeight="1" x14ac:dyDescent="0.2">
      <c r="A1420" s="326" t="str">
        <f t="shared" si="421"/>
        <v/>
      </c>
      <c r="B1420" s="327" t="str">
        <f t="shared" si="424"/>
        <v/>
      </c>
      <c r="C1420" s="328"/>
      <c r="D1420" s="329" t="str">
        <f t="shared" si="422"/>
        <v/>
      </c>
      <c r="E1420" s="330"/>
      <c r="F1420" s="331">
        <f t="shared" si="423"/>
        <v>0</v>
      </c>
      <c r="G1420" s="334">
        <f t="shared" si="425"/>
        <v>0</v>
      </c>
    </row>
    <row r="1421" spans="1:141" s="335" customFormat="1" ht="24" customHeight="1" x14ac:dyDescent="0.2">
      <c r="A1421" s="326" t="str">
        <f t="shared" si="421"/>
        <v/>
      </c>
      <c r="B1421" s="327" t="str">
        <f t="shared" si="424"/>
        <v/>
      </c>
      <c r="C1421" s="328"/>
      <c r="D1421" s="329" t="str">
        <f t="shared" si="422"/>
        <v/>
      </c>
      <c r="E1421" s="330"/>
      <c r="F1421" s="331">
        <f t="shared" si="423"/>
        <v>0</v>
      </c>
      <c r="G1421" s="334">
        <f t="shared" si="425"/>
        <v>0</v>
      </c>
    </row>
    <row r="1422" spans="1:141" s="335" customFormat="1" ht="24" customHeight="1" x14ac:dyDescent="0.2">
      <c r="A1422" s="326" t="str">
        <f t="shared" si="421"/>
        <v/>
      </c>
      <c r="B1422" s="327" t="str">
        <f t="shared" si="424"/>
        <v/>
      </c>
      <c r="C1422" s="328"/>
      <c r="D1422" s="329" t="str">
        <f t="shared" si="422"/>
        <v/>
      </c>
      <c r="E1422" s="330"/>
      <c r="F1422" s="331">
        <f t="shared" si="423"/>
        <v>0</v>
      </c>
      <c r="G1422" s="334">
        <f t="shared" si="425"/>
        <v>0</v>
      </c>
    </row>
    <row r="1423" spans="1:141" s="335" customFormat="1" ht="24" customHeight="1" x14ac:dyDescent="0.2">
      <c r="A1423" s="326" t="str">
        <f t="shared" si="421"/>
        <v/>
      </c>
      <c r="B1423" s="327" t="str">
        <f t="shared" si="424"/>
        <v/>
      </c>
      <c r="C1423" s="328"/>
      <c r="D1423" s="329" t="str">
        <f t="shared" si="422"/>
        <v/>
      </c>
      <c r="E1423" s="330"/>
      <c r="F1423" s="331">
        <f t="shared" si="423"/>
        <v>0</v>
      </c>
      <c r="G1423" s="334">
        <f t="shared" si="425"/>
        <v>0</v>
      </c>
    </row>
    <row r="1424" spans="1:141" s="335" customFormat="1" ht="24" customHeight="1" x14ac:dyDescent="0.2">
      <c r="A1424" s="326" t="str">
        <f t="shared" si="421"/>
        <v/>
      </c>
      <c r="B1424" s="327" t="str">
        <f t="shared" si="424"/>
        <v/>
      </c>
      <c r="C1424" s="328"/>
      <c r="D1424" s="329" t="str">
        <f t="shared" si="422"/>
        <v/>
      </c>
      <c r="E1424" s="330"/>
      <c r="F1424" s="331">
        <f t="shared" si="423"/>
        <v>0</v>
      </c>
      <c r="G1424" s="334">
        <f t="shared" si="425"/>
        <v>0</v>
      </c>
    </row>
    <row r="1425" spans="1:7" s="335" customFormat="1" ht="24" customHeight="1" x14ac:dyDescent="0.2">
      <c r="A1425" s="326" t="str">
        <f t="shared" si="421"/>
        <v/>
      </c>
      <c r="B1425" s="327" t="str">
        <f t="shared" si="424"/>
        <v/>
      </c>
      <c r="C1425" s="328"/>
      <c r="D1425" s="329" t="str">
        <f t="shared" si="422"/>
        <v/>
      </c>
      <c r="E1425" s="330"/>
      <c r="F1425" s="332">
        <f t="shared" si="423"/>
        <v>0</v>
      </c>
      <c r="G1425" s="334">
        <f t="shared" si="425"/>
        <v>0</v>
      </c>
    </row>
    <row r="1426" spans="1:7" ht="24" customHeight="1" x14ac:dyDescent="0.2">
      <c r="A1426" s="177"/>
      <c r="B1426" s="151"/>
      <c r="C1426" s="151"/>
      <c r="D1426" s="162"/>
      <c r="E1426" s="163"/>
      <c r="F1426" s="240" t="s">
        <v>33</v>
      </c>
      <c r="G1426" s="178">
        <f>SUBTOTAL(9,G1412:G1425)</f>
        <v>0</v>
      </c>
    </row>
    <row r="1427" spans="1:7" ht="24" customHeight="1" x14ac:dyDescent="0.2">
      <c r="A1427" s="177"/>
      <c r="B1427" s="151"/>
      <c r="C1427" s="179" t="s">
        <v>729</v>
      </c>
      <c r="D1427" s="162"/>
      <c r="E1427" s="163"/>
      <c r="F1427" s="164"/>
      <c r="G1427" s="180"/>
    </row>
    <row r="1428" spans="1:7" s="335" customFormat="1" ht="24" customHeight="1" x14ac:dyDescent="0.2">
      <c r="A1428" s="326" t="str">
        <f t="shared" ref="A1428:A1435" si="426">IFERROR(VLOOKUP(C1428,Tabla_Insumos,4,FALSE),"")</f>
        <v/>
      </c>
      <c r="B1428" s="327" t="str">
        <f t="shared" ref="B1428:B1435" si="427">IFERROR(VLOOKUP(C1428,Tabla_Insumos,5,FALSE),"")</f>
        <v/>
      </c>
      <c r="C1428" s="328"/>
      <c r="D1428" s="329" t="str">
        <f t="shared" ref="D1428:D1435" si="428">IFERROR(VLOOKUP(C1428,Tabla_Insumos,2,FALSE),"")</f>
        <v/>
      </c>
      <c r="E1428" s="330"/>
      <c r="F1428" s="333">
        <f t="shared" ref="F1428:F1435" si="429">IFERROR(VLOOKUP(C1428,Tabla_Insumos,3,FALSE),0)</f>
        <v>0</v>
      </c>
      <c r="G1428" s="334">
        <f>ROUND(E1428*F1428,2)</f>
        <v>0</v>
      </c>
    </row>
    <row r="1429" spans="1:7" s="335" customFormat="1" ht="24" customHeight="1" x14ac:dyDescent="0.2">
      <c r="A1429" s="326" t="str">
        <f t="shared" si="426"/>
        <v/>
      </c>
      <c r="B1429" s="327" t="str">
        <f t="shared" si="427"/>
        <v/>
      </c>
      <c r="C1429" s="328"/>
      <c r="D1429" s="329" t="str">
        <f t="shared" si="428"/>
        <v/>
      </c>
      <c r="E1429" s="330"/>
      <c r="F1429" s="333">
        <f t="shared" si="429"/>
        <v>0</v>
      </c>
      <c r="G1429" s="334">
        <f>ROUND(E1429*F1429,2)</f>
        <v>0</v>
      </c>
    </row>
    <row r="1430" spans="1:7" s="335" customFormat="1" ht="24" customHeight="1" x14ac:dyDescent="0.2">
      <c r="A1430" s="326" t="str">
        <f t="shared" si="426"/>
        <v/>
      </c>
      <c r="B1430" s="327" t="str">
        <f t="shared" si="427"/>
        <v/>
      </c>
      <c r="C1430" s="328"/>
      <c r="D1430" s="329" t="str">
        <f t="shared" si="428"/>
        <v/>
      </c>
      <c r="E1430" s="330"/>
      <c r="F1430" s="333">
        <f t="shared" si="429"/>
        <v>0</v>
      </c>
      <c r="G1430" s="334">
        <f t="shared" ref="G1430:G1435" si="430">ROUND(E1430*F1430,2)</f>
        <v>0</v>
      </c>
    </row>
    <row r="1431" spans="1:7" s="335" customFormat="1" ht="24" customHeight="1" x14ac:dyDescent="0.2">
      <c r="A1431" s="326" t="str">
        <f t="shared" si="426"/>
        <v/>
      </c>
      <c r="B1431" s="327" t="str">
        <f t="shared" si="427"/>
        <v/>
      </c>
      <c r="C1431" s="328"/>
      <c r="D1431" s="329" t="str">
        <f t="shared" si="428"/>
        <v/>
      </c>
      <c r="E1431" s="330"/>
      <c r="F1431" s="333">
        <f t="shared" si="429"/>
        <v>0</v>
      </c>
      <c r="G1431" s="334">
        <f t="shared" si="430"/>
        <v>0</v>
      </c>
    </row>
    <row r="1432" spans="1:7" s="335" customFormat="1" ht="24" customHeight="1" x14ac:dyDescent="0.2">
      <c r="A1432" s="326" t="str">
        <f t="shared" si="426"/>
        <v/>
      </c>
      <c r="B1432" s="327" t="str">
        <f t="shared" si="427"/>
        <v/>
      </c>
      <c r="C1432" s="328"/>
      <c r="D1432" s="329" t="str">
        <f t="shared" si="428"/>
        <v/>
      </c>
      <c r="E1432" s="330"/>
      <c r="F1432" s="331">
        <f t="shared" si="429"/>
        <v>0</v>
      </c>
      <c r="G1432" s="334">
        <f t="shared" si="430"/>
        <v>0</v>
      </c>
    </row>
    <row r="1433" spans="1:7" s="335" customFormat="1" ht="24" customHeight="1" x14ac:dyDescent="0.2">
      <c r="A1433" s="326" t="str">
        <f t="shared" si="426"/>
        <v/>
      </c>
      <c r="B1433" s="327" t="str">
        <f t="shared" si="427"/>
        <v/>
      </c>
      <c r="C1433" s="328"/>
      <c r="D1433" s="329" t="str">
        <f t="shared" si="428"/>
        <v/>
      </c>
      <c r="E1433" s="330"/>
      <c r="F1433" s="331">
        <f t="shared" si="429"/>
        <v>0</v>
      </c>
      <c r="G1433" s="334">
        <f t="shared" si="430"/>
        <v>0</v>
      </c>
    </row>
    <row r="1434" spans="1:7" s="335" customFormat="1" ht="24" customHeight="1" x14ac:dyDescent="0.2">
      <c r="A1434" s="326" t="str">
        <f t="shared" si="426"/>
        <v/>
      </c>
      <c r="B1434" s="327" t="str">
        <f t="shared" si="427"/>
        <v/>
      </c>
      <c r="C1434" s="328"/>
      <c r="D1434" s="329" t="str">
        <f t="shared" si="428"/>
        <v/>
      </c>
      <c r="E1434" s="330"/>
      <c r="F1434" s="331">
        <f t="shared" si="429"/>
        <v>0</v>
      </c>
      <c r="G1434" s="334">
        <f t="shared" si="430"/>
        <v>0</v>
      </c>
    </row>
    <row r="1435" spans="1:7" s="335" customFormat="1" ht="24" customHeight="1" x14ac:dyDescent="0.2">
      <c r="A1435" s="326" t="str">
        <f t="shared" si="426"/>
        <v/>
      </c>
      <c r="B1435" s="327" t="str">
        <f t="shared" si="427"/>
        <v/>
      </c>
      <c r="C1435" s="328"/>
      <c r="D1435" s="329" t="str">
        <f t="shared" si="428"/>
        <v/>
      </c>
      <c r="E1435" s="330"/>
      <c r="F1435" s="331">
        <f t="shared" si="429"/>
        <v>0</v>
      </c>
      <c r="G1435" s="334">
        <f t="shared" si="430"/>
        <v>0</v>
      </c>
    </row>
    <row r="1436" spans="1:7" ht="24" customHeight="1" x14ac:dyDescent="0.2">
      <c r="A1436" s="177"/>
      <c r="B1436" s="151"/>
      <c r="C1436" s="151"/>
      <c r="D1436" s="162"/>
      <c r="E1436" s="163"/>
      <c r="F1436" s="240" t="s">
        <v>34</v>
      </c>
      <c r="G1436" s="178">
        <f>SUBTOTAL(9,G1428:G1435)</f>
        <v>0</v>
      </c>
    </row>
    <row r="1437" spans="1:7" ht="24" customHeight="1" x14ac:dyDescent="0.2">
      <c r="A1437" s="177"/>
      <c r="B1437" s="151"/>
      <c r="C1437" s="179" t="s">
        <v>730</v>
      </c>
      <c r="D1437" s="162"/>
      <c r="E1437" s="163"/>
      <c r="F1437" s="164"/>
      <c r="G1437" s="180"/>
    </row>
    <row r="1438" spans="1:7" s="335" customFormat="1" ht="24" customHeight="1" x14ac:dyDescent="0.2">
      <c r="A1438" s="326" t="str">
        <f t="shared" ref="A1438:A1446" si="431">IFERROR(VLOOKUP(C1438,Tabla_Insumos,4,FALSE),"")</f>
        <v/>
      </c>
      <c r="B1438" s="327" t="str">
        <f t="shared" ref="B1438:B1446" si="432">IFERROR(VLOOKUP(C1438,Tabla_Insumos,5,FALSE),"")</f>
        <v/>
      </c>
      <c r="C1438" s="328"/>
      <c r="D1438" s="329" t="str">
        <f t="shared" ref="D1438:D1446" si="433">IFERROR(VLOOKUP(C1438,Tabla_Insumos,2,FALSE),"")</f>
        <v/>
      </c>
      <c r="E1438" s="330"/>
      <c r="F1438" s="331">
        <f t="shared" ref="F1438:F1446" si="434">IFERROR(VLOOKUP(C1438,Tabla_Insumos,3,FALSE),0)</f>
        <v>0</v>
      </c>
      <c r="G1438" s="334">
        <f t="shared" ref="G1438:G1446" si="435">ROUND(E1438*F1438,2)</f>
        <v>0</v>
      </c>
    </row>
    <row r="1439" spans="1:7" s="335" customFormat="1" ht="24" customHeight="1" x14ac:dyDescent="0.2">
      <c r="A1439" s="326" t="str">
        <f t="shared" si="431"/>
        <v/>
      </c>
      <c r="B1439" s="327" t="str">
        <f t="shared" si="432"/>
        <v/>
      </c>
      <c r="C1439" s="328"/>
      <c r="D1439" s="329" t="str">
        <f t="shared" si="433"/>
        <v/>
      </c>
      <c r="E1439" s="330"/>
      <c r="F1439" s="331">
        <f t="shared" si="434"/>
        <v>0</v>
      </c>
      <c r="G1439" s="334">
        <f t="shared" si="435"/>
        <v>0</v>
      </c>
    </row>
    <row r="1440" spans="1:7" s="335" customFormat="1" ht="24" customHeight="1" x14ac:dyDescent="0.2">
      <c r="A1440" s="326" t="str">
        <f t="shared" si="431"/>
        <v/>
      </c>
      <c r="B1440" s="327" t="str">
        <f t="shared" si="432"/>
        <v/>
      </c>
      <c r="C1440" s="328"/>
      <c r="D1440" s="329" t="str">
        <f t="shared" si="433"/>
        <v/>
      </c>
      <c r="E1440" s="330"/>
      <c r="F1440" s="331">
        <f t="shared" si="434"/>
        <v>0</v>
      </c>
      <c r="G1440" s="334">
        <f t="shared" si="435"/>
        <v>0</v>
      </c>
    </row>
    <row r="1441" spans="1:8" s="335" customFormat="1" ht="24" customHeight="1" x14ac:dyDescent="0.2">
      <c r="A1441" s="326" t="str">
        <f t="shared" si="431"/>
        <v/>
      </c>
      <c r="B1441" s="327" t="str">
        <f t="shared" si="432"/>
        <v/>
      </c>
      <c r="C1441" s="328"/>
      <c r="D1441" s="329" t="str">
        <f t="shared" si="433"/>
        <v/>
      </c>
      <c r="E1441" s="330"/>
      <c r="F1441" s="331">
        <f t="shared" si="434"/>
        <v>0</v>
      </c>
      <c r="G1441" s="334">
        <f t="shared" si="435"/>
        <v>0</v>
      </c>
    </row>
    <row r="1442" spans="1:8" s="335" customFormat="1" ht="24" customHeight="1" x14ac:dyDescent="0.2">
      <c r="A1442" s="326" t="str">
        <f t="shared" si="431"/>
        <v/>
      </c>
      <c r="B1442" s="327" t="str">
        <f t="shared" si="432"/>
        <v/>
      </c>
      <c r="C1442" s="328"/>
      <c r="D1442" s="329" t="str">
        <f t="shared" si="433"/>
        <v/>
      </c>
      <c r="E1442" s="330"/>
      <c r="F1442" s="331">
        <f t="shared" si="434"/>
        <v>0</v>
      </c>
      <c r="G1442" s="334">
        <f t="shared" si="435"/>
        <v>0</v>
      </c>
    </row>
    <row r="1443" spans="1:8" s="335" customFormat="1" ht="24" customHeight="1" x14ac:dyDescent="0.2">
      <c r="A1443" s="326" t="str">
        <f t="shared" si="431"/>
        <v/>
      </c>
      <c r="B1443" s="327" t="str">
        <f t="shared" si="432"/>
        <v/>
      </c>
      <c r="C1443" s="328"/>
      <c r="D1443" s="329" t="str">
        <f t="shared" si="433"/>
        <v/>
      </c>
      <c r="E1443" s="330"/>
      <c r="F1443" s="331">
        <f t="shared" si="434"/>
        <v>0</v>
      </c>
      <c r="G1443" s="334">
        <f t="shared" si="435"/>
        <v>0</v>
      </c>
    </row>
    <row r="1444" spans="1:8" s="335" customFormat="1" ht="24" customHeight="1" x14ac:dyDescent="0.2">
      <c r="A1444" s="326" t="str">
        <f t="shared" si="431"/>
        <v/>
      </c>
      <c r="B1444" s="327" t="str">
        <f t="shared" si="432"/>
        <v/>
      </c>
      <c r="C1444" s="328"/>
      <c r="D1444" s="329" t="str">
        <f t="shared" si="433"/>
        <v/>
      </c>
      <c r="E1444" s="330"/>
      <c r="F1444" s="331">
        <f t="shared" si="434"/>
        <v>0</v>
      </c>
      <c r="G1444" s="334">
        <f t="shared" si="435"/>
        <v>0</v>
      </c>
    </row>
    <row r="1445" spans="1:8" s="335" customFormat="1" ht="24" customHeight="1" x14ac:dyDescent="0.2">
      <c r="A1445" s="326" t="str">
        <f t="shared" si="431"/>
        <v/>
      </c>
      <c r="B1445" s="327" t="str">
        <f t="shared" si="432"/>
        <v/>
      </c>
      <c r="C1445" s="328"/>
      <c r="D1445" s="329" t="str">
        <f t="shared" si="433"/>
        <v/>
      </c>
      <c r="E1445" s="330"/>
      <c r="F1445" s="331">
        <f t="shared" si="434"/>
        <v>0</v>
      </c>
      <c r="G1445" s="334">
        <f t="shared" si="435"/>
        <v>0</v>
      </c>
    </row>
    <row r="1446" spans="1:8" s="335" customFormat="1" ht="24" customHeight="1" x14ac:dyDescent="0.2">
      <c r="A1446" s="326" t="str">
        <f t="shared" si="431"/>
        <v/>
      </c>
      <c r="B1446" s="327" t="str">
        <f t="shared" si="432"/>
        <v/>
      </c>
      <c r="C1446" s="328"/>
      <c r="D1446" s="329" t="str">
        <f t="shared" si="433"/>
        <v/>
      </c>
      <c r="E1446" s="330"/>
      <c r="F1446" s="331">
        <f t="shared" si="434"/>
        <v>0</v>
      </c>
      <c r="G1446" s="334">
        <f t="shared" si="435"/>
        <v>0</v>
      </c>
    </row>
    <row r="1447" spans="1:8" ht="24" customHeight="1" x14ac:dyDescent="0.2">
      <c r="A1447" s="181"/>
      <c r="B1447" s="162"/>
      <c r="C1447" s="151"/>
      <c r="D1447" s="162"/>
      <c r="E1447" s="163"/>
      <c r="F1447" s="240" t="s">
        <v>35</v>
      </c>
      <c r="G1447" s="178">
        <f>SUBTOTAL(9,G1438:G1446)</f>
        <v>0</v>
      </c>
    </row>
    <row r="1448" spans="1:8" ht="24" customHeight="1" thickBot="1" x14ac:dyDescent="0.25">
      <c r="A1448" s="182"/>
      <c r="B1448" s="183"/>
      <c r="C1448" s="184"/>
      <c r="D1448" s="183"/>
      <c r="E1448" s="185"/>
      <c r="F1448" s="186"/>
      <c r="G1448" s="187"/>
    </row>
    <row r="1449" spans="1:8" ht="24" customHeight="1" thickBot="1" x14ac:dyDescent="0.25">
      <c r="A1449" s="188" t="str">
        <f>B1407</f>
        <v>6.1.1</v>
      </c>
      <c r="B1449" s="189" t="str">
        <f>C1407</f>
        <v>De hormigón</v>
      </c>
      <c r="C1449" s="190"/>
      <c r="D1449" s="190" t="s">
        <v>36</v>
      </c>
      <c r="E1449" s="191"/>
      <c r="F1449" s="192" t="s">
        <v>37</v>
      </c>
      <c r="G1449" s="193">
        <f>SUBTOTAL(9,G1412:G1448)</f>
        <v>0</v>
      </c>
    </row>
    <row r="1450" spans="1:8" ht="24" customHeight="1" thickTop="1" thickBot="1" x14ac:dyDescent="0.25"/>
    <row r="1451" spans="1:8" ht="24" customHeight="1" thickTop="1" x14ac:dyDescent="0.2">
      <c r="A1451" s="225" t="s">
        <v>39</v>
      </c>
      <c r="B1451" s="226"/>
      <c r="C1451" s="226"/>
      <c r="D1451" s="226"/>
      <c r="E1451" s="226"/>
      <c r="F1451" s="226"/>
      <c r="G1451" s="227"/>
      <c r="H1451" s="152">
        <f>COUNTIF($A$1:A1457,"ANALISIS DE PRECIOS")</f>
        <v>30</v>
      </c>
    </row>
    <row r="1452" spans="1:8" ht="24" customHeight="1" x14ac:dyDescent="0.2">
      <c r="A1452" s="153" t="s">
        <v>726</v>
      </c>
      <c r="B1452" s="154" t="str">
        <f>Comitente</f>
        <v>DIRECCIÓN DE INFRAESTRUCTURA ESCOLAR</v>
      </c>
      <c r="C1452" s="148"/>
      <c r="D1452" s="155"/>
      <c r="E1452" s="155"/>
      <c r="F1452" s="156"/>
      <c r="G1452" s="157"/>
    </row>
    <row r="1453" spans="1:8" ht="24" customHeight="1" x14ac:dyDescent="0.2">
      <c r="A1453" s="153" t="s">
        <v>727</v>
      </c>
      <c r="B1453" s="154">
        <f>Contratista</f>
        <v>0</v>
      </c>
      <c r="C1453" s="149"/>
      <c r="D1453" s="149"/>
      <c r="E1453" s="149"/>
      <c r="F1453" s="158"/>
      <c r="G1453" s="159"/>
    </row>
    <row r="1454" spans="1:8" ht="24" customHeight="1" x14ac:dyDescent="0.2">
      <c r="A1454" s="153" t="s">
        <v>26</v>
      </c>
      <c r="B1454" s="154" t="str">
        <f>Obra</f>
        <v>E.N.I. N° 23 - MARGARITA FERRA DE BARTOL</v>
      </c>
      <c r="C1454" s="149"/>
      <c r="D1454" s="149"/>
      <c r="E1454" s="149"/>
      <c r="F1454" s="158" t="s">
        <v>40</v>
      </c>
      <c r="G1454" s="160">
        <f>Fecha_Base</f>
        <v>0</v>
      </c>
    </row>
    <row r="1455" spans="1:8" ht="24" customHeight="1" x14ac:dyDescent="0.2">
      <c r="A1455" s="161" t="s">
        <v>725</v>
      </c>
      <c r="B1455" s="150" t="str">
        <f>Ubicación</f>
        <v>Alfredo Fortabat 3060 (o) - Bº Franklin Rawson</v>
      </c>
      <c r="C1455" s="150"/>
      <c r="D1455" s="162"/>
      <c r="E1455" s="163"/>
      <c r="F1455" s="164"/>
      <c r="G1455" s="165"/>
    </row>
    <row r="1456" spans="1:8" ht="24" customHeight="1" x14ac:dyDescent="0.2">
      <c r="A1456" s="161" t="s">
        <v>41</v>
      </c>
      <c r="B1456" s="166" t="str">
        <f>IFERROR(VALUE(LEFT(B1457,FIND("-",B1457)-1)),"")</f>
        <v/>
      </c>
      <c r="C1456" s="151" t="str">
        <f>IFERROR(VLOOKUP(B1456,Tabla_CyP,2,FALSE),"")</f>
        <v/>
      </c>
      <c r="E1456" s="163"/>
      <c r="F1456" s="164"/>
      <c r="G1456" s="165"/>
    </row>
    <row r="1457" spans="1:141" ht="24" customHeight="1" x14ac:dyDescent="0.2">
      <c r="A1457" s="161" t="s">
        <v>27</v>
      </c>
      <c r="B1457" s="167" t="str">
        <f>IFERROR(VLOOKUP(COUNTIF($A$1:A1457,"ANALISIS DE PRECIOS"),Tabla_NumeroItem,4,FALSE),"")</f>
        <v>6.1.2</v>
      </c>
      <c r="C1457" s="151" t="str">
        <f>IFERROR(VLOOKUP(B1457,Tabla_CyP,2,FALSE),"")</f>
        <v>Pisos de mosaico granítico 30 x 30</v>
      </c>
      <c r="D1457" s="162"/>
      <c r="E1457" s="163"/>
      <c r="F1457" s="158" t="s">
        <v>28</v>
      </c>
      <c r="G1457" s="168" t="str">
        <f>IFERROR(VLOOKUP(B1457,Tabla_CyP,4,FALSE),"")</f>
        <v>m2</v>
      </c>
    </row>
    <row r="1458" spans="1:141" ht="24" customHeight="1" x14ac:dyDescent="0.2">
      <c r="A1458" s="161"/>
      <c r="B1458" s="150"/>
      <c r="C1458" s="151"/>
      <c r="D1458" s="162"/>
      <c r="E1458" s="163"/>
      <c r="F1458" s="164"/>
      <c r="G1458" s="165"/>
    </row>
    <row r="1459" spans="1:141" ht="24" customHeight="1" x14ac:dyDescent="0.2">
      <c r="A1459" s="357" t="s">
        <v>588</v>
      </c>
      <c r="B1459" s="358"/>
      <c r="C1459" s="359" t="s">
        <v>0</v>
      </c>
      <c r="D1459" s="359" t="s">
        <v>29</v>
      </c>
      <c r="E1459" s="361" t="s">
        <v>30</v>
      </c>
      <c r="F1459" s="363" t="s">
        <v>31</v>
      </c>
      <c r="G1459" s="365" t="s">
        <v>32</v>
      </c>
    </row>
    <row r="1460" spans="1:141" s="171" customFormat="1" ht="24" customHeight="1" x14ac:dyDescent="0.2">
      <c r="A1460" s="169" t="s">
        <v>589</v>
      </c>
      <c r="B1460" s="170" t="s">
        <v>590</v>
      </c>
      <c r="C1460" s="360"/>
      <c r="D1460" s="360"/>
      <c r="E1460" s="362"/>
      <c r="F1460" s="364"/>
      <c r="G1460" s="366"/>
      <c r="I1460" s="336"/>
      <c r="J1460" s="336"/>
      <c r="K1460" s="336"/>
      <c r="L1460" s="336"/>
      <c r="M1460" s="336"/>
      <c r="N1460" s="336"/>
      <c r="O1460" s="336"/>
      <c r="P1460" s="336"/>
      <c r="Q1460" s="336"/>
      <c r="R1460" s="336"/>
      <c r="S1460" s="336"/>
      <c r="T1460" s="336"/>
      <c r="U1460" s="336"/>
      <c r="V1460" s="336"/>
      <c r="W1460" s="336"/>
      <c r="X1460" s="336"/>
      <c r="Y1460" s="336"/>
      <c r="Z1460" s="336"/>
      <c r="AA1460" s="336"/>
      <c r="AB1460" s="336"/>
      <c r="AC1460" s="336"/>
      <c r="AD1460" s="336"/>
      <c r="AE1460" s="336"/>
      <c r="AF1460" s="336"/>
      <c r="AG1460" s="336"/>
      <c r="AH1460" s="336"/>
      <c r="AI1460" s="336"/>
      <c r="AJ1460" s="336"/>
      <c r="AK1460" s="336"/>
      <c r="AL1460" s="336"/>
      <c r="AM1460" s="336"/>
      <c r="AN1460" s="336"/>
      <c r="AO1460" s="336"/>
      <c r="AP1460" s="336"/>
      <c r="AQ1460" s="336"/>
      <c r="AR1460" s="336"/>
      <c r="AS1460" s="336"/>
      <c r="AT1460" s="336"/>
      <c r="AU1460" s="336"/>
      <c r="AV1460" s="336"/>
      <c r="AW1460" s="336"/>
      <c r="AX1460" s="336"/>
      <c r="AY1460" s="336"/>
      <c r="AZ1460" s="336"/>
      <c r="BA1460" s="336"/>
      <c r="BB1460" s="336"/>
      <c r="BC1460" s="336"/>
      <c r="BD1460" s="336"/>
      <c r="BE1460" s="336"/>
      <c r="BF1460" s="336"/>
      <c r="BG1460" s="336"/>
      <c r="BH1460" s="336"/>
      <c r="BI1460" s="336"/>
      <c r="BJ1460" s="336"/>
      <c r="BK1460" s="336"/>
      <c r="BL1460" s="336"/>
      <c r="BM1460" s="336"/>
      <c r="BN1460" s="336"/>
      <c r="BO1460" s="336"/>
      <c r="BP1460" s="336"/>
      <c r="BQ1460" s="336"/>
      <c r="BR1460" s="336"/>
      <c r="BS1460" s="336"/>
      <c r="BT1460" s="336"/>
      <c r="BU1460" s="336"/>
      <c r="BV1460" s="336"/>
      <c r="BW1460" s="336"/>
      <c r="BX1460" s="336"/>
      <c r="BY1460" s="336"/>
      <c r="BZ1460" s="336"/>
      <c r="CA1460" s="336"/>
      <c r="CB1460" s="336"/>
      <c r="CC1460" s="336"/>
      <c r="CD1460" s="336"/>
      <c r="CE1460" s="336"/>
      <c r="CF1460" s="336"/>
      <c r="CG1460" s="336"/>
      <c r="CH1460" s="336"/>
      <c r="CI1460" s="336"/>
      <c r="CJ1460" s="336"/>
      <c r="CK1460" s="336"/>
      <c r="CL1460" s="336"/>
      <c r="CM1460" s="336"/>
      <c r="CN1460" s="336"/>
      <c r="CO1460" s="336"/>
      <c r="CP1460" s="336"/>
      <c r="CQ1460" s="336"/>
      <c r="CR1460" s="336"/>
      <c r="CS1460" s="336"/>
      <c r="CT1460" s="336"/>
      <c r="CU1460" s="336"/>
      <c r="CV1460" s="336"/>
      <c r="CW1460" s="336"/>
      <c r="CX1460" s="336"/>
      <c r="CY1460" s="336"/>
      <c r="CZ1460" s="336"/>
      <c r="DA1460" s="336"/>
      <c r="DB1460" s="336"/>
      <c r="DC1460" s="336"/>
      <c r="DD1460" s="336"/>
      <c r="DE1460" s="336"/>
      <c r="DF1460" s="336"/>
      <c r="DG1460" s="336"/>
      <c r="DH1460" s="336"/>
      <c r="DI1460" s="336"/>
      <c r="DJ1460" s="336"/>
      <c r="DK1460" s="336"/>
      <c r="DL1460" s="336"/>
      <c r="DM1460" s="336"/>
      <c r="DN1460" s="336"/>
      <c r="DO1460" s="336"/>
      <c r="DP1460" s="336"/>
      <c r="DQ1460" s="336"/>
      <c r="DR1460" s="336"/>
      <c r="DS1460" s="336"/>
      <c r="DT1460" s="336"/>
      <c r="DU1460" s="336"/>
      <c r="DV1460" s="336"/>
      <c r="DW1460" s="336"/>
      <c r="DX1460" s="336"/>
      <c r="DY1460" s="336"/>
      <c r="DZ1460" s="336"/>
      <c r="EA1460" s="336"/>
      <c r="EB1460" s="336"/>
      <c r="EC1460" s="336"/>
      <c r="ED1460" s="336"/>
      <c r="EE1460" s="336"/>
      <c r="EF1460" s="336"/>
      <c r="EG1460" s="336"/>
      <c r="EH1460" s="336"/>
      <c r="EI1460" s="336"/>
      <c r="EJ1460" s="336"/>
      <c r="EK1460" s="336"/>
    </row>
    <row r="1461" spans="1:141" ht="24" customHeight="1" x14ac:dyDescent="0.2">
      <c r="A1461" s="239"/>
      <c r="B1461" s="172"/>
      <c r="C1461" s="237" t="s">
        <v>728</v>
      </c>
      <c r="D1461" s="173"/>
      <c r="E1461" s="174"/>
      <c r="F1461" s="175"/>
      <c r="G1461" s="176"/>
    </row>
    <row r="1462" spans="1:141" s="335" customFormat="1" ht="24" customHeight="1" x14ac:dyDescent="0.2">
      <c r="A1462" s="326" t="str">
        <f t="shared" ref="A1462:A1475" si="436">IFERROR(VLOOKUP(C1462,Tabla_Insumos,4,FALSE),"")</f>
        <v/>
      </c>
      <c r="B1462" s="327" t="str">
        <f>IFERROR(VLOOKUP(C1462,Tabla_Insumos,5,FALSE),"")</f>
        <v/>
      </c>
      <c r="C1462" s="328"/>
      <c r="D1462" s="329" t="str">
        <f t="shared" ref="D1462:D1475" si="437">IFERROR(VLOOKUP(C1462,Tabla_Insumos,2,FALSE),"")</f>
        <v/>
      </c>
      <c r="E1462" s="330"/>
      <c r="F1462" s="331">
        <f t="shared" ref="F1462:F1475" si="438">IFERROR(VLOOKUP(C1462,Tabla_Insumos,3,FALSE),0)</f>
        <v>0</v>
      </c>
      <c r="G1462" s="334">
        <f>ROUND(E1462*F1462,2)</f>
        <v>0</v>
      </c>
    </row>
    <row r="1463" spans="1:141" s="335" customFormat="1" ht="24" customHeight="1" x14ac:dyDescent="0.2">
      <c r="A1463" s="326" t="str">
        <f t="shared" si="436"/>
        <v/>
      </c>
      <c r="B1463" s="327" t="str">
        <f t="shared" ref="B1463:B1475" si="439">IFERROR(VLOOKUP(C1463,Tabla_Insumos,5,FALSE),"")</f>
        <v/>
      </c>
      <c r="C1463" s="328"/>
      <c r="D1463" s="329" t="str">
        <f t="shared" si="437"/>
        <v/>
      </c>
      <c r="E1463" s="330"/>
      <c r="F1463" s="331">
        <f t="shared" si="438"/>
        <v>0</v>
      </c>
      <c r="G1463" s="334">
        <f t="shared" ref="G1463:G1475" si="440">ROUND(E1463*F1463,2)</f>
        <v>0</v>
      </c>
    </row>
    <row r="1464" spans="1:141" s="335" customFormat="1" ht="24" customHeight="1" x14ac:dyDescent="0.2">
      <c r="A1464" s="326" t="str">
        <f t="shared" si="436"/>
        <v/>
      </c>
      <c r="B1464" s="327" t="str">
        <f t="shared" si="439"/>
        <v/>
      </c>
      <c r="C1464" s="328"/>
      <c r="D1464" s="329" t="str">
        <f t="shared" si="437"/>
        <v/>
      </c>
      <c r="E1464" s="330"/>
      <c r="F1464" s="331">
        <f t="shared" si="438"/>
        <v>0</v>
      </c>
      <c r="G1464" s="334">
        <f t="shared" si="440"/>
        <v>0</v>
      </c>
    </row>
    <row r="1465" spans="1:141" s="335" customFormat="1" ht="24" customHeight="1" x14ac:dyDescent="0.2">
      <c r="A1465" s="326" t="str">
        <f t="shared" si="436"/>
        <v/>
      </c>
      <c r="B1465" s="327" t="str">
        <f t="shared" si="439"/>
        <v/>
      </c>
      <c r="C1465" s="328"/>
      <c r="D1465" s="329" t="str">
        <f t="shared" si="437"/>
        <v/>
      </c>
      <c r="E1465" s="330"/>
      <c r="F1465" s="331">
        <f t="shared" si="438"/>
        <v>0</v>
      </c>
      <c r="G1465" s="334">
        <f t="shared" si="440"/>
        <v>0</v>
      </c>
    </row>
    <row r="1466" spans="1:141" s="335" customFormat="1" ht="24" customHeight="1" x14ac:dyDescent="0.2">
      <c r="A1466" s="326" t="str">
        <f t="shared" si="436"/>
        <v/>
      </c>
      <c r="B1466" s="327" t="str">
        <f t="shared" si="439"/>
        <v/>
      </c>
      <c r="C1466" s="328"/>
      <c r="D1466" s="329" t="str">
        <f t="shared" si="437"/>
        <v/>
      </c>
      <c r="E1466" s="330"/>
      <c r="F1466" s="331">
        <f t="shared" si="438"/>
        <v>0</v>
      </c>
      <c r="G1466" s="334">
        <f t="shared" si="440"/>
        <v>0</v>
      </c>
    </row>
    <row r="1467" spans="1:141" s="335" customFormat="1" ht="24" customHeight="1" x14ac:dyDescent="0.2">
      <c r="A1467" s="326" t="str">
        <f t="shared" si="436"/>
        <v/>
      </c>
      <c r="B1467" s="327" t="str">
        <f t="shared" si="439"/>
        <v/>
      </c>
      <c r="C1467" s="328"/>
      <c r="D1467" s="329" t="str">
        <f t="shared" si="437"/>
        <v/>
      </c>
      <c r="E1467" s="330"/>
      <c r="F1467" s="331">
        <f t="shared" si="438"/>
        <v>0</v>
      </c>
      <c r="G1467" s="334">
        <f t="shared" si="440"/>
        <v>0</v>
      </c>
    </row>
    <row r="1468" spans="1:141" s="335" customFormat="1" ht="24" customHeight="1" x14ac:dyDescent="0.2">
      <c r="A1468" s="326" t="str">
        <f t="shared" si="436"/>
        <v/>
      </c>
      <c r="B1468" s="327" t="str">
        <f t="shared" si="439"/>
        <v/>
      </c>
      <c r="C1468" s="328"/>
      <c r="D1468" s="329" t="str">
        <f t="shared" si="437"/>
        <v/>
      </c>
      <c r="E1468" s="330"/>
      <c r="F1468" s="331">
        <f t="shared" si="438"/>
        <v>0</v>
      </c>
      <c r="G1468" s="334">
        <f t="shared" si="440"/>
        <v>0</v>
      </c>
    </row>
    <row r="1469" spans="1:141" s="335" customFormat="1" ht="24" customHeight="1" x14ac:dyDescent="0.2">
      <c r="A1469" s="326" t="str">
        <f t="shared" si="436"/>
        <v/>
      </c>
      <c r="B1469" s="327" t="str">
        <f t="shared" si="439"/>
        <v/>
      </c>
      <c r="C1469" s="328"/>
      <c r="D1469" s="329" t="str">
        <f t="shared" si="437"/>
        <v/>
      </c>
      <c r="E1469" s="330"/>
      <c r="F1469" s="331">
        <f t="shared" si="438"/>
        <v>0</v>
      </c>
      <c r="G1469" s="334">
        <f t="shared" si="440"/>
        <v>0</v>
      </c>
    </row>
    <row r="1470" spans="1:141" s="335" customFormat="1" ht="24" customHeight="1" x14ac:dyDescent="0.2">
      <c r="A1470" s="326" t="str">
        <f t="shared" si="436"/>
        <v/>
      </c>
      <c r="B1470" s="327" t="str">
        <f t="shared" si="439"/>
        <v/>
      </c>
      <c r="C1470" s="328"/>
      <c r="D1470" s="329" t="str">
        <f t="shared" si="437"/>
        <v/>
      </c>
      <c r="E1470" s="330"/>
      <c r="F1470" s="331">
        <f t="shared" si="438"/>
        <v>0</v>
      </c>
      <c r="G1470" s="334">
        <f t="shared" si="440"/>
        <v>0</v>
      </c>
    </row>
    <row r="1471" spans="1:141" s="335" customFormat="1" ht="24" customHeight="1" x14ac:dyDescent="0.2">
      <c r="A1471" s="326" t="str">
        <f t="shared" si="436"/>
        <v/>
      </c>
      <c r="B1471" s="327" t="str">
        <f t="shared" si="439"/>
        <v/>
      </c>
      <c r="C1471" s="328"/>
      <c r="D1471" s="329" t="str">
        <f t="shared" si="437"/>
        <v/>
      </c>
      <c r="E1471" s="330"/>
      <c r="F1471" s="331">
        <f t="shared" si="438"/>
        <v>0</v>
      </c>
      <c r="G1471" s="334">
        <f t="shared" si="440"/>
        <v>0</v>
      </c>
    </row>
    <row r="1472" spans="1:141" s="335" customFormat="1" ht="24" customHeight="1" x14ac:dyDescent="0.2">
      <c r="A1472" s="326" t="str">
        <f t="shared" si="436"/>
        <v/>
      </c>
      <c r="B1472" s="327" t="str">
        <f t="shared" si="439"/>
        <v/>
      </c>
      <c r="C1472" s="328"/>
      <c r="D1472" s="329" t="str">
        <f t="shared" si="437"/>
        <v/>
      </c>
      <c r="E1472" s="330"/>
      <c r="F1472" s="331">
        <f t="shared" si="438"/>
        <v>0</v>
      </c>
      <c r="G1472" s="334">
        <f t="shared" si="440"/>
        <v>0</v>
      </c>
    </row>
    <row r="1473" spans="1:7" s="335" customFormat="1" ht="24" customHeight="1" x14ac:dyDescent="0.2">
      <c r="A1473" s="326" t="str">
        <f t="shared" si="436"/>
        <v/>
      </c>
      <c r="B1473" s="327" t="str">
        <f t="shared" si="439"/>
        <v/>
      </c>
      <c r="C1473" s="328"/>
      <c r="D1473" s="329" t="str">
        <f t="shared" si="437"/>
        <v/>
      </c>
      <c r="E1473" s="330"/>
      <c r="F1473" s="331">
        <f t="shared" si="438"/>
        <v>0</v>
      </c>
      <c r="G1473" s="334">
        <f t="shared" si="440"/>
        <v>0</v>
      </c>
    </row>
    <row r="1474" spans="1:7" s="335" customFormat="1" ht="24" customHeight="1" x14ac:dyDescent="0.2">
      <c r="A1474" s="326" t="str">
        <f t="shared" si="436"/>
        <v/>
      </c>
      <c r="B1474" s="327" t="str">
        <f t="shared" si="439"/>
        <v/>
      </c>
      <c r="C1474" s="328"/>
      <c r="D1474" s="329" t="str">
        <f t="shared" si="437"/>
        <v/>
      </c>
      <c r="E1474" s="330"/>
      <c r="F1474" s="331">
        <f t="shared" si="438"/>
        <v>0</v>
      </c>
      <c r="G1474" s="334">
        <f t="shared" si="440"/>
        <v>0</v>
      </c>
    </row>
    <row r="1475" spans="1:7" s="335" customFormat="1" ht="24" customHeight="1" x14ac:dyDescent="0.2">
      <c r="A1475" s="326" t="str">
        <f t="shared" si="436"/>
        <v/>
      </c>
      <c r="B1475" s="327" t="str">
        <f t="shared" si="439"/>
        <v/>
      </c>
      <c r="C1475" s="328"/>
      <c r="D1475" s="329" t="str">
        <f t="shared" si="437"/>
        <v/>
      </c>
      <c r="E1475" s="330"/>
      <c r="F1475" s="332">
        <f t="shared" si="438"/>
        <v>0</v>
      </c>
      <c r="G1475" s="334">
        <f t="shared" si="440"/>
        <v>0</v>
      </c>
    </row>
    <row r="1476" spans="1:7" ht="24" customHeight="1" x14ac:dyDescent="0.2">
      <c r="A1476" s="177"/>
      <c r="B1476" s="151"/>
      <c r="C1476" s="151"/>
      <c r="D1476" s="162"/>
      <c r="E1476" s="163"/>
      <c r="F1476" s="240" t="s">
        <v>33</v>
      </c>
      <c r="G1476" s="178">
        <f>SUBTOTAL(9,G1462:G1475)</f>
        <v>0</v>
      </c>
    </row>
    <row r="1477" spans="1:7" ht="24" customHeight="1" x14ac:dyDescent="0.2">
      <c r="A1477" s="177"/>
      <c r="B1477" s="151"/>
      <c r="C1477" s="179" t="s">
        <v>729</v>
      </c>
      <c r="D1477" s="162"/>
      <c r="E1477" s="163"/>
      <c r="F1477" s="164"/>
      <c r="G1477" s="180"/>
    </row>
    <row r="1478" spans="1:7" s="335" customFormat="1" ht="24" customHeight="1" x14ac:dyDescent="0.2">
      <c r="A1478" s="326" t="str">
        <f t="shared" ref="A1478:A1485" si="441">IFERROR(VLOOKUP(C1478,Tabla_Insumos,4,FALSE),"")</f>
        <v/>
      </c>
      <c r="B1478" s="327" t="str">
        <f t="shared" ref="B1478:B1485" si="442">IFERROR(VLOOKUP(C1478,Tabla_Insumos,5,FALSE),"")</f>
        <v/>
      </c>
      <c r="C1478" s="328"/>
      <c r="D1478" s="329" t="str">
        <f t="shared" ref="D1478:D1485" si="443">IFERROR(VLOOKUP(C1478,Tabla_Insumos,2,FALSE),"")</f>
        <v/>
      </c>
      <c r="E1478" s="330"/>
      <c r="F1478" s="333">
        <f t="shared" ref="F1478:F1485" si="444">IFERROR(VLOOKUP(C1478,Tabla_Insumos,3,FALSE),0)</f>
        <v>0</v>
      </c>
      <c r="G1478" s="334">
        <f>ROUND(E1478*F1478,2)</f>
        <v>0</v>
      </c>
    </row>
    <row r="1479" spans="1:7" s="335" customFormat="1" ht="24" customHeight="1" x14ac:dyDescent="0.2">
      <c r="A1479" s="326" t="str">
        <f t="shared" si="441"/>
        <v/>
      </c>
      <c r="B1479" s="327" t="str">
        <f t="shared" si="442"/>
        <v/>
      </c>
      <c r="C1479" s="328"/>
      <c r="D1479" s="329" t="str">
        <f t="shared" si="443"/>
        <v/>
      </c>
      <c r="E1479" s="330"/>
      <c r="F1479" s="333">
        <f t="shared" si="444"/>
        <v>0</v>
      </c>
      <c r="G1479" s="334">
        <f>ROUND(E1479*F1479,2)</f>
        <v>0</v>
      </c>
    </row>
    <row r="1480" spans="1:7" s="335" customFormat="1" ht="24" customHeight="1" x14ac:dyDescent="0.2">
      <c r="A1480" s="326" t="str">
        <f t="shared" si="441"/>
        <v/>
      </c>
      <c r="B1480" s="327" t="str">
        <f t="shared" si="442"/>
        <v/>
      </c>
      <c r="C1480" s="328"/>
      <c r="D1480" s="329" t="str">
        <f t="shared" si="443"/>
        <v/>
      </c>
      <c r="E1480" s="330"/>
      <c r="F1480" s="333">
        <f t="shared" si="444"/>
        <v>0</v>
      </c>
      <c r="G1480" s="334">
        <f t="shared" ref="G1480:G1485" si="445">ROUND(E1480*F1480,2)</f>
        <v>0</v>
      </c>
    </row>
    <row r="1481" spans="1:7" s="335" customFormat="1" ht="24" customHeight="1" x14ac:dyDescent="0.2">
      <c r="A1481" s="326" t="str">
        <f t="shared" si="441"/>
        <v/>
      </c>
      <c r="B1481" s="327" t="str">
        <f t="shared" si="442"/>
        <v/>
      </c>
      <c r="C1481" s="328"/>
      <c r="D1481" s="329" t="str">
        <f t="shared" si="443"/>
        <v/>
      </c>
      <c r="E1481" s="330"/>
      <c r="F1481" s="333">
        <f t="shared" si="444"/>
        <v>0</v>
      </c>
      <c r="G1481" s="334">
        <f t="shared" si="445"/>
        <v>0</v>
      </c>
    </row>
    <row r="1482" spans="1:7" s="335" customFormat="1" ht="24" customHeight="1" x14ac:dyDescent="0.2">
      <c r="A1482" s="326" t="str">
        <f t="shared" si="441"/>
        <v/>
      </c>
      <c r="B1482" s="327" t="str">
        <f t="shared" si="442"/>
        <v/>
      </c>
      <c r="C1482" s="328"/>
      <c r="D1482" s="329" t="str">
        <f t="shared" si="443"/>
        <v/>
      </c>
      <c r="E1482" s="330"/>
      <c r="F1482" s="331">
        <f t="shared" si="444"/>
        <v>0</v>
      </c>
      <c r="G1482" s="334">
        <f t="shared" si="445"/>
        <v>0</v>
      </c>
    </row>
    <row r="1483" spans="1:7" s="335" customFormat="1" ht="24" customHeight="1" x14ac:dyDescent="0.2">
      <c r="A1483" s="326" t="str">
        <f t="shared" si="441"/>
        <v/>
      </c>
      <c r="B1483" s="327" t="str">
        <f t="shared" si="442"/>
        <v/>
      </c>
      <c r="C1483" s="328"/>
      <c r="D1483" s="329" t="str">
        <f t="shared" si="443"/>
        <v/>
      </c>
      <c r="E1483" s="330"/>
      <c r="F1483" s="331">
        <f t="shared" si="444"/>
        <v>0</v>
      </c>
      <c r="G1483" s="334">
        <f t="shared" si="445"/>
        <v>0</v>
      </c>
    </row>
    <row r="1484" spans="1:7" s="335" customFormat="1" ht="24" customHeight="1" x14ac:dyDescent="0.2">
      <c r="A1484" s="326" t="str">
        <f t="shared" si="441"/>
        <v/>
      </c>
      <c r="B1484" s="327" t="str">
        <f t="shared" si="442"/>
        <v/>
      </c>
      <c r="C1484" s="328"/>
      <c r="D1484" s="329" t="str">
        <f t="shared" si="443"/>
        <v/>
      </c>
      <c r="E1484" s="330"/>
      <c r="F1484" s="331">
        <f t="shared" si="444"/>
        <v>0</v>
      </c>
      <c r="G1484" s="334">
        <f t="shared" si="445"/>
        <v>0</v>
      </c>
    </row>
    <row r="1485" spans="1:7" s="335" customFormat="1" ht="24" customHeight="1" x14ac:dyDescent="0.2">
      <c r="A1485" s="326" t="str">
        <f t="shared" si="441"/>
        <v/>
      </c>
      <c r="B1485" s="327" t="str">
        <f t="shared" si="442"/>
        <v/>
      </c>
      <c r="C1485" s="328"/>
      <c r="D1485" s="329" t="str">
        <f t="shared" si="443"/>
        <v/>
      </c>
      <c r="E1485" s="330"/>
      <c r="F1485" s="331">
        <f t="shared" si="444"/>
        <v>0</v>
      </c>
      <c r="G1485" s="334">
        <f t="shared" si="445"/>
        <v>0</v>
      </c>
    </row>
    <row r="1486" spans="1:7" ht="24" customHeight="1" x14ac:dyDescent="0.2">
      <c r="A1486" s="177"/>
      <c r="B1486" s="151"/>
      <c r="C1486" s="151"/>
      <c r="D1486" s="162"/>
      <c r="E1486" s="163"/>
      <c r="F1486" s="240" t="s">
        <v>34</v>
      </c>
      <c r="G1486" s="178">
        <f>SUBTOTAL(9,G1478:G1485)</f>
        <v>0</v>
      </c>
    </row>
    <row r="1487" spans="1:7" ht="24" customHeight="1" x14ac:dyDescent="0.2">
      <c r="A1487" s="177"/>
      <c r="B1487" s="151"/>
      <c r="C1487" s="179" t="s">
        <v>730</v>
      </c>
      <c r="D1487" s="162"/>
      <c r="E1487" s="163"/>
      <c r="F1487" s="164"/>
      <c r="G1487" s="180"/>
    </row>
    <row r="1488" spans="1:7" s="335" customFormat="1" ht="24" customHeight="1" x14ac:dyDescent="0.2">
      <c r="A1488" s="326" t="str">
        <f t="shared" ref="A1488:A1496" si="446">IFERROR(VLOOKUP(C1488,Tabla_Insumos,4,FALSE),"")</f>
        <v/>
      </c>
      <c r="B1488" s="327" t="str">
        <f t="shared" ref="B1488:B1496" si="447">IFERROR(VLOOKUP(C1488,Tabla_Insumos,5,FALSE),"")</f>
        <v/>
      </c>
      <c r="C1488" s="328"/>
      <c r="D1488" s="329" t="str">
        <f t="shared" ref="D1488:D1496" si="448">IFERROR(VLOOKUP(C1488,Tabla_Insumos,2,FALSE),"")</f>
        <v/>
      </c>
      <c r="E1488" s="330"/>
      <c r="F1488" s="331">
        <f t="shared" ref="F1488:F1496" si="449">IFERROR(VLOOKUP(C1488,Tabla_Insumos,3,FALSE),0)</f>
        <v>0</v>
      </c>
      <c r="G1488" s="334">
        <f t="shared" ref="G1488:G1496" si="450">ROUND(E1488*F1488,2)</f>
        <v>0</v>
      </c>
    </row>
    <row r="1489" spans="1:8" s="335" customFormat="1" ht="24" customHeight="1" x14ac:dyDescent="0.2">
      <c r="A1489" s="326" t="str">
        <f t="shared" si="446"/>
        <v/>
      </c>
      <c r="B1489" s="327" t="str">
        <f t="shared" si="447"/>
        <v/>
      </c>
      <c r="C1489" s="328"/>
      <c r="D1489" s="329" t="str">
        <f t="shared" si="448"/>
        <v/>
      </c>
      <c r="E1489" s="330"/>
      <c r="F1489" s="331">
        <f t="shared" si="449"/>
        <v>0</v>
      </c>
      <c r="G1489" s="334">
        <f t="shared" si="450"/>
        <v>0</v>
      </c>
    </row>
    <row r="1490" spans="1:8" s="335" customFormat="1" ht="24" customHeight="1" x14ac:dyDescent="0.2">
      <c r="A1490" s="326" t="str">
        <f t="shared" si="446"/>
        <v/>
      </c>
      <c r="B1490" s="327" t="str">
        <f t="shared" si="447"/>
        <v/>
      </c>
      <c r="C1490" s="328"/>
      <c r="D1490" s="329" t="str">
        <f t="shared" si="448"/>
        <v/>
      </c>
      <c r="E1490" s="330"/>
      <c r="F1490" s="331">
        <f t="shared" si="449"/>
        <v>0</v>
      </c>
      <c r="G1490" s="334">
        <f t="shared" si="450"/>
        <v>0</v>
      </c>
    </row>
    <row r="1491" spans="1:8" s="335" customFormat="1" ht="24" customHeight="1" x14ac:dyDescent="0.2">
      <c r="A1491" s="326" t="str">
        <f t="shared" si="446"/>
        <v/>
      </c>
      <c r="B1491" s="327" t="str">
        <f t="shared" si="447"/>
        <v/>
      </c>
      <c r="C1491" s="328"/>
      <c r="D1491" s="329" t="str">
        <f t="shared" si="448"/>
        <v/>
      </c>
      <c r="E1491" s="330"/>
      <c r="F1491" s="331">
        <f t="shared" si="449"/>
        <v>0</v>
      </c>
      <c r="G1491" s="334">
        <f t="shared" si="450"/>
        <v>0</v>
      </c>
    </row>
    <row r="1492" spans="1:8" s="335" customFormat="1" ht="24" customHeight="1" x14ac:dyDescent="0.2">
      <c r="A1492" s="326" t="str">
        <f t="shared" si="446"/>
        <v/>
      </c>
      <c r="B1492" s="327" t="str">
        <f t="shared" si="447"/>
        <v/>
      </c>
      <c r="C1492" s="328"/>
      <c r="D1492" s="329" t="str">
        <f t="shared" si="448"/>
        <v/>
      </c>
      <c r="E1492" s="330"/>
      <c r="F1492" s="331">
        <f t="shared" si="449"/>
        <v>0</v>
      </c>
      <c r="G1492" s="334">
        <f t="shared" si="450"/>
        <v>0</v>
      </c>
    </row>
    <row r="1493" spans="1:8" s="335" customFormat="1" ht="24" customHeight="1" x14ac:dyDescent="0.2">
      <c r="A1493" s="326" t="str">
        <f t="shared" si="446"/>
        <v/>
      </c>
      <c r="B1493" s="327" t="str">
        <f t="shared" si="447"/>
        <v/>
      </c>
      <c r="C1493" s="328"/>
      <c r="D1493" s="329" t="str">
        <f t="shared" si="448"/>
        <v/>
      </c>
      <c r="E1493" s="330"/>
      <c r="F1493" s="331">
        <f t="shared" si="449"/>
        <v>0</v>
      </c>
      <c r="G1493" s="334">
        <f t="shared" si="450"/>
        <v>0</v>
      </c>
    </row>
    <row r="1494" spans="1:8" s="335" customFormat="1" ht="24" customHeight="1" x14ac:dyDescent="0.2">
      <c r="A1494" s="326" t="str">
        <f t="shared" si="446"/>
        <v/>
      </c>
      <c r="B1494" s="327" t="str">
        <f t="shared" si="447"/>
        <v/>
      </c>
      <c r="C1494" s="328"/>
      <c r="D1494" s="329" t="str">
        <f t="shared" si="448"/>
        <v/>
      </c>
      <c r="E1494" s="330"/>
      <c r="F1494" s="331">
        <f t="shared" si="449"/>
        <v>0</v>
      </c>
      <c r="G1494" s="334">
        <f t="shared" si="450"/>
        <v>0</v>
      </c>
    </row>
    <row r="1495" spans="1:8" s="335" customFormat="1" ht="24" customHeight="1" x14ac:dyDescent="0.2">
      <c r="A1495" s="326" t="str">
        <f t="shared" si="446"/>
        <v/>
      </c>
      <c r="B1495" s="327" t="str">
        <f t="shared" si="447"/>
        <v/>
      </c>
      <c r="C1495" s="328"/>
      <c r="D1495" s="329" t="str">
        <f t="shared" si="448"/>
        <v/>
      </c>
      <c r="E1495" s="330"/>
      <c r="F1495" s="331">
        <f t="shared" si="449"/>
        <v>0</v>
      </c>
      <c r="G1495" s="334">
        <f t="shared" si="450"/>
        <v>0</v>
      </c>
    </row>
    <row r="1496" spans="1:8" s="335" customFormat="1" ht="24" customHeight="1" x14ac:dyDescent="0.2">
      <c r="A1496" s="326" t="str">
        <f t="shared" si="446"/>
        <v/>
      </c>
      <c r="B1496" s="327" t="str">
        <f t="shared" si="447"/>
        <v/>
      </c>
      <c r="C1496" s="328"/>
      <c r="D1496" s="329" t="str">
        <f t="shared" si="448"/>
        <v/>
      </c>
      <c r="E1496" s="330"/>
      <c r="F1496" s="331">
        <f t="shared" si="449"/>
        <v>0</v>
      </c>
      <c r="G1496" s="334">
        <f t="shared" si="450"/>
        <v>0</v>
      </c>
    </row>
    <row r="1497" spans="1:8" ht="24" customHeight="1" x14ac:dyDescent="0.2">
      <c r="A1497" s="181"/>
      <c r="B1497" s="162"/>
      <c r="C1497" s="151"/>
      <c r="D1497" s="162"/>
      <c r="E1497" s="163"/>
      <c r="F1497" s="240" t="s">
        <v>35</v>
      </c>
      <c r="G1497" s="178">
        <f>SUBTOTAL(9,G1488:G1496)</f>
        <v>0</v>
      </c>
    </row>
    <row r="1498" spans="1:8" ht="24" customHeight="1" thickBot="1" x14ac:dyDescent="0.25">
      <c r="A1498" s="182"/>
      <c r="B1498" s="183"/>
      <c r="C1498" s="184"/>
      <c r="D1498" s="183"/>
      <c r="E1498" s="185"/>
      <c r="F1498" s="186"/>
      <c r="G1498" s="187"/>
    </row>
    <row r="1499" spans="1:8" ht="24" customHeight="1" thickBot="1" x14ac:dyDescent="0.25">
      <c r="A1499" s="188" t="str">
        <f>B1457</f>
        <v>6.1.2</v>
      </c>
      <c r="B1499" s="189" t="str">
        <f>C1457</f>
        <v>Pisos de mosaico granítico 30 x 30</v>
      </c>
      <c r="C1499" s="190"/>
      <c r="D1499" s="190" t="s">
        <v>36</v>
      </c>
      <c r="E1499" s="191"/>
      <c r="F1499" s="192" t="s">
        <v>37</v>
      </c>
      <c r="G1499" s="193">
        <f>SUBTOTAL(9,G1462:G1498)</f>
        <v>0</v>
      </c>
    </row>
    <row r="1500" spans="1:8" ht="24" customHeight="1" thickTop="1" thickBot="1" x14ac:dyDescent="0.25"/>
    <row r="1501" spans="1:8" ht="24" customHeight="1" thickTop="1" x14ac:dyDescent="0.2">
      <c r="A1501" s="225" t="s">
        <v>39</v>
      </c>
      <c r="B1501" s="226"/>
      <c r="C1501" s="226"/>
      <c r="D1501" s="226"/>
      <c r="E1501" s="226"/>
      <c r="F1501" s="226"/>
      <c r="G1501" s="227"/>
      <c r="H1501" s="152">
        <f>COUNTIF($A$1:A1507,"ANALISIS DE PRECIOS")</f>
        <v>31</v>
      </c>
    </row>
    <row r="1502" spans="1:8" ht="24" customHeight="1" x14ac:dyDescent="0.2">
      <c r="A1502" s="153" t="s">
        <v>726</v>
      </c>
      <c r="B1502" s="154" t="str">
        <f>Comitente</f>
        <v>DIRECCIÓN DE INFRAESTRUCTURA ESCOLAR</v>
      </c>
      <c r="C1502" s="148"/>
      <c r="D1502" s="155"/>
      <c r="E1502" s="155"/>
      <c r="F1502" s="156"/>
      <c r="G1502" s="157"/>
    </row>
    <row r="1503" spans="1:8" ht="24" customHeight="1" x14ac:dyDescent="0.2">
      <c r="A1503" s="153" t="s">
        <v>727</v>
      </c>
      <c r="B1503" s="154">
        <f>Contratista</f>
        <v>0</v>
      </c>
      <c r="C1503" s="149"/>
      <c r="D1503" s="149"/>
      <c r="E1503" s="149"/>
      <c r="F1503" s="158"/>
      <c r="G1503" s="159"/>
    </row>
    <row r="1504" spans="1:8" ht="24" customHeight="1" x14ac:dyDescent="0.2">
      <c r="A1504" s="153" t="s">
        <v>26</v>
      </c>
      <c r="B1504" s="154" t="str">
        <f>Obra</f>
        <v>E.N.I. N° 23 - MARGARITA FERRA DE BARTOL</v>
      </c>
      <c r="C1504" s="149"/>
      <c r="D1504" s="149"/>
      <c r="E1504" s="149"/>
      <c r="F1504" s="158" t="s">
        <v>40</v>
      </c>
      <c r="G1504" s="160">
        <f>Fecha_Base</f>
        <v>0</v>
      </c>
    </row>
    <row r="1505" spans="1:141" ht="24" customHeight="1" x14ac:dyDescent="0.2">
      <c r="A1505" s="161" t="s">
        <v>725</v>
      </c>
      <c r="B1505" s="150" t="str">
        <f>Ubicación</f>
        <v>Alfredo Fortabat 3060 (o) - Bº Franklin Rawson</v>
      </c>
      <c r="C1505" s="150"/>
      <c r="D1505" s="162"/>
      <c r="E1505" s="163"/>
      <c r="F1505" s="164"/>
      <c r="G1505" s="165"/>
    </row>
    <row r="1506" spans="1:141" ht="24" customHeight="1" x14ac:dyDescent="0.2">
      <c r="A1506" s="161" t="s">
        <v>41</v>
      </c>
      <c r="B1506" s="166" t="str">
        <f>IFERROR(VALUE(LEFT(B1507,FIND("-",B1507)-1)),"")</f>
        <v/>
      </c>
      <c r="C1506" s="151" t="str">
        <f>IFERROR(VLOOKUP(B1506,Tabla_CyP,2,FALSE),"")</f>
        <v/>
      </c>
      <c r="E1506" s="163"/>
      <c r="F1506" s="164"/>
      <c r="G1506" s="165"/>
    </row>
    <row r="1507" spans="1:141" ht="24" customHeight="1" x14ac:dyDescent="0.2">
      <c r="A1507" s="161" t="s">
        <v>27</v>
      </c>
      <c r="B1507" s="167" t="str">
        <f>IFERROR(VLOOKUP(COUNTIF($A$1:A1507,"ANALISIS DE PRECIOS"),Tabla_NumeroItem,4,FALSE),"")</f>
        <v>6.1.3</v>
      </c>
      <c r="C1507" s="151" t="str">
        <f>IFERROR(VLOOKUP(B1507,Tabla_CyP,2,FALSE),"")</f>
        <v>Zócalos graníticos</v>
      </c>
      <c r="D1507" s="162"/>
      <c r="E1507" s="163"/>
      <c r="F1507" s="158" t="s">
        <v>28</v>
      </c>
      <c r="G1507" s="168" t="str">
        <f>IFERROR(VLOOKUP(B1507,Tabla_CyP,4,FALSE),"")</f>
        <v>ml</v>
      </c>
    </row>
    <row r="1508" spans="1:141" ht="24" customHeight="1" x14ac:dyDescent="0.2">
      <c r="A1508" s="161"/>
      <c r="B1508" s="150"/>
      <c r="C1508" s="151"/>
      <c r="D1508" s="162"/>
      <c r="E1508" s="163"/>
      <c r="F1508" s="164"/>
      <c r="G1508" s="165"/>
    </row>
    <row r="1509" spans="1:141" ht="24" customHeight="1" x14ac:dyDescent="0.2">
      <c r="A1509" s="357" t="s">
        <v>588</v>
      </c>
      <c r="B1509" s="358"/>
      <c r="C1509" s="359" t="s">
        <v>0</v>
      </c>
      <c r="D1509" s="359" t="s">
        <v>29</v>
      </c>
      <c r="E1509" s="361" t="s">
        <v>30</v>
      </c>
      <c r="F1509" s="363" t="s">
        <v>31</v>
      </c>
      <c r="G1509" s="365" t="s">
        <v>32</v>
      </c>
    </row>
    <row r="1510" spans="1:141" s="171" customFormat="1" ht="24" customHeight="1" x14ac:dyDescent="0.2">
      <c r="A1510" s="169" t="s">
        <v>589</v>
      </c>
      <c r="B1510" s="170" t="s">
        <v>590</v>
      </c>
      <c r="C1510" s="360"/>
      <c r="D1510" s="360"/>
      <c r="E1510" s="362"/>
      <c r="F1510" s="364"/>
      <c r="G1510" s="366"/>
      <c r="I1510" s="336"/>
      <c r="J1510" s="336"/>
      <c r="K1510" s="336"/>
      <c r="L1510" s="336"/>
      <c r="M1510" s="336"/>
      <c r="N1510" s="336"/>
      <c r="O1510" s="336"/>
      <c r="P1510" s="336"/>
      <c r="Q1510" s="336"/>
      <c r="R1510" s="336"/>
      <c r="S1510" s="336"/>
      <c r="T1510" s="336"/>
      <c r="U1510" s="336"/>
      <c r="V1510" s="336"/>
      <c r="W1510" s="336"/>
      <c r="X1510" s="336"/>
      <c r="Y1510" s="336"/>
      <c r="Z1510" s="336"/>
      <c r="AA1510" s="336"/>
      <c r="AB1510" s="336"/>
      <c r="AC1510" s="336"/>
      <c r="AD1510" s="336"/>
      <c r="AE1510" s="336"/>
      <c r="AF1510" s="336"/>
      <c r="AG1510" s="336"/>
      <c r="AH1510" s="336"/>
      <c r="AI1510" s="336"/>
      <c r="AJ1510" s="336"/>
      <c r="AK1510" s="336"/>
      <c r="AL1510" s="336"/>
      <c r="AM1510" s="336"/>
      <c r="AN1510" s="336"/>
      <c r="AO1510" s="336"/>
      <c r="AP1510" s="336"/>
      <c r="AQ1510" s="336"/>
      <c r="AR1510" s="336"/>
      <c r="AS1510" s="336"/>
      <c r="AT1510" s="336"/>
      <c r="AU1510" s="336"/>
      <c r="AV1510" s="336"/>
      <c r="AW1510" s="336"/>
      <c r="AX1510" s="336"/>
      <c r="AY1510" s="336"/>
      <c r="AZ1510" s="336"/>
      <c r="BA1510" s="336"/>
      <c r="BB1510" s="336"/>
      <c r="BC1510" s="336"/>
      <c r="BD1510" s="336"/>
      <c r="BE1510" s="336"/>
      <c r="BF1510" s="336"/>
      <c r="BG1510" s="336"/>
      <c r="BH1510" s="336"/>
      <c r="BI1510" s="336"/>
      <c r="BJ1510" s="336"/>
      <c r="BK1510" s="336"/>
      <c r="BL1510" s="336"/>
      <c r="BM1510" s="336"/>
      <c r="BN1510" s="336"/>
      <c r="BO1510" s="336"/>
      <c r="BP1510" s="336"/>
      <c r="BQ1510" s="336"/>
      <c r="BR1510" s="336"/>
      <c r="BS1510" s="336"/>
      <c r="BT1510" s="336"/>
      <c r="BU1510" s="336"/>
      <c r="BV1510" s="336"/>
      <c r="BW1510" s="336"/>
      <c r="BX1510" s="336"/>
      <c r="BY1510" s="336"/>
      <c r="BZ1510" s="336"/>
      <c r="CA1510" s="336"/>
      <c r="CB1510" s="336"/>
      <c r="CC1510" s="336"/>
      <c r="CD1510" s="336"/>
      <c r="CE1510" s="336"/>
      <c r="CF1510" s="336"/>
      <c r="CG1510" s="336"/>
      <c r="CH1510" s="336"/>
      <c r="CI1510" s="336"/>
      <c r="CJ1510" s="336"/>
      <c r="CK1510" s="336"/>
      <c r="CL1510" s="336"/>
      <c r="CM1510" s="336"/>
      <c r="CN1510" s="336"/>
      <c r="CO1510" s="336"/>
      <c r="CP1510" s="336"/>
      <c r="CQ1510" s="336"/>
      <c r="CR1510" s="336"/>
      <c r="CS1510" s="336"/>
      <c r="CT1510" s="336"/>
      <c r="CU1510" s="336"/>
      <c r="CV1510" s="336"/>
      <c r="CW1510" s="336"/>
      <c r="CX1510" s="336"/>
      <c r="CY1510" s="336"/>
      <c r="CZ1510" s="336"/>
      <c r="DA1510" s="336"/>
      <c r="DB1510" s="336"/>
      <c r="DC1510" s="336"/>
      <c r="DD1510" s="336"/>
      <c r="DE1510" s="336"/>
      <c r="DF1510" s="336"/>
      <c r="DG1510" s="336"/>
      <c r="DH1510" s="336"/>
      <c r="DI1510" s="336"/>
      <c r="DJ1510" s="336"/>
      <c r="DK1510" s="336"/>
      <c r="DL1510" s="336"/>
      <c r="DM1510" s="336"/>
      <c r="DN1510" s="336"/>
      <c r="DO1510" s="336"/>
      <c r="DP1510" s="336"/>
      <c r="DQ1510" s="336"/>
      <c r="DR1510" s="336"/>
      <c r="DS1510" s="336"/>
      <c r="DT1510" s="336"/>
      <c r="DU1510" s="336"/>
      <c r="DV1510" s="336"/>
      <c r="DW1510" s="336"/>
      <c r="DX1510" s="336"/>
      <c r="DY1510" s="336"/>
      <c r="DZ1510" s="336"/>
      <c r="EA1510" s="336"/>
      <c r="EB1510" s="336"/>
      <c r="EC1510" s="336"/>
      <c r="ED1510" s="336"/>
      <c r="EE1510" s="336"/>
      <c r="EF1510" s="336"/>
      <c r="EG1510" s="336"/>
      <c r="EH1510" s="336"/>
      <c r="EI1510" s="336"/>
      <c r="EJ1510" s="336"/>
      <c r="EK1510" s="336"/>
    </row>
    <row r="1511" spans="1:141" ht="24" customHeight="1" x14ac:dyDescent="0.2">
      <c r="A1511" s="239"/>
      <c r="B1511" s="172"/>
      <c r="C1511" s="237" t="s">
        <v>728</v>
      </c>
      <c r="D1511" s="173"/>
      <c r="E1511" s="174"/>
      <c r="F1511" s="175"/>
      <c r="G1511" s="176"/>
    </row>
    <row r="1512" spans="1:141" s="335" customFormat="1" ht="24" customHeight="1" x14ac:dyDescent="0.2">
      <c r="A1512" s="326" t="str">
        <f t="shared" ref="A1512:A1525" si="451">IFERROR(VLOOKUP(C1512,Tabla_Insumos,4,FALSE),"")</f>
        <v/>
      </c>
      <c r="B1512" s="327" t="str">
        <f>IFERROR(VLOOKUP(C1512,Tabla_Insumos,5,FALSE),"")</f>
        <v/>
      </c>
      <c r="C1512" s="328"/>
      <c r="D1512" s="329" t="str">
        <f t="shared" ref="D1512:D1525" si="452">IFERROR(VLOOKUP(C1512,Tabla_Insumos,2,FALSE),"")</f>
        <v/>
      </c>
      <c r="E1512" s="330"/>
      <c r="F1512" s="331">
        <f t="shared" ref="F1512:F1525" si="453">IFERROR(VLOOKUP(C1512,Tabla_Insumos,3,FALSE),0)</f>
        <v>0</v>
      </c>
      <c r="G1512" s="334">
        <f>ROUND(E1512*F1512,2)</f>
        <v>0</v>
      </c>
    </row>
    <row r="1513" spans="1:141" s="335" customFormat="1" ht="24" customHeight="1" x14ac:dyDescent="0.2">
      <c r="A1513" s="326" t="str">
        <f t="shared" si="451"/>
        <v/>
      </c>
      <c r="B1513" s="327" t="str">
        <f t="shared" ref="B1513:B1525" si="454">IFERROR(VLOOKUP(C1513,Tabla_Insumos,5,FALSE),"")</f>
        <v/>
      </c>
      <c r="C1513" s="328"/>
      <c r="D1513" s="329" t="str">
        <f t="shared" si="452"/>
        <v/>
      </c>
      <c r="E1513" s="330"/>
      <c r="F1513" s="331">
        <f t="shared" si="453"/>
        <v>0</v>
      </c>
      <c r="G1513" s="334">
        <f t="shared" ref="G1513:G1525" si="455">ROUND(E1513*F1513,2)</f>
        <v>0</v>
      </c>
    </row>
    <row r="1514" spans="1:141" s="335" customFormat="1" ht="24" customHeight="1" x14ac:dyDescent="0.2">
      <c r="A1514" s="326" t="str">
        <f t="shared" si="451"/>
        <v/>
      </c>
      <c r="B1514" s="327" t="str">
        <f t="shared" si="454"/>
        <v/>
      </c>
      <c r="C1514" s="328"/>
      <c r="D1514" s="329" t="str">
        <f t="shared" si="452"/>
        <v/>
      </c>
      <c r="E1514" s="330"/>
      <c r="F1514" s="331">
        <f t="shared" si="453"/>
        <v>0</v>
      </c>
      <c r="G1514" s="334">
        <f t="shared" si="455"/>
        <v>0</v>
      </c>
    </row>
    <row r="1515" spans="1:141" s="335" customFormat="1" ht="24" customHeight="1" x14ac:dyDescent="0.2">
      <c r="A1515" s="326" t="str">
        <f t="shared" si="451"/>
        <v/>
      </c>
      <c r="B1515" s="327" t="str">
        <f t="shared" si="454"/>
        <v/>
      </c>
      <c r="C1515" s="328"/>
      <c r="D1515" s="329" t="str">
        <f t="shared" si="452"/>
        <v/>
      </c>
      <c r="E1515" s="330"/>
      <c r="F1515" s="331">
        <f t="shared" si="453"/>
        <v>0</v>
      </c>
      <c r="G1515" s="334">
        <f t="shared" si="455"/>
        <v>0</v>
      </c>
    </row>
    <row r="1516" spans="1:141" s="335" customFormat="1" ht="24" customHeight="1" x14ac:dyDescent="0.2">
      <c r="A1516" s="326" t="str">
        <f t="shared" si="451"/>
        <v/>
      </c>
      <c r="B1516" s="327" t="str">
        <f t="shared" si="454"/>
        <v/>
      </c>
      <c r="C1516" s="328"/>
      <c r="D1516" s="329" t="str">
        <f t="shared" si="452"/>
        <v/>
      </c>
      <c r="E1516" s="330"/>
      <c r="F1516" s="331">
        <f t="shared" si="453"/>
        <v>0</v>
      </c>
      <c r="G1516" s="334">
        <f t="shared" si="455"/>
        <v>0</v>
      </c>
    </row>
    <row r="1517" spans="1:141" s="335" customFormat="1" ht="24" customHeight="1" x14ac:dyDescent="0.2">
      <c r="A1517" s="326" t="str">
        <f t="shared" si="451"/>
        <v/>
      </c>
      <c r="B1517" s="327" t="str">
        <f t="shared" si="454"/>
        <v/>
      </c>
      <c r="C1517" s="328"/>
      <c r="D1517" s="329" t="str">
        <f t="shared" si="452"/>
        <v/>
      </c>
      <c r="E1517" s="330"/>
      <c r="F1517" s="331">
        <f t="shared" si="453"/>
        <v>0</v>
      </c>
      <c r="G1517" s="334">
        <f t="shared" si="455"/>
        <v>0</v>
      </c>
    </row>
    <row r="1518" spans="1:141" s="335" customFormat="1" ht="24" customHeight="1" x14ac:dyDescent="0.2">
      <c r="A1518" s="326" t="str">
        <f t="shared" si="451"/>
        <v/>
      </c>
      <c r="B1518" s="327" t="str">
        <f t="shared" si="454"/>
        <v/>
      </c>
      <c r="C1518" s="328"/>
      <c r="D1518" s="329" t="str">
        <f t="shared" si="452"/>
        <v/>
      </c>
      <c r="E1518" s="330"/>
      <c r="F1518" s="331">
        <f t="shared" si="453"/>
        <v>0</v>
      </c>
      <c r="G1518" s="334">
        <f t="shared" si="455"/>
        <v>0</v>
      </c>
    </row>
    <row r="1519" spans="1:141" s="335" customFormat="1" ht="24" customHeight="1" x14ac:dyDescent="0.2">
      <c r="A1519" s="326" t="str">
        <f t="shared" si="451"/>
        <v/>
      </c>
      <c r="B1519" s="327" t="str">
        <f t="shared" si="454"/>
        <v/>
      </c>
      <c r="C1519" s="328"/>
      <c r="D1519" s="329" t="str">
        <f t="shared" si="452"/>
        <v/>
      </c>
      <c r="E1519" s="330"/>
      <c r="F1519" s="331">
        <f t="shared" si="453"/>
        <v>0</v>
      </c>
      <c r="G1519" s="334">
        <f t="shared" si="455"/>
        <v>0</v>
      </c>
    </row>
    <row r="1520" spans="1:141" s="335" customFormat="1" ht="24" customHeight="1" x14ac:dyDescent="0.2">
      <c r="A1520" s="326" t="str">
        <f t="shared" si="451"/>
        <v/>
      </c>
      <c r="B1520" s="327" t="str">
        <f t="shared" si="454"/>
        <v/>
      </c>
      <c r="C1520" s="328"/>
      <c r="D1520" s="329" t="str">
        <f t="shared" si="452"/>
        <v/>
      </c>
      <c r="E1520" s="330"/>
      <c r="F1520" s="331">
        <f t="shared" si="453"/>
        <v>0</v>
      </c>
      <c r="G1520" s="334">
        <f t="shared" si="455"/>
        <v>0</v>
      </c>
    </row>
    <row r="1521" spans="1:7" s="335" customFormat="1" ht="24" customHeight="1" x14ac:dyDescent="0.2">
      <c r="A1521" s="326" t="str">
        <f t="shared" si="451"/>
        <v/>
      </c>
      <c r="B1521" s="327" t="str">
        <f t="shared" si="454"/>
        <v/>
      </c>
      <c r="C1521" s="328"/>
      <c r="D1521" s="329" t="str">
        <f t="shared" si="452"/>
        <v/>
      </c>
      <c r="E1521" s="330"/>
      <c r="F1521" s="331">
        <f t="shared" si="453"/>
        <v>0</v>
      </c>
      <c r="G1521" s="334">
        <f t="shared" si="455"/>
        <v>0</v>
      </c>
    </row>
    <row r="1522" spans="1:7" s="335" customFormat="1" ht="24" customHeight="1" x14ac:dyDescent="0.2">
      <c r="A1522" s="326" t="str">
        <f t="shared" si="451"/>
        <v/>
      </c>
      <c r="B1522" s="327" t="str">
        <f t="shared" si="454"/>
        <v/>
      </c>
      <c r="C1522" s="328"/>
      <c r="D1522" s="329" t="str">
        <f t="shared" si="452"/>
        <v/>
      </c>
      <c r="E1522" s="330"/>
      <c r="F1522" s="331">
        <f t="shared" si="453"/>
        <v>0</v>
      </c>
      <c r="G1522" s="334">
        <f t="shared" si="455"/>
        <v>0</v>
      </c>
    </row>
    <row r="1523" spans="1:7" s="335" customFormat="1" ht="24" customHeight="1" x14ac:dyDescent="0.2">
      <c r="A1523" s="326" t="str">
        <f t="shared" si="451"/>
        <v/>
      </c>
      <c r="B1523" s="327" t="str">
        <f t="shared" si="454"/>
        <v/>
      </c>
      <c r="C1523" s="328"/>
      <c r="D1523" s="329" t="str">
        <f t="shared" si="452"/>
        <v/>
      </c>
      <c r="E1523" s="330"/>
      <c r="F1523" s="331">
        <f t="shared" si="453"/>
        <v>0</v>
      </c>
      <c r="G1523" s="334">
        <f t="shared" si="455"/>
        <v>0</v>
      </c>
    </row>
    <row r="1524" spans="1:7" s="335" customFormat="1" ht="24" customHeight="1" x14ac:dyDescent="0.2">
      <c r="A1524" s="326" t="str">
        <f t="shared" si="451"/>
        <v/>
      </c>
      <c r="B1524" s="327" t="str">
        <f t="shared" si="454"/>
        <v/>
      </c>
      <c r="C1524" s="328"/>
      <c r="D1524" s="329" t="str">
        <f t="shared" si="452"/>
        <v/>
      </c>
      <c r="E1524" s="330"/>
      <c r="F1524" s="331">
        <f t="shared" si="453"/>
        <v>0</v>
      </c>
      <c r="G1524" s="334">
        <f t="shared" si="455"/>
        <v>0</v>
      </c>
    </row>
    <row r="1525" spans="1:7" s="335" customFormat="1" ht="24" customHeight="1" x14ac:dyDescent="0.2">
      <c r="A1525" s="326" t="str">
        <f t="shared" si="451"/>
        <v/>
      </c>
      <c r="B1525" s="327" t="str">
        <f t="shared" si="454"/>
        <v/>
      </c>
      <c r="C1525" s="328"/>
      <c r="D1525" s="329" t="str">
        <f t="shared" si="452"/>
        <v/>
      </c>
      <c r="E1525" s="330"/>
      <c r="F1525" s="332">
        <f t="shared" si="453"/>
        <v>0</v>
      </c>
      <c r="G1525" s="334">
        <f t="shared" si="455"/>
        <v>0</v>
      </c>
    </row>
    <row r="1526" spans="1:7" ht="24" customHeight="1" x14ac:dyDescent="0.2">
      <c r="A1526" s="177"/>
      <c r="B1526" s="151"/>
      <c r="C1526" s="151"/>
      <c r="D1526" s="162"/>
      <c r="E1526" s="163"/>
      <c r="F1526" s="240" t="s">
        <v>33</v>
      </c>
      <c r="G1526" s="178">
        <f>SUBTOTAL(9,G1512:G1525)</f>
        <v>0</v>
      </c>
    </row>
    <row r="1527" spans="1:7" ht="24" customHeight="1" x14ac:dyDescent="0.2">
      <c r="A1527" s="177"/>
      <c r="B1527" s="151"/>
      <c r="C1527" s="179" t="s">
        <v>729</v>
      </c>
      <c r="D1527" s="162"/>
      <c r="E1527" s="163"/>
      <c r="F1527" s="164"/>
      <c r="G1527" s="180"/>
    </row>
    <row r="1528" spans="1:7" s="335" customFormat="1" ht="24" customHeight="1" x14ac:dyDescent="0.2">
      <c r="A1528" s="326" t="str">
        <f t="shared" ref="A1528:A1535" si="456">IFERROR(VLOOKUP(C1528,Tabla_Insumos,4,FALSE),"")</f>
        <v/>
      </c>
      <c r="B1528" s="327" t="str">
        <f t="shared" ref="B1528:B1535" si="457">IFERROR(VLOOKUP(C1528,Tabla_Insumos,5,FALSE),"")</f>
        <v/>
      </c>
      <c r="C1528" s="328"/>
      <c r="D1528" s="329" t="str">
        <f t="shared" ref="D1528:D1535" si="458">IFERROR(VLOOKUP(C1528,Tabla_Insumos,2,FALSE),"")</f>
        <v/>
      </c>
      <c r="E1528" s="330"/>
      <c r="F1528" s="333">
        <f t="shared" ref="F1528:F1535" si="459">IFERROR(VLOOKUP(C1528,Tabla_Insumos,3,FALSE),0)</f>
        <v>0</v>
      </c>
      <c r="G1528" s="334">
        <f>ROUND(E1528*F1528,2)</f>
        <v>0</v>
      </c>
    </row>
    <row r="1529" spans="1:7" s="335" customFormat="1" ht="24" customHeight="1" x14ac:dyDescent="0.2">
      <c r="A1529" s="326" t="str">
        <f t="shared" si="456"/>
        <v/>
      </c>
      <c r="B1529" s="327" t="str">
        <f t="shared" si="457"/>
        <v/>
      </c>
      <c r="C1529" s="328"/>
      <c r="D1529" s="329" t="str">
        <f t="shared" si="458"/>
        <v/>
      </c>
      <c r="E1529" s="330"/>
      <c r="F1529" s="333">
        <f t="shared" si="459"/>
        <v>0</v>
      </c>
      <c r="G1529" s="334">
        <f>ROUND(E1529*F1529,2)</f>
        <v>0</v>
      </c>
    </row>
    <row r="1530" spans="1:7" s="335" customFormat="1" ht="24" customHeight="1" x14ac:dyDescent="0.2">
      <c r="A1530" s="326" t="str">
        <f t="shared" si="456"/>
        <v/>
      </c>
      <c r="B1530" s="327" t="str">
        <f t="shared" si="457"/>
        <v/>
      </c>
      <c r="C1530" s="328"/>
      <c r="D1530" s="329" t="str">
        <f t="shared" si="458"/>
        <v/>
      </c>
      <c r="E1530" s="330"/>
      <c r="F1530" s="333">
        <f t="shared" si="459"/>
        <v>0</v>
      </c>
      <c r="G1530" s="334">
        <f t="shared" ref="G1530:G1535" si="460">ROUND(E1530*F1530,2)</f>
        <v>0</v>
      </c>
    </row>
    <row r="1531" spans="1:7" s="335" customFormat="1" ht="24" customHeight="1" x14ac:dyDescent="0.2">
      <c r="A1531" s="326" t="str">
        <f t="shared" si="456"/>
        <v/>
      </c>
      <c r="B1531" s="327" t="str">
        <f t="shared" si="457"/>
        <v/>
      </c>
      <c r="C1531" s="328"/>
      <c r="D1531" s="329" t="str">
        <f t="shared" si="458"/>
        <v/>
      </c>
      <c r="E1531" s="330"/>
      <c r="F1531" s="333">
        <f t="shared" si="459"/>
        <v>0</v>
      </c>
      <c r="G1531" s="334">
        <f t="shared" si="460"/>
        <v>0</v>
      </c>
    </row>
    <row r="1532" spans="1:7" s="335" customFormat="1" ht="24" customHeight="1" x14ac:dyDescent="0.2">
      <c r="A1532" s="326" t="str">
        <f t="shared" si="456"/>
        <v/>
      </c>
      <c r="B1532" s="327" t="str">
        <f t="shared" si="457"/>
        <v/>
      </c>
      <c r="C1532" s="328"/>
      <c r="D1532" s="329" t="str">
        <f t="shared" si="458"/>
        <v/>
      </c>
      <c r="E1532" s="330"/>
      <c r="F1532" s="331">
        <f t="shared" si="459"/>
        <v>0</v>
      </c>
      <c r="G1532" s="334">
        <f t="shared" si="460"/>
        <v>0</v>
      </c>
    </row>
    <row r="1533" spans="1:7" s="335" customFormat="1" ht="24" customHeight="1" x14ac:dyDescent="0.2">
      <c r="A1533" s="326" t="str">
        <f t="shared" si="456"/>
        <v/>
      </c>
      <c r="B1533" s="327" t="str">
        <f t="shared" si="457"/>
        <v/>
      </c>
      <c r="C1533" s="328"/>
      <c r="D1533" s="329" t="str">
        <f t="shared" si="458"/>
        <v/>
      </c>
      <c r="E1533" s="330"/>
      <c r="F1533" s="331">
        <f t="shared" si="459"/>
        <v>0</v>
      </c>
      <c r="G1533" s="334">
        <f t="shared" si="460"/>
        <v>0</v>
      </c>
    </row>
    <row r="1534" spans="1:7" s="335" customFormat="1" ht="24" customHeight="1" x14ac:dyDescent="0.2">
      <c r="A1534" s="326" t="str">
        <f t="shared" si="456"/>
        <v/>
      </c>
      <c r="B1534" s="327" t="str">
        <f t="shared" si="457"/>
        <v/>
      </c>
      <c r="C1534" s="328"/>
      <c r="D1534" s="329" t="str">
        <f t="shared" si="458"/>
        <v/>
      </c>
      <c r="E1534" s="330"/>
      <c r="F1534" s="331">
        <f t="shared" si="459"/>
        <v>0</v>
      </c>
      <c r="G1534" s="334">
        <f t="shared" si="460"/>
        <v>0</v>
      </c>
    </row>
    <row r="1535" spans="1:7" s="335" customFormat="1" ht="24" customHeight="1" x14ac:dyDescent="0.2">
      <c r="A1535" s="326" t="str">
        <f t="shared" si="456"/>
        <v/>
      </c>
      <c r="B1535" s="327" t="str">
        <f t="shared" si="457"/>
        <v/>
      </c>
      <c r="C1535" s="328"/>
      <c r="D1535" s="329" t="str">
        <f t="shared" si="458"/>
        <v/>
      </c>
      <c r="E1535" s="330"/>
      <c r="F1535" s="331">
        <f t="shared" si="459"/>
        <v>0</v>
      </c>
      <c r="G1535" s="334">
        <f t="shared" si="460"/>
        <v>0</v>
      </c>
    </row>
    <row r="1536" spans="1:7" ht="24" customHeight="1" x14ac:dyDescent="0.2">
      <c r="A1536" s="177"/>
      <c r="B1536" s="151"/>
      <c r="C1536" s="151"/>
      <c r="D1536" s="162"/>
      <c r="E1536" s="163"/>
      <c r="F1536" s="240" t="s">
        <v>34</v>
      </c>
      <c r="G1536" s="178">
        <f>SUBTOTAL(9,G1528:G1535)</f>
        <v>0</v>
      </c>
    </row>
    <row r="1537" spans="1:8" ht="24" customHeight="1" x14ac:dyDescent="0.2">
      <c r="A1537" s="177"/>
      <c r="B1537" s="151"/>
      <c r="C1537" s="179" t="s">
        <v>730</v>
      </c>
      <c r="D1537" s="162"/>
      <c r="E1537" s="163"/>
      <c r="F1537" s="164"/>
      <c r="G1537" s="180"/>
    </row>
    <row r="1538" spans="1:8" s="335" customFormat="1" ht="24" customHeight="1" x14ac:dyDescent="0.2">
      <c r="A1538" s="326" t="str">
        <f t="shared" ref="A1538:A1546" si="461">IFERROR(VLOOKUP(C1538,Tabla_Insumos,4,FALSE),"")</f>
        <v/>
      </c>
      <c r="B1538" s="327" t="str">
        <f t="shared" ref="B1538:B1546" si="462">IFERROR(VLOOKUP(C1538,Tabla_Insumos,5,FALSE),"")</f>
        <v/>
      </c>
      <c r="C1538" s="328"/>
      <c r="D1538" s="329" t="str">
        <f t="shared" ref="D1538:D1546" si="463">IFERROR(VLOOKUP(C1538,Tabla_Insumos,2,FALSE),"")</f>
        <v/>
      </c>
      <c r="E1538" s="330"/>
      <c r="F1538" s="331">
        <f t="shared" ref="F1538:F1546" si="464">IFERROR(VLOOKUP(C1538,Tabla_Insumos,3,FALSE),0)</f>
        <v>0</v>
      </c>
      <c r="G1538" s="334">
        <f t="shared" ref="G1538:G1546" si="465">ROUND(E1538*F1538,2)</f>
        <v>0</v>
      </c>
    </row>
    <row r="1539" spans="1:8" s="335" customFormat="1" ht="24" customHeight="1" x14ac:dyDescent="0.2">
      <c r="A1539" s="326" t="str">
        <f t="shared" si="461"/>
        <v/>
      </c>
      <c r="B1539" s="327" t="str">
        <f t="shared" si="462"/>
        <v/>
      </c>
      <c r="C1539" s="328"/>
      <c r="D1539" s="329" t="str">
        <f t="shared" si="463"/>
        <v/>
      </c>
      <c r="E1539" s="330"/>
      <c r="F1539" s="331">
        <f t="shared" si="464"/>
        <v>0</v>
      </c>
      <c r="G1539" s="334">
        <f t="shared" si="465"/>
        <v>0</v>
      </c>
    </row>
    <row r="1540" spans="1:8" s="335" customFormat="1" ht="24" customHeight="1" x14ac:dyDescent="0.2">
      <c r="A1540" s="326" t="str">
        <f t="shared" si="461"/>
        <v/>
      </c>
      <c r="B1540" s="327" t="str">
        <f t="shared" si="462"/>
        <v/>
      </c>
      <c r="C1540" s="328"/>
      <c r="D1540" s="329" t="str">
        <f t="shared" si="463"/>
        <v/>
      </c>
      <c r="E1540" s="330"/>
      <c r="F1540" s="331">
        <f t="shared" si="464"/>
        <v>0</v>
      </c>
      <c r="G1540" s="334">
        <f t="shared" si="465"/>
        <v>0</v>
      </c>
    </row>
    <row r="1541" spans="1:8" s="335" customFormat="1" ht="24" customHeight="1" x14ac:dyDescent="0.2">
      <c r="A1541" s="326" t="str">
        <f t="shared" si="461"/>
        <v/>
      </c>
      <c r="B1541" s="327" t="str">
        <f t="shared" si="462"/>
        <v/>
      </c>
      <c r="C1541" s="328"/>
      <c r="D1541" s="329" t="str">
        <f t="shared" si="463"/>
        <v/>
      </c>
      <c r="E1541" s="330"/>
      <c r="F1541" s="331">
        <f t="shared" si="464"/>
        <v>0</v>
      </c>
      <c r="G1541" s="334">
        <f t="shared" si="465"/>
        <v>0</v>
      </c>
    </row>
    <row r="1542" spans="1:8" s="335" customFormat="1" ht="24" customHeight="1" x14ac:dyDescent="0.2">
      <c r="A1542" s="326" t="str">
        <f t="shared" si="461"/>
        <v/>
      </c>
      <c r="B1542" s="327" t="str">
        <f t="shared" si="462"/>
        <v/>
      </c>
      <c r="C1542" s="328"/>
      <c r="D1542" s="329" t="str">
        <f t="shared" si="463"/>
        <v/>
      </c>
      <c r="E1542" s="330"/>
      <c r="F1542" s="331">
        <f t="shared" si="464"/>
        <v>0</v>
      </c>
      <c r="G1542" s="334">
        <f t="shared" si="465"/>
        <v>0</v>
      </c>
    </row>
    <row r="1543" spans="1:8" s="335" customFormat="1" ht="24" customHeight="1" x14ac:dyDescent="0.2">
      <c r="A1543" s="326" t="str">
        <f t="shared" si="461"/>
        <v/>
      </c>
      <c r="B1543" s="327" t="str">
        <f t="shared" si="462"/>
        <v/>
      </c>
      <c r="C1543" s="328"/>
      <c r="D1543" s="329" t="str">
        <f t="shared" si="463"/>
        <v/>
      </c>
      <c r="E1543" s="330"/>
      <c r="F1543" s="331">
        <f t="shared" si="464"/>
        <v>0</v>
      </c>
      <c r="G1543" s="334">
        <f t="shared" si="465"/>
        <v>0</v>
      </c>
    </row>
    <row r="1544" spans="1:8" s="335" customFormat="1" ht="24" customHeight="1" x14ac:dyDescent="0.2">
      <c r="A1544" s="326" t="str">
        <f t="shared" si="461"/>
        <v/>
      </c>
      <c r="B1544" s="327" t="str">
        <f t="shared" si="462"/>
        <v/>
      </c>
      <c r="C1544" s="328"/>
      <c r="D1544" s="329" t="str">
        <f t="shared" si="463"/>
        <v/>
      </c>
      <c r="E1544" s="330"/>
      <c r="F1544" s="331">
        <f t="shared" si="464"/>
        <v>0</v>
      </c>
      <c r="G1544" s="334">
        <f t="shared" si="465"/>
        <v>0</v>
      </c>
    </row>
    <row r="1545" spans="1:8" s="335" customFormat="1" ht="24" customHeight="1" x14ac:dyDescent="0.2">
      <c r="A1545" s="326" t="str">
        <f t="shared" si="461"/>
        <v/>
      </c>
      <c r="B1545" s="327" t="str">
        <f t="shared" si="462"/>
        <v/>
      </c>
      <c r="C1545" s="328"/>
      <c r="D1545" s="329" t="str">
        <f t="shared" si="463"/>
        <v/>
      </c>
      <c r="E1545" s="330"/>
      <c r="F1545" s="331">
        <f t="shared" si="464"/>
        <v>0</v>
      </c>
      <c r="G1545" s="334">
        <f t="shared" si="465"/>
        <v>0</v>
      </c>
    </row>
    <row r="1546" spans="1:8" s="335" customFormat="1" ht="24" customHeight="1" x14ac:dyDescent="0.2">
      <c r="A1546" s="326" t="str">
        <f t="shared" si="461"/>
        <v/>
      </c>
      <c r="B1546" s="327" t="str">
        <f t="shared" si="462"/>
        <v/>
      </c>
      <c r="C1546" s="328"/>
      <c r="D1546" s="329" t="str">
        <f t="shared" si="463"/>
        <v/>
      </c>
      <c r="E1546" s="330"/>
      <c r="F1546" s="331">
        <f t="shared" si="464"/>
        <v>0</v>
      </c>
      <c r="G1546" s="334">
        <f t="shared" si="465"/>
        <v>0</v>
      </c>
    </row>
    <row r="1547" spans="1:8" ht="24" customHeight="1" x14ac:dyDescent="0.2">
      <c r="A1547" s="181"/>
      <c r="B1547" s="162"/>
      <c r="C1547" s="151"/>
      <c r="D1547" s="162"/>
      <c r="E1547" s="163"/>
      <c r="F1547" s="240" t="s">
        <v>35</v>
      </c>
      <c r="G1547" s="178">
        <f>SUBTOTAL(9,G1538:G1546)</f>
        <v>0</v>
      </c>
    </row>
    <row r="1548" spans="1:8" ht="24" customHeight="1" thickBot="1" x14ac:dyDescent="0.25">
      <c r="A1548" s="182"/>
      <c r="B1548" s="183"/>
      <c r="C1548" s="184"/>
      <c r="D1548" s="183"/>
      <c r="E1548" s="185"/>
      <c r="F1548" s="186"/>
      <c r="G1548" s="187"/>
    </row>
    <row r="1549" spans="1:8" ht="24" customHeight="1" thickBot="1" x14ac:dyDescent="0.25">
      <c r="A1549" s="188" t="str">
        <f>B1507</f>
        <v>6.1.3</v>
      </c>
      <c r="B1549" s="189" t="str">
        <f>C1507</f>
        <v>Zócalos graníticos</v>
      </c>
      <c r="C1549" s="190"/>
      <c r="D1549" s="190" t="s">
        <v>36</v>
      </c>
      <c r="E1549" s="191"/>
      <c r="F1549" s="192" t="s">
        <v>37</v>
      </c>
      <c r="G1549" s="193">
        <f>SUBTOTAL(9,G1512:G1548)</f>
        <v>0</v>
      </c>
    </row>
    <row r="1550" spans="1:8" ht="24" customHeight="1" thickTop="1" thickBot="1" x14ac:dyDescent="0.25"/>
    <row r="1551" spans="1:8" ht="24" customHeight="1" thickTop="1" x14ac:dyDescent="0.2">
      <c r="A1551" s="225" t="s">
        <v>39</v>
      </c>
      <c r="B1551" s="226"/>
      <c r="C1551" s="226"/>
      <c r="D1551" s="226"/>
      <c r="E1551" s="226"/>
      <c r="F1551" s="226"/>
      <c r="G1551" s="227"/>
      <c r="H1551" s="152">
        <f>COUNTIF($A$1:A1557,"ANALISIS DE PRECIOS")</f>
        <v>32</v>
      </c>
    </row>
    <row r="1552" spans="1:8" ht="24" customHeight="1" x14ac:dyDescent="0.2">
      <c r="A1552" s="153" t="s">
        <v>726</v>
      </c>
      <c r="B1552" s="154" t="str">
        <f>Comitente</f>
        <v>DIRECCIÓN DE INFRAESTRUCTURA ESCOLAR</v>
      </c>
      <c r="C1552" s="148"/>
      <c r="D1552" s="155"/>
      <c r="E1552" s="155"/>
      <c r="F1552" s="156"/>
      <c r="G1552" s="157"/>
    </row>
    <row r="1553" spans="1:141" ht="24" customHeight="1" x14ac:dyDescent="0.2">
      <c r="A1553" s="153" t="s">
        <v>727</v>
      </c>
      <c r="B1553" s="154">
        <f>Contratista</f>
        <v>0</v>
      </c>
      <c r="C1553" s="149"/>
      <c r="D1553" s="149"/>
      <c r="E1553" s="149"/>
      <c r="F1553" s="158"/>
      <c r="G1553" s="159"/>
    </row>
    <row r="1554" spans="1:141" ht="24" customHeight="1" x14ac:dyDescent="0.2">
      <c r="A1554" s="153" t="s">
        <v>26</v>
      </c>
      <c r="B1554" s="154" t="str">
        <f>Obra</f>
        <v>E.N.I. N° 23 - MARGARITA FERRA DE BARTOL</v>
      </c>
      <c r="C1554" s="149"/>
      <c r="D1554" s="149"/>
      <c r="E1554" s="149"/>
      <c r="F1554" s="158" t="s">
        <v>40</v>
      </c>
      <c r="G1554" s="160">
        <f>Fecha_Base</f>
        <v>0</v>
      </c>
    </row>
    <row r="1555" spans="1:141" ht="24" customHeight="1" x14ac:dyDescent="0.2">
      <c r="A1555" s="161" t="s">
        <v>725</v>
      </c>
      <c r="B1555" s="150" t="str">
        <f>Ubicación</f>
        <v>Alfredo Fortabat 3060 (o) - Bº Franklin Rawson</v>
      </c>
      <c r="C1555" s="150"/>
      <c r="D1555" s="162"/>
      <c r="E1555" s="163"/>
      <c r="F1555" s="164"/>
      <c r="G1555" s="165"/>
    </row>
    <row r="1556" spans="1:141" ht="24" customHeight="1" x14ac:dyDescent="0.2">
      <c r="A1556" s="161" t="s">
        <v>41</v>
      </c>
      <c r="B1556" s="166" t="str">
        <f>IFERROR(VALUE(LEFT(B1557,FIND("-",B1557)-1)),"")</f>
        <v/>
      </c>
      <c r="C1556" s="151" t="str">
        <f>IFERROR(VLOOKUP(B1556,Tabla_CyP,2,FALSE),"")</f>
        <v/>
      </c>
      <c r="E1556" s="163"/>
      <c r="F1556" s="164"/>
      <c r="G1556" s="165"/>
    </row>
    <row r="1557" spans="1:141" ht="24" customHeight="1" x14ac:dyDescent="0.2">
      <c r="A1557" s="161" t="s">
        <v>27</v>
      </c>
      <c r="B1557" s="167" t="str">
        <f>IFERROR(VLOOKUP(COUNTIF($A$1:A1557,"ANALISIS DE PRECIOS"),Tabla_NumeroItem,4,FALSE),"")</f>
        <v>6.1.4</v>
      </c>
      <c r="C1557" s="151" t="str">
        <f>IFERROR(VLOOKUP(B1557,Tabla_CyP,2,FALSE),"")</f>
        <v>Piso de baldosas de caucho</v>
      </c>
      <c r="D1557" s="162"/>
      <c r="E1557" s="163"/>
      <c r="F1557" s="158" t="s">
        <v>28</v>
      </c>
      <c r="G1557" s="168" t="str">
        <f>IFERROR(VLOOKUP(B1557,Tabla_CyP,4,FALSE),"")</f>
        <v>m2</v>
      </c>
    </row>
    <row r="1558" spans="1:141" ht="24" customHeight="1" x14ac:dyDescent="0.2">
      <c r="A1558" s="161"/>
      <c r="B1558" s="150"/>
      <c r="C1558" s="151"/>
      <c r="D1558" s="162"/>
      <c r="E1558" s="163"/>
      <c r="F1558" s="164"/>
      <c r="G1558" s="165"/>
    </row>
    <row r="1559" spans="1:141" ht="24" customHeight="1" x14ac:dyDescent="0.2">
      <c r="A1559" s="357" t="s">
        <v>588</v>
      </c>
      <c r="B1559" s="358"/>
      <c r="C1559" s="359" t="s">
        <v>0</v>
      </c>
      <c r="D1559" s="359" t="s">
        <v>29</v>
      </c>
      <c r="E1559" s="361" t="s">
        <v>30</v>
      </c>
      <c r="F1559" s="363" t="s">
        <v>31</v>
      </c>
      <c r="G1559" s="365" t="s">
        <v>32</v>
      </c>
    </row>
    <row r="1560" spans="1:141" s="171" customFormat="1" ht="24" customHeight="1" x14ac:dyDescent="0.2">
      <c r="A1560" s="169" t="s">
        <v>589</v>
      </c>
      <c r="B1560" s="170" t="s">
        <v>590</v>
      </c>
      <c r="C1560" s="360"/>
      <c r="D1560" s="360"/>
      <c r="E1560" s="362"/>
      <c r="F1560" s="364"/>
      <c r="G1560" s="366"/>
      <c r="I1560" s="336"/>
      <c r="J1560" s="336"/>
      <c r="K1560" s="336"/>
      <c r="L1560" s="336"/>
      <c r="M1560" s="336"/>
      <c r="N1560" s="336"/>
      <c r="O1560" s="336"/>
      <c r="P1560" s="336"/>
      <c r="Q1560" s="336"/>
      <c r="R1560" s="336"/>
      <c r="S1560" s="336"/>
      <c r="T1560" s="336"/>
      <c r="U1560" s="336"/>
      <c r="V1560" s="336"/>
      <c r="W1560" s="336"/>
      <c r="X1560" s="336"/>
      <c r="Y1560" s="336"/>
      <c r="Z1560" s="336"/>
      <c r="AA1560" s="336"/>
      <c r="AB1560" s="336"/>
      <c r="AC1560" s="336"/>
      <c r="AD1560" s="336"/>
      <c r="AE1560" s="336"/>
      <c r="AF1560" s="336"/>
      <c r="AG1560" s="336"/>
      <c r="AH1560" s="336"/>
      <c r="AI1560" s="336"/>
      <c r="AJ1560" s="336"/>
      <c r="AK1560" s="336"/>
      <c r="AL1560" s="336"/>
      <c r="AM1560" s="336"/>
      <c r="AN1560" s="336"/>
      <c r="AO1560" s="336"/>
      <c r="AP1560" s="336"/>
      <c r="AQ1560" s="336"/>
      <c r="AR1560" s="336"/>
      <c r="AS1560" s="336"/>
      <c r="AT1560" s="336"/>
      <c r="AU1560" s="336"/>
      <c r="AV1560" s="336"/>
      <c r="AW1560" s="336"/>
      <c r="AX1560" s="336"/>
      <c r="AY1560" s="336"/>
      <c r="AZ1560" s="336"/>
      <c r="BA1560" s="336"/>
      <c r="BB1560" s="336"/>
      <c r="BC1560" s="336"/>
      <c r="BD1560" s="336"/>
      <c r="BE1560" s="336"/>
      <c r="BF1560" s="336"/>
      <c r="BG1560" s="336"/>
      <c r="BH1560" s="336"/>
      <c r="BI1560" s="336"/>
      <c r="BJ1560" s="336"/>
      <c r="BK1560" s="336"/>
      <c r="BL1560" s="336"/>
      <c r="BM1560" s="336"/>
      <c r="BN1560" s="336"/>
      <c r="BO1560" s="336"/>
      <c r="BP1560" s="336"/>
      <c r="BQ1560" s="336"/>
      <c r="BR1560" s="336"/>
      <c r="BS1560" s="336"/>
      <c r="BT1560" s="336"/>
      <c r="BU1560" s="336"/>
      <c r="BV1560" s="336"/>
      <c r="BW1560" s="336"/>
      <c r="BX1560" s="336"/>
      <c r="BY1560" s="336"/>
      <c r="BZ1560" s="336"/>
      <c r="CA1560" s="336"/>
      <c r="CB1560" s="336"/>
      <c r="CC1560" s="336"/>
      <c r="CD1560" s="336"/>
      <c r="CE1560" s="336"/>
      <c r="CF1560" s="336"/>
      <c r="CG1560" s="336"/>
      <c r="CH1560" s="336"/>
      <c r="CI1560" s="336"/>
      <c r="CJ1560" s="336"/>
      <c r="CK1560" s="336"/>
      <c r="CL1560" s="336"/>
      <c r="CM1560" s="336"/>
      <c r="CN1560" s="336"/>
      <c r="CO1560" s="336"/>
      <c r="CP1560" s="336"/>
      <c r="CQ1560" s="336"/>
      <c r="CR1560" s="336"/>
      <c r="CS1560" s="336"/>
      <c r="CT1560" s="336"/>
      <c r="CU1560" s="336"/>
      <c r="CV1560" s="336"/>
      <c r="CW1560" s="336"/>
      <c r="CX1560" s="336"/>
      <c r="CY1560" s="336"/>
      <c r="CZ1560" s="336"/>
      <c r="DA1560" s="336"/>
      <c r="DB1560" s="336"/>
      <c r="DC1560" s="336"/>
      <c r="DD1560" s="336"/>
      <c r="DE1560" s="336"/>
      <c r="DF1560" s="336"/>
      <c r="DG1560" s="336"/>
      <c r="DH1560" s="336"/>
      <c r="DI1560" s="336"/>
      <c r="DJ1560" s="336"/>
      <c r="DK1560" s="336"/>
      <c r="DL1560" s="336"/>
      <c r="DM1560" s="336"/>
      <c r="DN1560" s="336"/>
      <c r="DO1560" s="336"/>
      <c r="DP1560" s="336"/>
      <c r="DQ1560" s="336"/>
      <c r="DR1560" s="336"/>
      <c r="DS1560" s="336"/>
      <c r="DT1560" s="336"/>
      <c r="DU1560" s="336"/>
      <c r="DV1560" s="336"/>
      <c r="DW1560" s="336"/>
      <c r="DX1560" s="336"/>
      <c r="DY1560" s="336"/>
      <c r="DZ1560" s="336"/>
      <c r="EA1560" s="336"/>
      <c r="EB1560" s="336"/>
      <c r="EC1560" s="336"/>
      <c r="ED1560" s="336"/>
      <c r="EE1560" s="336"/>
      <c r="EF1560" s="336"/>
      <c r="EG1560" s="336"/>
      <c r="EH1560" s="336"/>
      <c r="EI1560" s="336"/>
      <c r="EJ1560" s="336"/>
      <c r="EK1560" s="336"/>
    </row>
    <row r="1561" spans="1:141" ht="24" customHeight="1" x14ac:dyDescent="0.2">
      <c r="A1561" s="239"/>
      <c r="B1561" s="172"/>
      <c r="C1561" s="237" t="s">
        <v>728</v>
      </c>
      <c r="D1561" s="173"/>
      <c r="E1561" s="174"/>
      <c r="F1561" s="175"/>
      <c r="G1561" s="176"/>
    </row>
    <row r="1562" spans="1:141" s="335" customFormat="1" ht="24" customHeight="1" x14ac:dyDescent="0.2">
      <c r="A1562" s="326" t="str">
        <f t="shared" ref="A1562:A1575" si="466">IFERROR(VLOOKUP(C1562,Tabla_Insumos,4,FALSE),"")</f>
        <v/>
      </c>
      <c r="B1562" s="327" t="str">
        <f>IFERROR(VLOOKUP(C1562,Tabla_Insumos,5,FALSE),"")</f>
        <v/>
      </c>
      <c r="C1562" s="328"/>
      <c r="D1562" s="329" t="str">
        <f t="shared" ref="D1562:D1575" si="467">IFERROR(VLOOKUP(C1562,Tabla_Insumos,2,FALSE),"")</f>
        <v/>
      </c>
      <c r="E1562" s="330"/>
      <c r="F1562" s="331">
        <f t="shared" ref="F1562:F1575" si="468">IFERROR(VLOOKUP(C1562,Tabla_Insumos,3,FALSE),0)</f>
        <v>0</v>
      </c>
      <c r="G1562" s="334">
        <f>ROUND(E1562*F1562,2)</f>
        <v>0</v>
      </c>
    </row>
    <row r="1563" spans="1:141" s="335" customFormat="1" ht="24" customHeight="1" x14ac:dyDescent="0.2">
      <c r="A1563" s="326" t="str">
        <f t="shared" si="466"/>
        <v/>
      </c>
      <c r="B1563" s="327" t="str">
        <f t="shared" ref="B1563:B1575" si="469">IFERROR(VLOOKUP(C1563,Tabla_Insumos,5,FALSE),"")</f>
        <v/>
      </c>
      <c r="C1563" s="328"/>
      <c r="D1563" s="329" t="str">
        <f t="shared" si="467"/>
        <v/>
      </c>
      <c r="E1563" s="330"/>
      <c r="F1563" s="331">
        <f t="shared" si="468"/>
        <v>0</v>
      </c>
      <c r="G1563" s="334">
        <f t="shared" ref="G1563:G1575" si="470">ROUND(E1563*F1563,2)</f>
        <v>0</v>
      </c>
    </row>
    <row r="1564" spans="1:141" s="335" customFormat="1" ht="24" customHeight="1" x14ac:dyDescent="0.2">
      <c r="A1564" s="326" t="str">
        <f t="shared" si="466"/>
        <v/>
      </c>
      <c r="B1564" s="327" t="str">
        <f t="shared" si="469"/>
        <v/>
      </c>
      <c r="C1564" s="328"/>
      <c r="D1564" s="329" t="str">
        <f t="shared" si="467"/>
        <v/>
      </c>
      <c r="E1564" s="330"/>
      <c r="F1564" s="331">
        <f t="shared" si="468"/>
        <v>0</v>
      </c>
      <c r="G1564" s="334">
        <f t="shared" si="470"/>
        <v>0</v>
      </c>
    </row>
    <row r="1565" spans="1:141" s="335" customFormat="1" ht="24" customHeight="1" x14ac:dyDescent="0.2">
      <c r="A1565" s="326" t="str">
        <f t="shared" si="466"/>
        <v/>
      </c>
      <c r="B1565" s="327" t="str">
        <f t="shared" si="469"/>
        <v/>
      </c>
      <c r="C1565" s="328"/>
      <c r="D1565" s="329" t="str">
        <f t="shared" si="467"/>
        <v/>
      </c>
      <c r="E1565" s="330"/>
      <c r="F1565" s="331">
        <f t="shared" si="468"/>
        <v>0</v>
      </c>
      <c r="G1565" s="334">
        <f t="shared" si="470"/>
        <v>0</v>
      </c>
    </row>
    <row r="1566" spans="1:141" s="335" customFormat="1" ht="24" customHeight="1" x14ac:dyDescent="0.2">
      <c r="A1566" s="326" t="str">
        <f t="shared" si="466"/>
        <v/>
      </c>
      <c r="B1566" s="327" t="str">
        <f t="shared" si="469"/>
        <v/>
      </c>
      <c r="C1566" s="328"/>
      <c r="D1566" s="329" t="str">
        <f t="shared" si="467"/>
        <v/>
      </c>
      <c r="E1566" s="330"/>
      <c r="F1566" s="331">
        <f t="shared" si="468"/>
        <v>0</v>
      </c>
      <c r="G1566" s="334">
        <f t="shared" si="470"/>
        <v>0</v>
      </c>
    </row>
    <row r="1567" spans="1:141" s="335" customFormat="1" ht="24" customHeight="1" x14ac:dyDescent="0.2">
      <c r="A1567" s="326" t="str">
        <f t="shared" si="466"/>
        <v/>
      </c>
      <c r="B1567" s="327" t="str">
        <f t="shared" si="469"/>
        <v/>
      </c>
      <c r="C1567" s="328"/>
      <c r="D1567" s="329" t="str">
        <f t="shared" si="467"/>
        <v/>
      </c>
      <c r="E1567" s="330"/>
      <c r="F1567" s="331">
        <f t="shared" si="468"/>
        <v>0</v>
      </c>
      <c r="G1567" s="334">
        <f t="shared" si="470"/>
        <v>0</v>
      </c>
    </row>
    <row r="1568" spans="1:141" s="335" customFormat="1" ht="24" customHeight="1" x14ac:dyDescent="0.2">
      <c r="A1568" s="326" t="str">
        <f t="shared" si="466"/>
        <v/>
      </c>
      <c r="B1568" s="327" t="str">
        <f t="shared" si="469"/>
        <v/>
      </c>
      <c r="C1568" s="328"/>
      <c r="D1568" s="329" t="str">
        <f t="shared" si="467"/>
        <v/>
      </c>
      <c r="E1568" s="330"/>
      <c r="F1568" s="331">
        <f t="shared" si="468"/>
        <v>0</v>
      </c>
      <c r="G1568" s="334">
        <f t="shared" si="470"/>
        <v>0</v>
      </c>
    </row>
    <row r="1569" spans="1:7" s="335" customFormat="1" ht="24" customHeight="1" x14ac:dyDescent="0.2">
      <c r="A1569" s="326" t="str">
        <f t="shared" si="466"/>
        <v/>
      </c>
      <c r="B1569" s="327" t="str">
        <f t="shared" si="469"/>
        <v/>
      </c>
      <c r="C1569" s="328"/>
      <c r="D1569" s="329" t="str">
        <f t="shared" si="467"/>
        <v/>
      </c>
      <c r="E1569" s="330"/>
      <c r="F1569" s="331">
        <f t="shared" si="468"/>
        <v>0</v>
      </c>
      <c r="G1569" s="334">
        <f t="shared" si="470"/>
        <v>0</v>
      </c>
    </row>
    <row r="1570" spans="1:7" s="335" customFormat="1" ht="24" customHeight="1" x14ac:dyDescent="0.2">
      <c r="A1570" s="326" t="str">
        <f t="shared" si="466"/>
        <v/>
      </c>
      <c r="B1570" s="327" t="str">
        <f t="shared" si="469"/>
        <v/>
      </c>
      <c r="C1570" s="328"/>
      <c r="D1570" s="329" t="str">
        <f t="shared" si="467"/>
        <v/>
      </c>
      <c r="E1570" s="330"/>
      <c r="F1570" s="331">
        <f t="shared" si="468"/>
        <v>0</v>
      </c>
      <c r="G1570" s="334">
        <f t="shared" si="470"/>
        <v>0</v>
      </c>
    </row>
    <row r="1571" spans="1:7" s="335" customFormat="1" ht="24" customHeight="1" x14ac:dyDescent="0.2">
      <c r="A1571" s="326" t="str">
        <f t="shared" si="466"/>
        <v/>
      </c>
      <c r="B1571" s="327" t="str">
        <f t="shared" si="469"/>
        <v/>
      </c>
      <c r="C1571" s="328"/>
      <c r="D1571" s="329" t="str">
        <f t="shared" si="467"/>
        <v/>
      </c>
      <c r="E1571" s="330"/>
      <c r="F1571" s="331">
        <f t="shared" si="468"/>
        <v>0</v>
      </c>
      <c r="G1571" s="334">
        <f t="shared" si="470"/>
        <v>0</v>
      </c>
    </row>
    <row r="1572" spans="1:7" s="335" customFormat="1" ht="24" customHeight="1" x14ac:dyDescent="0.2">
      <c r="A1572" s="326" t="str">
        <f t="shared" si="466"/>
        <v/>
      </c>
      <c r="B1572" s="327" t="str">
        <f t="shared" si="469"/>
        <v/>
      </c>
      <c r="C1572" s="328"/>
      <c r="D1572" s="329" t="str">
        <f t="shared" si="467"/>
        <v/>
      </c>
      <c r="E1572" s="330"/>
      <c r="F1572" s="331">
        <f t="shared" si="468"/>
        <v>0</v>
      </c>
      <c r="G1572" s="334">
        <f t="shared" si="470"/>
        <v>0</v>
      </c>
    </row>
    <row r="1573" spans="1:7" s="335" customFormat="1" ht="24" customHeight="1" x14ac:dyDescent="0.2">
      <c r="A1573" s="326" t="str">
        <f t="shared" si="466"/>
        <v/>
      </c>
      <c r="B1573" s="327" t="str">
        <f t="shared" si="469"/>
        <v/>
      </c>
      <c r="C1573" s="328"/>
      <c r="D1573" s="329" t="str">
        <f t="shared" si="467"/>
        <v/>
      </c>
      <c r="E1573" s="330"/>
      <c r="F1573" s="331">
        <f t="shared" si="468"/>
        <v>0</v>
      </c>
      <c r="G1573" s="334">
        <f t="shared" si="470"/>
        <v>0</v>
      </c>
    </row>
    <row r="1574" spans="1:7" s="335" customFormat="1" ht="24" customHeight="1" x14ac:dyDescent="0.2">
      <c r="A1574" s="326" t="str">
        <f t="shared" si="466"/>
        <v/>
      </c>
      <c r="B1574" s="327" t="str">
        <f t="shared" si="469"/>
        <v/>
      </c>
      <c r="C1574" s="328"/>
      <c r="D1574" s="329" t="str">
        <f t="shared" si="467"/>
        <v/>
      </c>
      <c r="E1574" s="330"/>
      <c r="F1574" s="331">
        <f t="shared" si="468"/>
        <v>0</v>
      </c>
      <c r="G1574" s="334">
        <f t="shared" si="470"/>
        <v>0</v>
      </c>
    </row>
    <row r="1575" spans="1:7" s="335" customFormat="1" ht="24" customHeight="1" x14ac:dyDescent="0.2">
      <c r="A1575" s="326" t="str">
        <f t="shared" si="466"/>
        <v/>
      </c>
      <c r="B1575" s="327" t="str">
        <f t="shared" si="469"/>
        <v/>
      </c>
      <c r="C1575" s="328"/>
      <c r="D1575" s="329" t="str">
        <f t="shared" si="467"/>
        <v/>
      </c>
      <c r="E1575" s="330"/>
      <c r="F1575" s="332">
        <f t="shared" si="468"/>
        <v>0</v>
      </c>
      <c r="G1575" s="334">
        <f t="shared" si="470"/>
        <v>0</v>
      </c>
    </row>
    <row r="1576" spans="1:7" ht="24" customHeight="1" x14ac:dyDescent="0.2">
      <c r="A1576" s="177"/>
      <c r="B1576" s="151"/>
      <c r="C1576" s="151"/>
      <c r="D1576" s="162"/>
      <c r="E1576" s="163"/>
      <c r="F1576" s="240" t="s">
        <v>33</v>
      </c>
      <c r="G1576" s="178">
        <f>SUBTOTAL(9,G1562:G1575)</f>
        <v>0</v>
      </c>
    </row>
    <row r="1577" spans="1:7" ht="24" customHeight="1" x14ac:dyDescent="0.2">
      <c r="A1577" s="177"/>
      <c r="B1577" s="151"/>
      <c r="C1577" s="179" t="s">
        <v>729</v>
      </c>
      <c r="D1577" s="162"/>
      <c r="E1577" s="163"/>
      <c r="F1577" s="164"/>
      <c r="G1577" s="180"/>
    </row>
    <row r="1578" spans="1:7" s="335" customFormat="1" ht="24" customHeight="1" x14ac:dyDescent="0.2">
      <c r="A1578" s="326" t="str">
        <f t="shared" ref="A1578:A1585" si="471">IFERROR(VLOOKUP(C1578,Tabla_Insumos,4,FALSE),"")</f>
        <v/>
      </c>
      <c r="B1578" s="327" t="str">
        <f t="shared" ref="B1578:B1585" si="472">IFERROR(VLOOKUP(C1578,Tabla_Insumos,5,FALSE),"")</f>
        <v/>
      </c>
      <c r="C1578" s="328"/>
      <c r="D1578" s="329" t="str">
        <f t="shared" ref="D1578:D1585" si="473">IFERROR(VLOOKUP(C1578,Tabla_Insumos,2,FALSE),"")</f>
        <v/>
      </c>
      <c r="E1578" s="330"/>
      <c r="F1578" s="333">
        <f t="shared" ref="F1578:F1585" si="474">IFERROR(VLOOKUP(C1578,Tabla_Insumos,3,FALSE),0)</f>
        <v>0</v>
      </c>
      <c r="G1578" s="334">
        <f>ROUND(E1578*F1578,2)</f>
        <v>0</v>
      </c>
    </row>
    <row r="1579" spans="1:7" s="335" customFormat="1" ht="24" customHeight="1" x14ac:dyDescent="0.2">
      <c r="A1579" s="326" t="str">
        <f t="shared" si="471"/>
        <v/>
      </c>
      <c r="B1579" s="327" t="str">
        <f t="shared" si="472"/>
        <v/>
      </c>
      <c r="C1579" s="328"/>
      <c r="D1579" s="329" t="str">
        <f t="shared" si="473"/>
        <v/>
      </c>
      <c r="E1579" s="330"/>
      <c r="F1579" s="333">
        <f t="shared" si="474"/>
        <v>0</v>
      </c>
      <c r="G1579" s="334">
        <f>ROUND(E1579*F1579,2)</f>
        <v>0</v>
      </c>
    </row>
    <row r="1580" spans="1:7" s="335" customFormat="1" ht="24" customHeight="1" x14ac:dyDescent="0.2">
      <c r="A1580" s="326" t="str">
        <f t="shared" si="471"/>
        <v/>
      </c>
      <c r="B1580" s="327" t="str">
        <f t="shared" si="472"/>
        <v/>
      </c>
      <c r="C1580" s="328"/>
      <c r="D1580" s="329" t="str">
        <f t="shared" si="473"/>
        <v/>
      </c>
      <c r="E1580" s="330"/>
      <c r="F1580" s="333">
        <f t="shared" si="474"/>
        <v>0</v>
      </c>
      <c r="G1580" s="334">
        <f t="shared" ref="G1580:G1585" si="475">ROUND(E1580*F1580,2)</f>
        <v>0</v>
      </c>
    </row>
    <row r="1581" spans="1:7" s="335" customFormat="1" ht="24" customHeight="1" x14ac:dyDescent="0.2">
      <c r="A1581" s="326" t="str">
        <f t="shared" si="471"/>
        <v/>
      </c>
      <c r="B1581" s="327" t="str">
        <f t="shared" si="472"/>
        <v/>
      </c>
      <c r="C1581" s="328"/>
      <c r="D1581" s="329" t="str">
        <f t="shared" si="473"/>
        <v/>
      </c>
      <c r="E1581" s="330"/>
      <c r="F1581" s="333">
        <f t="shared" si="474"/>
        <v>0</v>
      </c>
      <c r="G1581" s="334">
        <f t="shared" si="475"/>
        <v>0</v>
      </c>
    </row>
    <row r="1582" spans="1:7" s="335" customFormat="1" ht="24" customHeight="1" x14ac:dyDescent="0.2">
      <c r="A1582" s="326" t="str">
        <f t="shared" si="471"/>
        <v/>
      </c>
      <c r="B1582" s="327" t="str">
        <f t="shared" si="472"/>
        <v/>
      </c>
      <c r="C1582" s="328"/>
      <c r="D1582" s="329" t="str">
        <f t="shared" si="473"/>
        <v/>
      </c>
      <c r="E1582" s="330"/>
      <c r="F1582" s="331">
        <f t="shared" si="474"/>
        <v>0</v>
      </c>
      <c r="G1582" s="334">
        <f t="shared" si="475"/>
        <v>0</v>
      </c>
    </row>
    <row r="1583" spans="1:7" s="335" customFormat="1" ht="24" customHeight="1" x14ac:dyDescent="0.2">
      <c r="A1583" s="326" t="str">
        <f t="shared" si="471"/>
        <v/>
      </c>
      <c r="B1583" s="327" t="str">
        <f t="shared" si="472"/>
        <v/>
      </c>
      <c r="C1583" s="328"/>
      <c r="D1583" s="329" t="str">
        <f t="shared" si="473"/>
        <v/>
      </c>
      <c r="E1583" s="330"/>
      <c r="F1583" s="331">
        <f t="shared" si="474"/>
        <v>0</v>
      </c>
      <c r="G1583" s="334">
        <f t="shared" si="475"/>
        <v>0</v>
      </c>
    </row>
    <row r="1584" spans="1:7" s="335" customFormat="1" ht="24" customHeight="1" x14ac:dyDescent="0.2">
      <c r="A1584" s="326" t="str">
        <f t="shared" si="471"/>
        <v/>
      </c>
      <c r="B1584" s="327" t="str">
        <f t="shared" si="472"/>
        <v/>
      </c>
      <c r="C1584" s="328"/>
      <c r="D1584" s="329" t="str">
        <f t="shared" si="473"/>
        <v/>
      </c>
      <c r="E1584" s="330"/>
      <c r="F1584" s="331">
        <f t="shared" si="474"/>
        <v>0</v>
      </c>
      <c r="G1584" s="334">
        <f t="shared" si="475"/>
        <v>0</v>
      </c>
    </row>
    <row r="1585" spans="1:7" s="335" customFormat="1" ht="24" customHeight="1" x14ac:dyDescent="0.2">
      <c r="A1585" s="326" t="str">
        <f t="shared" si="471"/>
        <v/>
      </c>
      <c r="B1585" s="327" t="str">
        <f t="shared" si="472"/>
        <v/>
      </c>
      <c r="C1585" s="328"/>
      <c r="D1585" s="329" t="str">
        <f t="shared" si="473"/>
        <v/>
      </c>
      <c r="E1585" s="330"/>
      <c r="F1585" s="331">
        <f t="shared" si="474"/>
        <v>0</v>
      </c>
      <c r="G1585" s="334">
        <f t="shared" si="475"/>
        <v>0</v>
      </c>
    </row>
    <row r="1586" spans="1:7" ht="24" customHeight="1" x14ac:dyDescent="0.2">
      <c r="A1586" s="177"/>
      <c r="B1586" s="151"/>
      <c r="C1586" s="151"/>
      <c r="D1586" s="162"/>
      <c r="E1586" s="163"/>
      <c r="F1586" s="240" t="s">
        <v>34</v>
      </c>
      <c r="G1586" s="178">
        <f>SUBTOTAL(9,G1578:G1585)</f>
        <v>0</v>
      </c>
    </row>
    <row r="1587" spans="1:7" ht="24" customHeight="1" x14ac:dyDescent="0.2">
      <c r="A1587" s="177"/>
      <c r="B1587" s="151"/>
      <c r="C1587" s="179" t="s">
        <v>730</v>
      </c>
      <c r="D1587" s="162"/>
      <c r="E1587" s="163"/>
      <c r="F1587" s="164"/>
      <c r="G1587" s="180"/>
    </row>
    <row r="1588" spans="1:7" s="335" customFormat="1" ht="24" customHeight="1" x14ac:dyDescent="0.2">
      <c r="A1588" s="326" t="str">
        <f t="shared" ref="A1588:A1596" si="476">IFERROR(VLOOKUP(C1588,Tabla_Insumos,4,FALSE),"")</f>
        <v/>
      </c>
      <c r="B1588" s="327" t="str">
        <f t="shared" ref="B1588:B1596" si="477">IFERROR(VLOOKUP(C1588,Tabla_Insumos,5,FALSE),"")</f>
        <v/>
      </c>
      <c r="C1588" s="328"/>
      <c r="D1588" s="329" t="str">
        <f t="shared" ref="D1588:D1596" si="478">IFERROR(VLOOKUP(C1588,Tabla_Insumos,2,FALSE),"")</f>
        <v/>
      </c>
      <c r="E1588" s="330"/>
      <c r="F1588" s="331">
        <f t="shared" ref="F1588:F1596" si="479">IFERROR(VLOOKUP(C1588,Tabla_Insumos,3,FALSE),0)</f>
        <v>0</v>
      </c>
      <c r="G1588" s="334">
        <f t="shared" ref="G1588:G1596" si="480">ROUND(E1588*F1588,2)</f>
        <v>0</v>
      </c>
    </row>
    <row r="1589" spans="1:7" s="335" customFormat="1" ht="24" customHeight="1" x14ac:dyDescent="0.2">
      <c r="A1589" s="326" t="str">
        <f t="shared" si="476"/>
        <v/>
      </c>
      <c r="B1589" s="327" t="str">
        <f t="shared" si="477"/>
        <v/>
      </c>
      <c r="C1589" s="328"/>
      <c r="D1589" s="329" t="str">
        <f t="shared" si="478"/>
        <v/>
      </c>
      <c r="E1589" s="330"/>
      <c r="F1589" s="331">
        <f t="shared" si="479"/>
        <v>0</v>
      </c>
      <c r="G1589" s="334">
        <f t="shared" si="480"/>
        <v>0</v>
      </c>
    </row>
    <row r="1590" spans="1:7" s="335" customFormat="1" ht="24" customHeight="1" x14ac:dyDescent="0.2">
      <c r="A1590" s="326" t="str">
        <f t="shared" si="476"/>
        <v/>
      </c>
      <c r="B1590" s="327" t="str">
        <f t="shared" si="477"/>
        <v/>
      </c>
      <c r="C1590" s="328"/>
      <c r="D1590" s="329" t="str">
        <f t="shared" si="478"/>
        <v/>
      </c>
      <c r="E1590" s="330"/>
      <c r="F1590" s="331">
        <f t="shared" si="479"/>
        <v>0</v>
      </c>
      <c r="G1590" s="334">
        <f t="shared" si="480"/>
        <v>0</v>
      </c>
    </row>
    <row r="1591" spans="1:7" s="335" customFormat="1" ht="24" customHeight="1" x14ac:dyDescent="0.2">
      <c r="A1591" s="326" t="str">
        <f t="shared" si="476"/>
        <v/>
      </c>
      <c r="B1591" s="327" t="str">
        <f t="shared" si="477"/>
        <v/>
      </c>
      <c r="C1591" s="328"/>
      <c r="D1591" s="329" t="str">
        <f t="shared" si="478"/>
        <v/>
      </c>
      <c r="E1591" s="330"/>
      <c r="F1591" s="331">
        <f t="shared" si="479"/>
        <v>0</v>
      </c>
      <c r="G1591" s="334">
        <f t="shared" si="480"/>
        <v>0</v>
      </c>
    </row>
    <row r="1592" spans="1:7" s="335" customFormat="1" ht="24" customHeight="1" x14ac:dyDescent="0.2">
      <c r="A1592" s="326" t="str">
        <f t="shared" si="476"/>
        <v/>
      </c>
      <c r="B1592" s="327" t="str">
        <f t="shared" si="477"/>
        <v/>
      </c>
      <c r="C1592" s="328"/>
      <c r="D1592" s="329" t="str">
        <f t="shared" si="478"/>
        <v/>
      </c>
      <c r="E1592" s="330"/>
      <c r="F1592" s="331">
        <f t="shared" si="479"/>
        <v>0</v>
      </c>
      <c r="G1592" s="334">
        <f t="shared" si="480"/>
        <v>0</v>
      </c>
    </row>
    <row r="1593" spans="1:7" s="335" customFormat="1" ht="24" customHeight="1" x14ac:dyDescent="0.2">
      <c r="A1593" s="326" t="str">
        <f t="shared" si="476"/>
        <v/>
      </c>
      <c r="B1593" s="327" t="str">
        <f t="shared" si="477"/>
        <v/>
      </c>
      <c r="C1593" s="328"/>
      <c r="D1593" s="329" t="str">
        <f t="shared" si="478"/>
        <v/>
      </c>
      <c r="E1593" s="330"/>
      <c r="F1593" s="331">
        <f t="shared" si="479"/>
        <v>0</v>
      </c>
      <c r="G1593" s="334">
        <f t="shared" si="480"/>
        <v>0</v>
      </c>
    </row>
    <row r="1594" spans="1:7" s="335" customFormat="1" ht="24" customHeight="1" x14ac:dyDescent="0.2">
      <c r="A1594" s="326" t="str">
        <f t="shared" si="476"/>
        <v/>
      </c>
      <c r="B1594" s="327" t="str">
        <f t="shared" si="477"/>
        <v/>
      </c>
      <c r="C1594" s="328"/>
      <c r="D1594" s="329" t="str">
        <f t="shared" si="478"/>
        <v/>
      </c>
      <c r="E1594" s="330"/>
      <c r="F1594" s="331">
        <f t="shared" si="479"/>
        <v>0</v>
      </c>
      <c r="G1594" s="334">
        <f t="shared" si="480"/>
        <v>0</v>
      </c>
    </row>
    <row r="1595" spans="1:7" s="335" customFormat="1" ht="24" customHeight="1" x14ac:dyDescent="0.2">
      <c r="A1595" s="326" t="str">
        <f t="shared" si="476"/>
        <v/>
      </c>
      <c r="B1595" s="327" t="str">
        <f t="shared" si="477"/>
        <v/>
      </c>
      <c r="C1595" s="328"/>
      <c r="D1595" s="329" t="str">
        <f t="shared" si="478"/>
        <v/>
      </c>
      <c r="E1595" s="330"/>
      <c r="F1595" s="331">
        <f t="shared" si="479"/>
        <v>0</v>
      </c>
      <c r="G1595" s="334">
        <f t="shared" si="480"/>
        <v>0</v>
      </c>
    </row>
    <row r="1596" spans="1:7" s="335" customFormat="1" ht="24" customHeight="1" x14ac:dyDescent="0.2">
      <c r="A1596" s="326" t="str">
        <f t="shared" si="476"/>
        <v/>
      </c>
      <c r="B1596" s="327" t="str">
        <f t="shared" si="477"/>
        <v/>
      </c>
      <c r="C1596" s="328"/>
      <c r="D1596" s="329" t="str">
        <f t="shared" si="478"/>
        <v/>
      </c>
      <c r="E1596" s="330"/>
      <c r="F1596" s="331">
        <f t="shared" si="479"/>
        <v>0</v>
      </c>
      <c r="G1596" s="334">
        <f t="shared" si="480"/>
        <v>0</v>
      </c>
    </row>
    <row r="1597" spans="1:7" ht="24" customHeight="1" x14ac:dyDescent="0.2">
      <c r="A1597" s="181"/>
      <c r="B1597" s="162"/>
      <c r="C1597" s="151"/>
      <c r="D1597" s="162"/>
      <c r="E1597" s="163"/>
      <c r="F1597" s="240" t="s">
        <v>35</v>
      </c>
      <c r="G1597" s="178">
        <f>SUBTOTAL(9,G1588:G1596)</f>
        <v>0</v>
      </c>
    </row>
    <row r="1598" spans="1:7" ht="24" customHeight="1" thickBot="1" x14ac:dyDescent="0.25">
      <c r="A1598" s="182"/>
      <c r="B1598" s="183"/>
      <c r="C1598" s="184"/>
      <c r="D1598" s="183"/>
      <c r="E1598" s="185"/>
      <c r="F1598" s="186"/>
      <c r="G1598" s="187"/>
    </row>
    <row r="1599" spans="1:7" ht="24" customHeight="1" thickBot="1" x14ac:dyDescent="0.25">
      <c r="A1599" s="188" t="str">
        <f>B1557</f>
        <v>6.1.4</v>
      </c>
      <c r="B1599" s="189" t="str">
        <f>C1557</f>
        <v>Piso de baldosas de caucho</v>
      </c>
      <c r="C1599" s="190"/>
      <c r="D1599" s="190" t="s">
        <v>36</v>
      </c>
      <c r="E1599" s="191"/>
      <c r="F1599" s="192" t="s">
        <v>37</v>
      </c>
      <c r="G1599" s="193">
        <f>SUBTOTAL(9,G1562:G1598)</f>
        <v>0</v>
      </c>
    </row>
    <row r="1600" spans="1:7" ht="24" customHeight="1" thickTop="1" thickBot="1" x14ac:dyDescent="0.25"/>
    <row r="1601" spans="1:141" ht="24" customHeight="1" thickTop="1" x14ac:dyDescent="0.2">
      <c r="A1601" s="225" t="s">
        <v>39</v>
      </c>
      <c r="B1601" s="226"/>
      <c r="C1601" s="226"/>
      <c r="D1601" s="226"/>
      <c r="E1601" s="226"/>
      <c r="F1601" s="226"/>
      <c r="G1601" s="227"/>
      <c r="H1601" s="152">
        <f>COUNTIF($A$1:A1607,"ANALISIS DE PRECIOS")</f>
        <v>33</v>
      </c>
    </row>
    <row r="1602" spans="1:141" ht="24" customHeight="1" x14ac:dyDescent="0.2">
      <c r="A1602" s="153" t="s">
        <v>726</v>
      </c>
      <c r="B1602" s="154" t="str">
        <f>Comitente</f>
        <v>DIRECCIÓN DE INFRAESTRUCTURA ESCOLAR</v>
      </c>
      <c r="C1602" s="148"/>
      <c r="D1602" s="155"/>
      <c r="E1602" s="155"/>
      <c r="F1602" s="156"/>
      <c r="G1602" s="157"/>
    </row>
    <row r="1603" spans="1:141" ht="24" customHeight="1" x14ac:dyDescent="0.2">
      <c r="A1603" s="153" t="s">
        <v>727</v>
      </c>
      <c r="B1603" s="154">
        <f>Contratista</f>
        <v>0</v>
      </c>
      <c r="C1603" s="149"/>
      <c r="D1603" s="149"/>
      <c r="E1603" s="149"/>
      <c r="F1603" s="158"/>
      <c r="G1603" s="159"/>
    </row>
    <row r="1604" spans="1:141" ht="24" customHeight="1" x14ac:dyDescent="0.2">
      <c r="A1604" s="153" t="s">
        <v>26</v>
      </c>
      <c r="B1604" s="154" t="str">
        <f>Obra</f>
        <v>E.N.I. N° 23 - MARGARITA FERRA DE BARTOL</v>
      </c>
      <c r="C1604" s="149"/>
      <c r="D1604" s="149"/>
      <c r="E1604" s="149"/>
      <c r="F1604" s="158" t="s">
        <v>40</v>
      </c>
      <c r="G1604" s="160">
        <f>Fecha_Base</f>
        <v>0</v>
      </c>
    </row>
    <row r="1605" spans="1:141" ht="24" customHeight="1" x14ac:dyDescent="0.2">
      <c r="A1605" s="161" t="s">
        <v>725</v>
      </c>
      <c r="B1605" s="150" t="str">
        <f>Ubicación</f>
        <v>Alfredo Fortabat 3060 (o) - Bº Franklin Rawson</v>
      </c>
      <c r="C1605" s="150"/>
      <c r="D1605" s="162"/>
      <c r="E1605" s="163"/>
      <c r="F1605" s="164"/>
      <c r="G1605" s="165"/>
    </row>
    <row r="1606" spans="1:141" ht="24" customHeight="1" x14ac:dyDescent="0.2">
      <c r="A1606" s="161" t="s">
        <v>41</v>
      </c>
      <c r="B1606" s="166" t="str">
        <f>IFERROR(VALUE(LEFT(B1607,FIND("-",B1607)-1)),"")</f>
        <v/>
      </c>
      <c r="C1606" s="151" t="str">
        <f>IFERROR(VLOOKUP(B1606,Tabla_CyP,2,FALSE),"")</f>
        <v/>
      </c>
      <c r="E1606" s="163"/>
      <c r="F1606" s="164"/>
      <c r="G1606" s="165"/>
    </row>
    <row r="1607" spans="1:141" ht="24" customHeight="1" x14ac:dyDescent="0.2">
      <c r="A1607" s="161" t="s">
        <v>27</v>
      </c>
      <c r="B1607" s="167" t="str">
        <f>IFERROR(VLOOKUP(COUNTIF($A$1:A1607,"ANALISIS DE PRECIOS"),Tabla_NumeroItem,4,FALSE),"")</f>
        <v>6.1.9</v>
      </c>
      <c r="C1607" s="151" t="str">
        <f>IFERROR(VLOOKUP(B1607,Tabla_CyP,2,FALSE),"")</f>
        <v>Umbrales y solías</v>
      </c>
      <c r="D1607" s="162"/>
      <c r="E1607" s="163"/>
      <c r="F1607" s="158" t="s">
        <v>28</v>
      </c>
      <c r="G1607" s="168" t="str">
        <f>IFERROR(VLOOKUP(B1607,Tabla_CyP,4,FALSE),"")</f>
        <v>m2</v>
      </c>
    </row>
    <row r="1608" spans="1:141" ht="24" customHeight="1" x14ac:dyDescent="0.2">
      <c r="A1608" s="161"/>
      <c r="B1608" s="150"/>
      <c r="C1608" s="151"/>
      <c r="D1608" s="162"/>
      <c r="E1608" s="163"/>
      <c r="F1608" s="164"/>
      <c r="G1608" s="165"/>
    </row>
    <row r="1609" spans="1:141" ht="24" customHeight="1" x14ac:dyDescent="0.2">
      <c r="A1609" s="357" t="s">
        <v>588</v>
      </c>
      <c r="B1609" s="358"/>
      <c r="C1609" s="359" t="s">
        <v>0</v>
      </c>
      <c r="D1609" s="359" t="s">
        <v>29</v>
      </c>
      <c r="E1609" s="361" t="s">
        <v>30</v>
      </c>
      <c r="F1609" s="363" t="s">
        <v>31</v>
      </c>
      <c r="G1609" s="365" t="s">
        <v>32</v>
      </c>
    </row>
    <row r="1610" spans="1:141" s="171" customFormat="1" ht="24" customHeight="1" x14ac:dyDescent="0.2">
      <c r="A1610" s="169" t="s">
        <v>589</v>
      </c>
      <c r="B1610" s="170" t="s">
        <v>590</v>
      </c>
      <c r="C1610" s="360"/>
      <c r="D1610" s="360"/>
      <c r="E1610" s="362"/>
      <c r="F1610" s="364"/>
      <c r="G1610" s="366"/>
      <c r="I1610" s="336"/>
      <c r="J1610" s="336"/>
      <c r="K1610" s="336"/>
      <c r="L1610" s="336"/>
      <c r="M1610" s="336"/>
      <c r="N1610" s="336"/>
      <c r="O1610" s="336"/>
      <c r="P1610" s="336"/>
      <c r="Q1610" s="336"/>
      <c r="R1610" s="336"/>
      <c r="S1610" s="336"/>
      <c r="T1610" s="336"/>
      <c r="U1610" s="336"/>
      <c r="V1610" s="336"/>
      <c r="W1610" s="336"/>
      <c r="X1610" s="336"/>
      <c r="Y1610" s="336"/>
      <c r="Z1610" s="336"/>
      <c r="AA1610" s="336"/>
      <c r="AB1610" s="336"/>
      <c r="AC1610" s="336"/>
      <c r="AD1610" s="336"/>
      <c r="AE1610" s="336"/>
      <c r="AF1610" s="336"/>
      <c r="AG1610" s="336"/>
      <c r="AH1610" s="336"/>
      <c r="AI1610" s="336"/>
      <c r="AJ1610" s="336"/>
      <c r="AK1610" s="336"/>
      <c r="AL1610" s="336"/>
      <c r="AM1610" s="336"/>
      <c r="AN1610" s="336"/>
      <c r="AO1610" s="336"/>
      <c r="AP1610" s="336"/>
      <c r="AQ1610" s="336"/>
      <c r="AR1610" s="336"/>
      <c r="AS1610" s="336"/>
      <c r="AT1610" s="336"/>
      <c r="AU1610" s="336"/>
      <c r="AV1610" s="336"/>
      <c r="AW1610" s="336"/>
      <c r="AX1610" s="336"/>
      <c r="AY1610" s="336"/>
      <c r="AZ1610" s="336"/>
      <c r="BA1610" s="336"/>
      <c r="BB1610" s="336"/>
      <c r="BC1610" s="336"/>
      <c r="BD1610" s="336"/>
      <c r="BE1610" s="336"/>
      <c r="BF1610" s="336"/>
      <c r="BG1610" s="336"/>
      <c r="BH1610" s="336"/>
      <c r="BI1610" s="336"/>
      <c r="BJ1610" s="336"/>
      <c r="BK1610" s="336"/>
      <c r="BL1610" s="336"/>
      <c r="BM1610" s="336"/>
      <c r="BN1610" s="336"/>
      <c r="BO1610" s="336"/>
      <c r="BP1610" s="336"/>
      <c r="BQ1610" s="336"/>
      <c r="BR1610" s="336"/>
      <c r="BS1610" s="336"/>
      <c r="BT1610" s="336"/>
      <c r="BU1610" s="336"/>
      <c r="BV1610" s="336"/>
      <c r="BW1610" s="336"/>
      <c r="BX1610" s="336"/>
      <c r="BY1610" s="336"/>
      <c r="BZ1610" s="336"/>
      <c r="CA1610" s="336"/>
      <c r="CB1610" s="336"/>
      <c r="CC1610" s="336"/>
      <c r="CD1610" s="336"/>
      <c r="CE1610" s="336"/>
      <c r="CF1610" s="336"/>
      <c r="CG1610" s="336"/>
      <c r="CH1610" s="336"/>
      <c r="CI1610" s="336"/>
      <c r="CJ1610" s="336"/>
      <c r="CK1610" s="336"/>
      <c r="CL1610" s="336"/>
      <c r="CM1610" s="336"/>
      <c r="CN1610" s="336"/>
      <c r="CO1610" s="336"/>
      <c r="CP1610" s="336"/>
      <c r="CQ1610" s="336"/>
      <c r="CR1610" s="336"/>
      <c r="CS1610" s="336"/>
      <c r="CT1610" s="336"/>
      <c r="CU1610" s="336"/>
      <c r="CV1610" s="336"/>
      <c r="CW1610" s="336"/>
      <c r="CX1610" s="336"/>
      <c r="CY1610" s="336"/>
      <c r="CZ1610" s="336"/>
      <c r="DA1610" s="336"/>
      <c r="DB1610" s="336"/>
      <c r="DC1610" s="336"/>
      <c r="DD1610" s="336"/>
      <c r="DE1610" s="336"/>
      <c r="DF1610" s="336"/>
      <c r="DG1610" s="336"/>
      <c r="DH1610" s="336"/>
      <c r="DI1610" s="336"/>
      <c r="DJ1610" s="336"/>
      <c r="DK1610" s="336"/>
      <c r="DL1610" s="336"/>
      <c r="DM1610" s="336"/>
      <c r="DN1610" s="336"/>
      <c r="DO1610" s="336"/>
      <c r="DP1610" s="336"/>
      <c r="DQ1610" s="336"/>
      <c r="DR1610" s="336"/>
      <c r="DS1610" s="336"/>
      <c r="DT1610" s="336"/>
      <c r="DU1610" s="336"/>
      <c r="DV1610" s="336"/>
      <c r="DW1610" s="336"/>
      <c r="DX1610" s="336"/>
      <c r="DY1610" s="336"/>
      <c r="DZ1610" s="336"/>
      <c r="EA1610" s="336"/>
      <c r="EB1610" s="336"/>
      <c r="EC1610" s="336"/>
      <c r="ED1610" s="336"/>
      <c r="EE1610" s="336"/>
      <c r="EF1610" s="336"/>
      <c r="EG1610" s="336"/>
      <c r="EH1610" s="336"/>
      <c r="EI1610" s="336"/>
      <c r="EJ1610" s="336"/>
      <c r="EK1610" s="336"/>
    </row>
    <row r="1611" spans="1:141" ht="24" customHeight="1" x14ac:dyDescent="0.2">
      <c r="A1611" s="239"/>
      <c r="B1611" s="172"/>
      <c r="C1611" s="237" t="s">
        <v>728</v>
      </c>
      <c r="D1611" s="173"/>
      <c r="E1611" s="174"/>
      <c r="F1611" s="175"/>
      <c r="G1611" s="176"/>
    </row>
    <row r="1612" spans="1:141" s="335" customFormat="1" ht="24" customHeight="1" x14ac:dyDescent="0.2">
      <c r="A1612" s="326" t="str">
        <f t="shared" ref="A1612:A1625" si="481">IFERROR(VLOOKUP(C1612,Tabla_Insumos,4,FALSE),"")</f>
        <v/>
      </c>
      <c r="B1612" s="327" t="str">
        <f>IFERROR(VLOOKUP(C1612,Tabla_Insumos,5,FALSE),"")</f>
        <v/>
      </c>
      <c r="C1612" s="328"/>
      <c r="D1612" s="329" t="str">
        <f t="shared" ref="D1612:D1625" si="482">IFERROR(VLOOKUP(C1612,Tabla_Insumos,2,FALSE),"")</f>
        <v/>
      </c>
      <c r="E1612" s="330"/>
      <c r="F1612" s="331">
        <f t="shared" ref="F1612:F1625" si="483">IFERROR(VLOOKUP(C1612,Tabla_Insumos,3,FALSE),0)</f>
        <v>0</v>
      </c>
      <c r="G1612" s="334">
        <f>ROUND(E1612*F1612,2)</f>
        <v>0</v>
      </c>
    </row>
    <row r="1613" spans="1:141" s="335" customFormat="1" ht="24" customHeight="1" x14ac:dyDescent="0.2">
      <c r="A1613" s="326" t="str">
        <f t="shared" si="481"/>
        <v/>
      </c>
      <c r="B1613" s="327" t="str">
        <f t="shared" ref="B1613:B1625" si="484">IFERROR(VLOOKUP(C1613,Tabla_Insumos,5,FALSE),"")</f>
        <v/>
      </c>
      <c r="C1613" s="328"/>
      <c r="D1613" s="329" t="str">
        <f t="shared" si="482"/>
        <v/>
      </c>
      <c r="E1613" s="330"/>
      <c r="F1613" s="331">
        <f t="shared" si="483"/>
        <v>0</v>
      </c>
      <c r="G1613" s="334">
        <f t="shared" ref="G1613:G1625" si="485">ROUND(E1613*F1613,2)</f>
        <v>0</v>
      </c>
    </row>
    <row r="1614" spans="1:141" s="335" customFormat="1" ht="24" customHeight="1" x14ac:dyDescent="0.2">
      <c r="A1614" s="326" t="str">
        <f t="shared" si="481"/>
        <v/>
      </c>
      <c r="B1614" s="327" t="str">
        <f t="shared" si="484"/>
        <v/>
      </c>
      <c r="C1614" s="328"/>
      <c r="D1614" s="329" t="str">
        <f t="shared" si="482"/>
        <v/>
      </c>
      <c r="E1614" s="330"/>
      <c r="F1614" s="331">
        <f t="shared" si="483"/>
        <v>0</v>
      </c>
      <c r="G1614" s="334">
        <f t="shared" si="485"/>
        <v>0</v>
      </c>
    </row>
    <row r="1615" spans="1:141" s="335" customFormat="1" ht="24" customHeight="1" x14ac:dyDescent="0.2">
      <c r="A1615" s="326" t="str">
        <f t="shared" si="481"/>
        <v/>
      </c>
      <c r="B1615" s="327" t="str">
        <f t="shared" si="484"/>
        <v/>
      </c>
      <c r="C1615" s="328"/>
      <c r="D1615" s="329" t="str">
        <f t="shared" si="482"/>
        <v/>
      </c>
      <c r="E1615" s="330"/>
      <c r="F1615" s="331">
        <f t="shared" si="483"/>
        <v>0</v>
      </c>
      <c r="G1615" s="334">
        <f t="shared" si="485"/>
        <v>0</v>
      </c>
    </row>
    <row r="1616" spans="1:141" s="335" customFormat="1" ht="24" customHeight="1" x14ac:dyDescent="0.2">
      <c r="A1616" s="326" t="str">
        <f t="shared" si="481"/>
        <v/>
      </c>
      <c r="B1616" s="327" t="str">
        <f t="shared" si="484"/>
        <v/>
      </c>
      <c r="C1616" s="328"/>
      <c r="D1616" s="329" t="str">
        <f t="shared" si="482"/>
        <v/>
      </c>
      <c r="E1616" s="330"/>
      <c r="F1616" s="331">
        <f t="shared" si="483"/>
        <v>0</v>
      </c>
      <c r="G1616" s="334">
        <f t="shared" si="485"/>
        <v>0</v>
      </c>
    </row>
    <row r="1617" spans="1:7" s="335" customFormat="1" ht="24" customHeight="1" x14ac:dyDescent="0.2">
      <c r="A1617" s="326" t="str">
        <f t="shared" si="481"/>
        <v/>
      </c>
      <c r="B1617" s="327" t="str">
        <f t="shared" si="484"/>
        <v/>
      </c>
      <c r="C1617" s="328"/>
      <c r="D1617" s="329" t="str">
        <f t="shared" si="482"/>
        <v/>
      </c>
      <c r="E1617" s="330"/>
      <c r="F1617" s="331">
        <f t="shared" si="483"/>
        <v>0</v>
      </c>
      <c r="G1617" s="334">
        <f t="shared" si="485"/>
        <v>0</v>
      </c>
    </row>
    <row r="1618" spans="1:7" s="335" customFormat="1" ht="24" customHeight="1" x14ac:dyDescent="0.2">
      <c r="A1618" s="326" t="str">
        <f t="shared" si="481"/>
        <v/>
      </c>
      <c r="B1618" s="327" t="str">
        <f t="shared" si="484"/>
        <v/>
      </c>
      <c r="C1618" s="328"/>
      <c r="D1618" s="329" t="str">
        <f t="shared" si="482"/>
        <v/>
      </c>
      <c r="E1618" s="330"/>
      <c r="F1618" s="331">
        <f t="shared" si="483"/>
        <v>0</v>
      </c>
      <c r="G1618" s="334">
        <f t="shared" si="485"/>
        <v>0</v>
      </c>
    </row>
    <row r="1619" spans="1:7" s="335" customFormat="1" ht="24" customHeight="1" x14ac:dyDescent="0.2">
      <c r="A1619" s="326" t="str">
        <f t="shared" si="481"/>
        <v/>
      </c>
      <c r="B1619" s="327" t="str">
        <f t="shared" si="484"/>
        <v/>
      </c>
      <c r="C1619" s="328"/>
      <c r="D1619" s="329" t="str">
        <f t="shared" si="482"/>
        <v/>
      </c>
      <c r="E1619" s="330"/>
      <c r="F1619" s="331">
        <f t="shared" si="483"/>
        <v>0</v>
      </c>
      <c r="G1619" s="334">
        <f t="shared" si="485"/>
        <v>0</v>
      </c>
    </row>
    <row r="1620" spans="1:7" s="335" customFormat="1" ht="24" customHeight="1" x14ac:dyDescent="0.2">
      <c r="A1620" s="326" t="str">
        <f t="shared" si="481"/>
        <v/>
      </c>
      <c r="B1620" s="327" t="str">
        <f t="shared" si="484"/>
        <v/>
      </c>
      <c r="C1620" s="328"/>
      <c r="D1620" s="329" t="str">
        <f t="shared" si="482"/>
        <v/>
      </c>
      <c r="E1620" s="330"/>
      <c r="F1620" s="331">
        <f t="shared" si="483"/>
        <v>0</v>
      </c>
      <c r="G1620" s="334">
        <f t="shared" si="485"/>
        <v>0</v>
      </c>
    </row>
    <row r="1621" spans="1:7" s="335" customFormat="1" ht="24" customHeight="1" x14ac:dyDescent="0.2">
      <c r="A1621" s="326" t="str">
        <f t="shared" si="481"/>
        <v/>
      </c>
      <c r="B1621" s="327" t="str">
        <f t="shared" si="484"/>
        <v/>
      </c>
      <c r="C1621" s="328"/>
      <c r="D1621" s="329" t="str">
        <f t="shared" si="482"/>
        <v/>
      </c>
      <c r="E1621" s="330"/>
      <c r="F1621" s="331">
        <f t="shared" si="483"/>
        <v>0</v>
      </c>
      <c r="G1621" s="334">
        <f t="shared" si="485"/>
        <v>0</v>
      </c>
    </row>
    <row r="1622" spans="1:7" s="335" customFormat="1" ht="24" customHeight="1" x14ac:dyDescent="0.2">
      <c r="A1622" s="326" t="str">
        <f t="shared" si="481"/>
        <v/>
      </c>
      <c r="B1622" s="327" t="str">
        <f t="shared" si="484"/>
        <v/>
      </c>
      <c r="C1622" s="328"/>
      <c r="D1622" s="329" t="str">
        <f t="shared" si="482"/>
        <v/>
      </c>
      <c r="E1622" s="330"/>
      <c r="F1622" s="331">
        <f t="shared" si="483"/>
        <v>0</v>
      </c>
      <c r="G1622" s="334">
        <f t="shared" si="485"/>
        <v>0</v>
      </c>
    </row>
    <row r="1623" spans="1:7" s="335" customFormat="1" ht="24" customHeight="1" x14ac:dyDescent="0.2">
      <c r="A1623" s="326" t="str">
        <f t="shared" si="481"/>
        <v/>
      </c>
      <c r="B1623" s="327" t="str">
        <f t="shared" si="484"/>
        <v/>
      </c>
      <c r="C1623" s="328"/>
      <c r="D1623" s="329" t="str">
        <f t="shared" si="482"/>
        <v/>
      </c>
      <c r="E1623" s="330"/>
      <c r="F1623" s="331">
        <f t="shared" si="483"/>
        <v>0</v>
      </c>
      <c r="G1623" s="334">
        <f t="shared" si="485"/>
        <v>0</v>
      </c>
    </row>
    <row r="1624" spans="1:7" s="335" customFormat="1" ht="24" customHeight="1" x14ac:dyDescent="0.2">
      <c r="A1624" s="326" t="str">
        <f t="shared" si="481"/>
        <v/>
      </c>
      <c r="B1624" s="327" t="str">
        <f t="shared" si="484"/>
        <v/>
      </c>
      <c r="C1624" s="328"/>
      <c r="D1624" s="329" t="str">
        <f t="shared" si="482"/>
        <v/>
      </c>
      <c r="E1624" s="330"/>
      <c r="F1624" s="331">
        <f t="shared" si="483"/>
        <v>0</v>
      </c>
      <c r="G1624" s="334">
        <f t="shared" si="485"/>
        <v>0</v>
      </c>
    </row>
    <row r="1625" spans="1:7" s="335" customFormat="1" ht="24" customHeight="1" x14ac:dyDescent="0.2">
      <c r="A1625" s="326" t="str">
        <f t="shared" si="481"/>
        <v/>
      </c>
      <c r="B1625" s="327" t="str">
        <f t="shared" si="484"/>
        <v/>
      </c>
      <c r="C1625" s="328"/>
      <c r="D1625" s="329" t="str">
        <f t="shared" si="482"/>
        <v/>
      </c>
      <c r="E1625" s="330"/>
      <c r="F1625" s="332">
        <f t="shared" si="483"/>
        <v>0</v>
      </c>
      <c r="G1625" s="334">
        <f t="shared" si="485"/>
        <v>0</v>
      </c>
    </row>
    <row r="1626" spans="1:7" ht="24" customHeight="1" x14ac:dyDescent="0.2">
      <c r="A1626" s="177"/>
      <c r="B1626" s="151"/>
      <c r="C1626" s="151"/>
      <c r="D1626" s="162"/>
      <c r="E1626" s="163"/>
      <c r="F1626" s="240" t="s">
        <v>33</v>
      </c>
      <c r="G1626" s="178">
        <f>SUBTOTAL(9,G1612:G1625)</f>
        <v>0</v>
      </c>
    </row>
    <row r="1627" spans="1:7" ht="24" customHeight="1" x14ac:dyDescent="0.2">
      <c r="A1627" s="177"/>
      <c r="B1627" s="151"/>
      <c r="C1627" s="179" t="s">
        <v>729</v>
      </c>
      <c r="D1627" s="162"/>
      <c r="E1627" s="163"/>
      <c r="F1627" s="164"/>
      <c r="G1627" s="180"/>
    </row>
    <row r="1628" spans="1:7" s="335" customFormat="1" ht="24" customHeight="1" x14ac:dyDescent="0.2">
      <c r="A1628" s="326" t="str">
        <f t="shared" ref="A1628:A1635" si="486">IFERROR(VLOOKUP(C1628,Tabla_Insumos,4,FALSE),"")</f>
        <v/>
      </c>
      <c r="B1628" s="327" t="str">
        <f t="shared" ref="B1628:B1635" si="487">IFERROR(VLOOKUP(C1628,Tabla_Insumos,5,FALSE),"")</f>
        <v/>
      </c>
      <c r="C1628" s="328"/>
      <c r="D1628" s="329" t="str">
        <f t="shared" ref="D1628:D1635" si="488">IFERROR(VLOOKUP(C1628,Tabla_Insumos,2,FALSE),"")</f>
        <v/>
      </c>
      <c r="E1628" s="330"/>
      <c r="F1628" s="333">
        <f t="shared" ref="F1628:F1635" si="489">IFERROR(VLOOKUP(C1628,Tabla_Insumos,3,FALSE),0)</f>
        <v>0</v>
      </c>
      <c r="G1628" s="334">
        <f>ROUND(E1628*F1628,2)</f>
        <v>0</v>
      </c>
    </row>
    <row r="1629" spans="1:7" s="335" customFormat="1" ht="24" customHeight="1" x14ac:dyDescent="0.2">
      <c r="A1629" s="326" t="str">
        <f t="shared" si="486"/>
        <v/>
      </c>
      <c r="B1629" s="327" t="str">
        <f t="shared" si="487"/>
        <v/>
      </c>
      <c r="C1629" s="328"/>
      <c r="D1629" s="329" t="str">
        <f t="shared" si="488"/>
        <v/>
      </c>
      <c r="E1629" s="330"/>
      <c r="F1629" s="333">
        <f t="shared" si="489"/>
        <v>0</v>
      </c>
      <c r="G1629" s="334">
        <f>ROUND(E1629*F1629,2)</f>
        <v>0</v>
      </c>
    </row>
    <row r="1630" spans="1:7" s="335" customFormat="1" ht="24" customHeight="1" x14ac:dyDescent="0.2">
      <c r="A1630" s="326" t="str">
        <f t="shared" si="486"/>
        <v/>
      </c>
      <c r="B1630" s="327" t="str">
        <f t="shared" si="487"/>
        <v/>
      </c>
      <c r="C1630" s="328"/>
      <c r="D1630" s="329" t="str">
        <f t="shared" si="488"/>
        <v/>
      </c>
      <c r="E1630" s="330"/>
      <c r="F1630" s="333">
        <f t="shared" si="489"/>
        <v>0</v>
      </c>
      <c r="G1630" s="334">
        <f t="shared" ref="G1630:G1635" si="490">ROUND(E1630*F1630,2)</f>
        <v>0</v>
      </c>
    </row>
    <row r="1631" spans="1:7" s="335" customFormat="1" ht="24" customHeight="1" x14ac:dyDescent="0.2">
      <c r="A1631" s="326" t="str">
        <f t="shared" si="486"/>
        <v/>
      </c>
      <c r="B1631" s="327" t="str">
        <f t="shared" si="487"/>
        <v/>
      </c>
      <c r="C1631" s="328"/>
      <c r="D1631" s="329" t="str">
        <f t="shared" si="488"/>
        <v/>
      </c>
      <c r="E1631" s="330"/>
      <c r="F1631" s="333">
        <f t="shared" si="489"/>
        <v>0</v>
      </c>
      <c r="G1631" s="334">
        <f t="shared" si="490"/>
        <v>0</v>
      </c>
    </row>
    <row r="1632" spans="1:7" s="335" customFormat="1" ht="24" customHeight="1" x14ac:dyDescent="0.2">
      <c r="A1632" s="326" t="str">
        <f t="shared" si="486"/>
        <v/>
      </c>
      <c r="B1632" s="327" t="str">
        <f t="shared" si="487"/>
        <v/>
      </c>
      <c r="C1632" s="328"/>
      <c r="D1632" s="329" t="str">
        <f t="shared" si="488"/>
        <v/>
      </c>
      <c r="E1632" s="330"/>
      <c r="F1632" s="331">
        <f t="shared" si="489"/>
        <v>0</v>
      </c>
      <c r="G1632" s="334">
        <f t="shared" si="490"/>
        <v>0</v>
      </c>
    </row>
    <row r="1633" spans="1:7" s="335" customFormat="1" ht="24" customHeight="1" x14ac:dyDescent="0.2">
      <c r="A1633" s="326" t="str">
        <f t="shared" si="486"/>
        <v/>
      </c>
      <c r="B1633" s="327" t="str">
        <f t="shared" si="487"/>
        <v/>
      </c>
      <c r="C1633" s="328"/>
      <c r="D1633" s="329" t="str">
        <f t="shared" si="488"/>
        <v/>
      </c>
      <c r="E1633" s="330"/>
      <c r="F1633" s="331">
        <f t="shared" si="489"/>
        <v>0</v>
      </c>
      <c r="G1633" s="334">
        <f t="shared" si="490"/>
        <v>0</v>
      </c>
    </row>
    <row r="1634" spans="1:7" s="335" customFormat="1" ht="24" customHeight="1" x14ac:dyDescent="0.2">
      <c r="A1634" s="326" t="str">
        <f t="shared" si="486"/>
        <v/>
      </c>
      <c r="B1634" s="327" t="str">
        <f t="shared" si="487"/>
        <v/>
      </c>
      <c r="C1634" s="328"/>
      <c r="D1634" s="329" t="str">
        <f t="shared" si="488"/>
        <v/>
      </c>
      <c r="E1634" s="330"/>
      <c r="F1634" s="331">
        <f t="shared" si="489"/>
        <v>0</v>
      </c>
      <c r="G1634" s="334">
        <f t="shared" si="490"/>
        <v>0</v>
      </c>
    </row>
    <row r="1635" spans="1:7" s="335" customFormat="1" ht="24" customHeight="1" x14ac:dyDescent="0.2">
      <c r="A1635" s="326" t="str">
        <f t="shared" si="486"/>
        <v/>
      </c>
      <c r="B1635" s="327" t="str">
        <f t="shared" si="487"/>
        <v/>
      </c>
      <c r="C1635" s="328"/>
      <c r="D1635" s="329" t="str">
        <f t="shared" si="488"/>
        <v/>
      </c>
      <c r="E1635" s="330"/>
      <c r="F1635" s="331">
        <f t="shared" si="489"/>
        <v>0</v>
      </c>
      <c r="G1635" s="334">
        <f t="shared" si="490"/>
        <v>0</v>
      </c>
    </row>
    <row r="1636" spans="1:7" ht="24" customHeight="1" x14ac:dyDescent="0.2">
      <c r="A1636" s="177"/>
      <c r="B1636" s="151"/>
      <c r="C1636" s="151"/>
      <c r="D1636" s="162"/>
      <c r="E1636" s="163"/>
      <c r="F1636" s="240" t="s">
        <v>34</v>
      </c>
      <c r="G1636" s="178">
        <f>SUBTOTAL(9,G1628:G1635)</f>
        <v>0</v>
      </c>
    </row>
    <row r="1637" spans="1:7" ht="24" customHeight="1" x14ac:dyDescent="0.2">
      <c r="A1637" s="177"/>
      <c r="B1637" s="151"/>
      <c r="C1637" s="179" t="s">
        <v>730</v>
      </c>
      <c r="D1637" s="162"/>
      <c r="E1637" s="163"/>
      <c r="F1637" s="164"/>
      <c r="G1637" s="180"/>
    </row>
    <row r="1638" spans="1:7" s="335" customFormat="1" ht="24" customHeight="1" x14ac:dyDescent="0.2">
      <c r="A1638" s="326" t="str">
        <f t="shared" ref="A1638:A1646" si="491">IFERROR(VLOOKUP(C1638,Tabla_Insumos,4,FALSE),"")</f>
        <v/>
      </c>
      <c r="B1638" s="327" t="str">
        <f t="shared" ref="B1638:B1646" si="492">IFERROR(VLOOKUP(C1638,Tabla_Insumos,5,FALSE),"")</f>
        <v/>
      </c>
      <c r="C1638" s="328"/>
      <c r="D1638" s="329" t="str">
        <f t="shared" ref="D1638:D1646" si="493">IFERROR(VLOOKUP(C1638,Tabla_Insumos,2,FALSE),"")</f>
        <v/>
      </c>
      <c r="E1638" s="330"/>
      <c r="F1638" s="331">
        <f t="shared" ref="F1638:F1646" si="494">IFERROR(VLOOKUP(C1638,Tabla_Insumos,3,FALSE),0)</f>
        <v>0</v>
      </c>
      <c r="G1638" s="334">
        <f t="shared" ref="G1638:G1646" si="495">ROUND(E1638*F1638,2)</f>
        <v>0</v>
      </c>
    </row>
    <row r="1639" spans="1:7" s="335" customFormat="1" ht="24" customHeight="1" x14ac:dyDescent="0.2">
      <c r="A1639" s="326" t="str">
        <f t="shared" si="491"/>
        <v/>
      </c>
      <c r="B1639" s="327" t="str">
        <f t="shared" si="492"/>
        <v/>
      </c>
      <c r="C1639" s="328"/>
      <c r="D1639" s="329" t="str">
        <f t="shared" si="493"/>
        <v/>
      </c>
      <c r="E1639" s="330"/>
      <c r="F1639" s="331">
        <f t="shared" si="494"/>
        <v>0</v>
      </c>
      <c r="G1639" s="334">
        <f t="shared" si="495"/>
        <v>0</v>
      </c>
    </row>
    <row r="1640" spans="1:7" s="335" customFormat="1" ht="24" customHeight="1" x14ac:dyDescent="0.2">
      <c r="A1640" s="326" t="str">
        <f t="shared" si="491"/>
        <v/>
      </c>
      <c r="B1640" s="327" t="str">
        <f t="shared" si="492"/>
        <v/>
      </c>
      <c r="C1640" s="328"/>
      <c r="D1640" s="329" t="str">
        <f t="shared" si="493"/>
        <v/>
      </c>
      <c r="E1640" s="330"/>
      <c r="F1640" s="331">
        <f t="shared" si="494"/>
        <v>0</v>
      </c>
      <c r="G1640" s="334">
        <f t="shared" si="495"/>
        <v>0</v>
      </c>
    </row>
    <row r="1641" spans="1:7" s="335" customFormat="1" ht="24" customHeight="1" x14ac:dyDescent="0.2">
      <c r="A1641" s="326" t="str">
        <f t="shared" si="491"/>
        <v/>
      </c>
      <c r="B1641" s="327" t="str">
        <f t="shared" si="492"/>
        <v/>
      </c>
      <c r="C1641" s="328"/>
      <c r="D1641" s="329" t="str">
        <f t="shared" si="493"/>
        <v/>
      </c>
      <c r="E1641" s="330"/>
      <c r="F1641" s="331">
        <f t="shared" si="494"/>
        <v>0</v>
      </c>
      <c r="G1641" s="334">
        <f t="shared" si="495"/>
        <v>0</v>
      </c>
    </row>
    <row r="1642" spans="1:7" s="335" customFormat="1" ht="24" customHeight="1" x14ac:dyDescent="0.2">
      <c r="A1642" s="326" t="str">
        <f t="shared" si="491"/>
        <v/>
      </c>
      <c r="B1642" s="327" t="str">
        <f t="shared" si="492"/>
        <v/>
      </c>
      <c r="C1642" s="328"/>
      <c r="D1642" s="329" t="str">
        <f t="shared" si="493"/>
        <v/>
      </c>
      <c r="E1642" s="330"/>
      <c r="F1642" s="331">
        <f t="shared" si="494"/>
        <v>0</v>
      </c>
      <c r="G1642" s="334">
        <f t="shared" si="495"/>
        <v>0</v>
      </c>
    </row>
    <row r="1643" spans="1:7" s="335" customFormat="1" ht="24" customHeight="1" x14ac:dyDescent="0.2">
      <c r="A1643" s="326" t="str">
        <f t="shared" si="491"/>
        <v/>
      </c>
      <c r="B1643" s="327" t="str">
        <f t="shared" si="492"/>
        <v/>
      </c>
      <c r="C1643" s="328"/>
      <c r="D1643" s="329" t="str">
        <f t="shared" si="493"/>
        <v/>
      </c>
      <c r="E1643" s="330"/>
      <c r="F1643" s="331">
        <f t="shared" si="494"/>
        <v>0</v>
      </c>
      <c r="G1643" s="334">
        <f t="shared" si="495"/>
        <v>0</v>
      </c>
    </row>
    <row r="1644" spans="1:7" s="335" customFormat="1" ht="24" customHeight="1" x14ac:dyDescent="0.2">
      <c r="A1644" s="326" t="str">
        <f t="shared" si="491"/>
        <v/>
      </c>
      <c r="B1644" s="327" t="str">
        <f t="shared" si="492"/>
        <v/>
      </c>
      <c r="C1644" s="328"/>
      <c r="D1644" s="329" t="str">
        <f t="shared" si="493"/>
        <v/>
      </c>
      <c r="E1644" s="330"/>
      <c r="F1644" s="331">
        <f t="shared" si="494"/>
        <v>0</v>
      </c>
      <c r="G1644" s="334">
        <f t="shared" si="495"/>
        <v>0</v>
      </c>
    </row>
    <row r="1645" spans="1:7" s="335" customFormat="1" ht="24" customHeight="1" x14ac:dyDescent="0.2">
      <c r="A1645" s="326" t="str">
        <f t="shared" si="491"/>
        <v/>
      </c>
      <c r="B1645" s="327" t="str">
        <f t="shared" si="492"/>
        <v/>
      </c>
      <c r="C1645" s="328"/>
      <c r="D1645" s="329" t="str">
        <f t="shared" si="493"/>
        <v/>
      </c>
      <c r="E1645" s="330"/>
      <c r="F1645" s="331">
        <f t="shared" si="494"/>
        <v>0</v>
      </c>
      <c r="G1645" s="334">
        <f t="shared" si="495"/>
        <v>0</v>
      </c>
    </row>
    <row r="1646" spans="1:7" s="335" customFormat="1" ht="24" customHeight="1" x14ac:dyDescent="0.2">
      <c r="A1646" s="326" t="str">
        <f t="shared" si="491"/>
        <v/>
      </c>
      <c r="B1646" s="327" t="str">
        <f t="shared" si="492"/>
        <v/>
      </c>
      <c r="C1646" s="328"/>
      <c r="D1646" s="329" t="str">
        <f t="shared" si="493"/>
        <v/>
      </c>
      <c r="E1646" s="330"/>
      <c r="F1646" s="331">
        <f t="shared" si="494"/>
        <v>0</v>
      </c>
      <c r="G1646" s="334">
        <f t="shared" si="495"/>
        <v>0</v>
      </c>
    </row>
    <row r="1647" spans="1:7" ht="24" customHeight="1" x14ac:dyDescent="0.2">
      <c r="A1647" s="181"/>
      <c r="B1647" s="162"/>
      <c r="C1647" s="151"/>
      <c r="D1647" s="162"/>
      <c r="E1647" s="163"/>
      <c r="F1647" s="240" t="s">
        <v>35</v>
      </c>
      <c r="G1647" s="178">
        <f>SUBTOTAL(9,G1638:G1646)</f>
        <v>0</v>
      </c>
    </row>
    <row r="1648" spans="1:7" ht="24" customHeight="1" thickBot="1" x14ac:dyDescent="0.25">
      <c r="A1648" s="182"/>
      <c r="B1648" s="183"/>
      <c r="C1648" s="184"/>
      <c r="D1648" s="183"/>
      <c r="E1648" s="185"/>
      <c r="F1648" s="186"/>
      <c r="G1648" s="187"/>
    </row>
    <row r="1649" spans="1:141" ht="24" customHeight="1" thickBot="1" x14ac:dyDescent="0.25">
      <c r="A1649" s="188" t="str">
        <f>B1607</f>
        <v>6.1.9</v>
      </c>
      <c r="B1649" s="189" t="str">
        <f>C1607</f>
        <v>Umbrales y solías</v>
      </c>
      <c r="C1649" s="190"/>
      <c r="D1649" s="190" t="s">
        <v>36</v>
      </c>
      <c r="E1649" s="191"/>
      <c r="F1649" s="192" t="s">
        <v>37</v>
      </c>
      <c r="G1649" s="193">
        <f>SUBTOTAL(9,G1612:G1648)</f>
        <v>0</v>
      </c>
    </row>
    <row r="1650" spans="1:141" ht="24" customHeight="1" thickTop="1" thickBot="1" x14ac:dyDescent="0.25"/>
    <row r="1651" spans="1:141" ht="24" customHeight="1" thickTop="1" x14ac:dyDescent="0.2">
      <c r="A1651" s="225" t="s">
        <v>39</v>
      </c>
      <c r="B1651" s="226"/>
      <c r="C1651" s="226"/>
      <c r="D1651" s="226"/>
      <c r="E1651" s="226"/>
      <c r="F1651" s="226"/>
      <c r="G1651" s="227"/>
      <c r="H1651" s="152">
        <f>COUNTIF($A$1:A1657,"ANALISIS DE PRECIOS")</f>
        <v>34</v>
      </c>
    </row>
    <row r="1652" spans="1:141" ht="24" customHeight="1" x14ac:dyDescent="0.2">
      <c r="A1652" s="153" t="s">
        <v>726</v>
      </c>
      <c r="B1652" s="154" t="str">
        <f>Comitente</f>
        <v>DIRECCIÓN DE INFRAESTRUCTURA ESCOLAR</v>
      </c>
      <c r="C1652" s="148"/>
      <c r="D1652" s="155"/>
      <c r="E1652" s="155"/>
      <c r="F1652" s="156"/>
      <c r="G1652" s="157"/>
    </row>
    <row r="1653" spans="1:141" ht="24" customHeight="1" x14ac:dyDescent="0.2">
      <c r="A1653" s="153" t="s">
        <v>727</v>
      </c>
      <c r="B1653" s="154">
        <f>Contratista</f>
        <v>0</v>
      </c>
      <c r="C1653" s="149"/>
      <c r="D1653" s="149"/>
      <c r="E1653" s="149"/>
      <c r="F1653" s="158"/>
      <c r="G1653" s="159"/>
    </row>
    <row r="1654" spans="1:141" ht="24" customHeight="1" x14ac:dyDescent="0.2">
      <c r="A1654" s="153" t="s">
        <v>26</v>
      </c>
      <c r="B1654" s="154" t="str">
        <f>Obra</f>
        <v>E.N.I. N° 23 - MARGARITA FERRA DE BARTOL</v>
      </c>
      <c r="C1654" s="149"/>
      <c r="D1654" s="149"/>
      <c r="E1654" s="149"/>
      <c r="F1654" s="158" t="s">
        <v>40</v>
      </c>
      <c r="G1654" s="160">
        <f>Fecha_Base</f>
        <v>0</v>
      </c>
    </row>
    <row r="1655" spans="1:141" ht="24" customHeight="1" x14ac:dyDescent="0.2">
      <c r="A1655" s="161" t="s">
        <v>725</v>
      </c>
      <c r="B1655" s="150" t="str">
        <f>Ubicación</f>
        <v>Alfredo Fortabat 3060 (o) - Bº Franklin Rawson</v>
      </c>
      <c r="C1655" s="150"/>
      <c r="D1655" s="162"/>
      <c r="E1655" s="163"/>
      <c r="F1655" s="164"/>
      <c r="G1655" s="165"/>
    </row>
    <row r="1656" spans="1:141" ht="24" customHeight="1" x14ac:dyDescent="0.2">
      <c r="A1656" s="161" t="s">
        <v>41</v>
      </c>
      <c r="B1656" s="166" t="str">
        <f>IFERROR(VALUE(LEFT(B1657,FIND("-",B1657)-1)),"")</f>
        <v/>
      </c>
      <c r="C1656" s="151" t="str">
        <f>IFERROR(VLOOKUP(B1656,Tabla_CyP,2,FALSE),"")</f>
        <v/>
      </c>
      <c r="E1656" s="163"/>
      <c r="F1656" s="164"/>
      <c r="G1656" s="165"/>
    </row>
    <row r="1657" spans="1:141" ht="24" customHeight="1" x14ac:dyDescent="0.2">
      <c r="A1657" s="161" t="s">
        <v>27</v>
      </c>
      <c r="B1657" s="167" t="str">
        <f>IFERROR(VLOOKUP(COUNTIF($A$1:A1657,"ANALISIS DE PRECIOS"),Tabla_NumeroItem,4,FALSE),"")</f>
        <v>6.2.1</v>
      </c>
      <c r="C1657" s="151" t="str">
        <f>IFERROR(VLOOKUP(B1657,Tabla_CyP,2,FALSE),"")</f>
        <v>De hormigón sin armar</v>
      </c>
      <c r="D1657" s="162"/>
      <c r="E1657" s="163"/>
      <c r="F1657" s="158" t="s">
        <v>28</v>
      </c>
      <c r="G1657" s="168" t="str">
        <f>IFERROR(VLOOKUP(B1657,Tabla_CyP,4,FALSE),"")</f>
        <v>m2</v>
      </c>
    </row>
    <row r="1658" spans="1:141" ht="24" customHeight="1" x14ac:dyDescent="0.2">
      <c r="A1658" s="161"/>
      <c r="B1658" s="150"/>
      <c r="C1658" s="151"/>
      <c r="D1658" s="162"/>
      <c r="E1658" s="163"/>
      <c r="F1658" s="164"/>
      <c r="G1658" s="165"/>
    </row>
    <row r="1659" spans="1:141" ht="24" customHeight="1" x14ac:dyDescent="0.2">
      <c r="A1659" s="357" t="s">
        <v>588</v>
      </c>
      <c r="B1659" s="358"/>
      <c r="C1659" s="359" t="s">
        <v>0</v>
      </c>
      <c r="D1659" s="359" t="s">
        <v>29</v>
      </c>
      <c r="E1659" s="361" t="s">
        <v>30</v>
      </c>
      <c r="F1659" s="363" t="s">
        <v>31</v>
      </c>
      <c r="G1659" s="365" t="s">
        <v>32</v>
      </c>
    </row>
    <row r="1660" spans="1:141" s="171" customFormat="1" ht="24" customHeight="1" x14ac:dyDescent="0.2">
      <c r="A1660" s="169" t="s">
        <v>589</v>
      </c>
      <c r="B1660" s="170" t="s">
        <v>590</v>
      </c>
      <c r="C1660" s="360"/>
      <c r="D1660" s="360"/>
      <c r="E1660" s="362"/>
      <c r="F1660" s="364"/>
      <c r="G1660" s="366"/>
      <c r="I1660" s="336"/>
      <c r="J1660" s="336"/>
      <c r="K1660" s="336"/>
      <c r="L1660" s="336"/>
      <c r="M1660" s="336"/>
      <c r="N1660" s="336"/>
      <c r="O1660" s="336"/>
      <c r="P1660" s="336"/>
      <c r="Q1660" s="336"/>
      <c r="R1660" s="336"/>
      <c r="S1660" s="336"/>
      <c r="T1660" s="336"/>
      <c r="U1660" s="336"/>
      <c r="V1660" s="336"/>
      <c r="W1660" s="336"/>
      <c r="X1660" s="336"/>
      <c r="Y1660" s="336"/>
      <c r="Z1660" s="336"/>
      <c r="AA1660" s="336"/>
      <c r="AB1660" s="336"/>
      <c r="AC1660" s="336"/>
      <c r="AD1660" s="336"/>
      <c r="AE1660" s="336"/>
      <c r="AF1660" s="336"/>
      <c r="AG1660" s="336"/>
      <c r="AH1660" s="336"/>
      <c r="AI1660" s="336"/>
      <c r="AJ1660" s="336"/>
      <c r="AK1660" s="336"/>
      <c r="AL1660" s="336"/>
      <c r="AM1660" s="336"/>
      <c r="AN1660" s="336"/>
      <c r="AO1660" s="336"/>
      <c r="AP1660" s="336"/>
      <c r="AQ1660" s="336"/>
      <c r="AR1660" s="336"/>
      <c r="AS1660" s="336"/>
      <c r="AT1660" s="336"/>
      <c r="AU1660" s="336"/>
      <c r="AV1660" s="336"/>
      <c r="AW1660" s="336"/>
      <c r="AX1660" s="336"/>
      <c r="AY1660" s="336"/>
      <c r="AZ1660" s="336"/>
      <c r="BA1660" s="336"/>
      <c r="BB1660" s="336"/>
      <c r="BC1660" s="336"/>
      <c r="BD1660" s="336"/>
      <c r="BE1660" s="336"/>
      <c r="BF1660" s="336"/>
      <c r="BG1660" s="336"/>
      <c r="BH1660" s="336"/>
      <c r="BI1660" s="336"/>
      <c r="BJ1660" s="336"/>
      <c r="BK1660" s="336"/>
      <c r="BL1660" s="336"/>
      <c r="BM1660" s="336"/>
      <c r="BN1660" s="336"/>
      <c r="BO1660" s="336"/>
      <c r="BP1660" s="336"/>
      <c r="BQ1660" s="336"/>
      <c r="BR1660" s="336"/>
      <c r="BS1660" s="336"/>
      <c r="BT1660" s="336"/>
      <c r="BU1660" s="336"/>
      <c r="BV1660" s="336"/>
      <c r="BW1660" s="336"/>
      <c r="BX1660" s="336"/>
      <c r="BY1660" s="336"/>
      <c r="BZ1660" s="336"/>
      <c r="CA1660" s="336"/>
      <c r="CB1660" s="336"/>
      <c r="CC1660" s="336"/>
      <c r="CD1660" s="336"/>
      <c r="CE1660" s="336"/>
      <c r="CF1660" s="336"/>
      <c r="CG1660" s="336"/>
      <c r="CH1660" s="336"/>
      <c r="CI1660" s="336"/>
      <c r="CJ1660" s="336"/>
      <c r="CK1660" s="336"/>
      <c r="CL1660" s="336"/>
      <c r="CM1660" s="336"/>
      <c r="CN1660" s="336"/>
      <c r="CO1660" s="336"/>
      <c r="CP1660" s="336"/>
      <c r="CQ1660" s="336"/>
      <c r="CR1660" s="336"/>
      <c r="CS1660" s="336"/>
      <c r="CT1660" s="336"/>
      <c r="CU1660" s="336"/>
      <c r="CV1660" s="336"/>
      <c r="CW1660" s="336"/>
      <c r="CX1660" s="336"/>
      <c r="CY1660" s="336"/>
      <c r="CZ1660" s="336"/>
      <c r="DA1660" s="336"/>
      <c r="DB1660" s="336"/>
      <c r="DC1660" s="336"/>
      <c r="DD1660" s="336"/>
      <c r="DE1660" s="336"/>
      <c r="DF1660" s="336"/>
      <c r="DG1660" s="336"/>
      <c r="DH1660" s="336"/>
      <c r="DI1660" s="336"/>
      <c r="DJ1660" s="336"/>
      <c r="DK1660" s="336"/>
      <c r="DL1660" s="336"/>
      <c r="DM1660" s="336"/>
      <c r="DN1660" s="336"/>
      <c r="DO1660" s="336"/>
      <c r="DP1660" s="336"/>
      <c r="DQ1660" s="336"/>
      <c r="DR1660" s="336"/>
      <c r="DS1660" s="336"/>
      <c r="DT1660" s="336"/>
      <c r="DU1660" s="336"/>
      <c r="DV1660" s="336"/>
      <c r="DW1660" s="336"/>
      <c r="DX1660" s="336"/>
      <c r="DY1660" s="336"/>
      <c r="DZ1660" s="336"/>
      <c r="EA1660" s="336"/>
      <c r="EB1660" s="336"/>
      <c r="EC1660" s="336"/>
      <c r="ED1660" s="336"/>
      <c r="EE1660" s="336"/>
      <c r="EF1660" s="336"/>
      <c r="EG1660" s="336"/>
      <c r="EH1660" s="336"/>
      <c r="EI1660" s="336"/>
      <c r="EJ1660" s="336"/>
      <c r="EK1660" s="336"/>
    </row>
    <row r="1661" spans="1:141" ht="24" customHeight="1" x14ac:dyDescent="0.2">
      <c r="A1661" s="239"/>
      <c r="B1661" s="172"/>
      <c r="C1661" s="237" t="s">
        <v>728</v>
      </c>
      <c r="D1661" s="173"/>
      <c r="E1661" s="174"/>
      <c r="F1661" s="175"/>
      <c r="G1661" s="176"/>
    </row>
    <row r="1662" spans="1:141" s="335" customFormat="1" ht="24" customHeight="1" x14ac:dyDescent="0.2">
      <c r="A1662" s="326" t="str">
        <f t="shared" ref="A1662:A1675" si="496">IFERROR(VLOOKUP(C1662,Tabla_Insumos,4,FALSE),"")</f>
        <v/>
      </c>
      <c r="B1662" s="327" t="str">
        <f>IFERROR(VLOOKUP(C1662,Tabla_Insumos,5,FALSE),"")</f>
        <v/>
      </c>
      <c r="C1662" s="328"/>
      <c r="D1662" s="329" t="str">
        <f t="shared" ref="D1662:D1675" si="497">IFERROR(VLOOKUP(C1662,Tabla_Insumos,2,FALSE),"")</f>
        <v/>
      </c>
      <c r="E1662" s="330"/>
      <c r="F1662" s="331">
        <f t="shared" ref="F1662:F1675" si="498">IFERROR(VLOOKUP(C1662,Tabla_Insumos,3,FALSE),0)</f>
        <v>0</v>
      </c>
      <c r="G1662" s="334">
        <f>ROUND(E1662*F1662,2)</f>
        <v>0</v>
      </c>
    </row>
    <row r="1663" spans="1:141" s="335" customFormat="1" ht="24" customHeight="1" x14ac:dyDescent="0.2">
      <c r="A1663" s="326" t="str">
        <f t="shared" si="496"/>
        <v/>
      </c>
      <c r="B1663" s="327" t="str">
        <f t="shared" ref="B1663:B1675" si="499">IFERROR(VLOOKUP(C1663,Tabla_Insumos,5,FALSE),"")</f>
        <v/>
      </c>
      <c r="C1663" s="328"/>
      <c r="D1663" s="329" t="str">
        <f t="shared" si="497"/>
        <v/>
      </c>
      <c r="E1663" s="330"/>
      <c r="F1663" s="331">
        <f t="shared" si="498"/>
        <v>0</v>
      </c>
      <c r="G1663" s="334">
        <f t="shared" ref="G1663:G1675" si="500">ROUND(E1663*F1663,2)</f>
        <v>0</v>
      </c>
    </row>
    <row r="1664" spans="1:141" s="335" customFormat="1" ht="24" customHeight="1" x14ac:dyDescent="0.2">
      <c r="A1664" s="326" t="str">
        <f t="shared" si="496"/>
        <v/>
      </c>
      <c r="B1664" s="327" t="str">
        <f t="shared" si="499"/>
        <v/>
      </c>
      <c r="C1664" s="328"/>
      <c r="D1664" s="329" t="str">
        <f t="shared" si="497"/>
        <v/>
      </c>
      <c r="E1664" s="330"/>
      <c r="F1664" s="331">
        <f t="shared" si="498"/>
        <v>0</v>
      </c>
      <c r="G1664" s="334">
        <f t="shared" si="500"/>
        <v>0</v>
      </c>
    </row>
    <row r="1665" spans="1:7" s="335" customFormat="1" ht="24" customHeight="1" x14ac:dyDescent="0.2">
      <c r="A1665" s="326" t="str">
        <f t="shared" si="496"/>
        <v/>
      </c>
      <c r="B1665" s="327" t="str">
        <f t="shared" si="499"/>
        <v/>
      </c>
      <c r="C1665" s="328"/>
      <c r="D1665" s="329" t="str">
        <f t="shared" si="497"/>
        <v/>
      </c>
      <c r="E1665" s="330"/>
      <c r="F1665" s="331">
        <f t="shared" si="498"/>
        <v>0</v>
      </c>
      <c r="G1665" s="334">
        <f t="shared" si="500"/>
        <v>0</v>
      </c>
    </row>
    <row r="1666" spans="1:7" s="335" customFormat="1" ht="24" customHeight="1" x14ac:dyDescent="0.2">
      <c r="A1666" s="326" t="str">
        <f t="shared" si="496"/>
        <v/>
      </c>
      <c r="B1666" s="327" t="str">
        <f t="shared" si="499"/>
        <v/>
      </c>
      <c r="C1666" s="328"/>
      <c r="D1666" s="329" t="str">
        <f t="shared" si="497"/>
        <v/>
      </c>
      <c r="E1666" s="330"/>
      <c r="F1666" s="331">
        <f t="shared" si="498"/>
        <v>0</v>
      </c>
      <c r="G1666" s="334">
        <f t="shared" si="500"/>
        <v>0</v>
      </c>
    </row>
    <row r="1667" spans="1:7" s="335" customFormat="1" ht="24" customHeight="1" x14ac:dyDescent="0.2">
      <c r="A1667" s="326" t="str">
        <f t="shared" si="496"/>
        <v/>
      </c>
      <c r="B1667" s="327" t="str">
        <f t="shared" si="499"/>
        <v/>
      </c>
      <c r="C1667" s="328"/>
      <c r="D1667" s="329" t="str">
        <f t="shared" si="497"/>
        <v/>
      </c>
      <c r="E1667" s="330"/>
      <c r="F1667" s="331">
        <f t="shared" si="498"/>
        <v>0</v>
      </c>
      <c r="G1667" s="334">
        <f t="shared" si="500"/>
        <v>0</v>
      </c>
    </row>
    <row r="1668" spans="1:7" s="335" customFormat="1" ht="24" customHeight="1" x14ac:dyDescent="0.2">
      <c r="A1668" s="326" t="str">
        <f t="shared" si="496"/>
        <v/>
      </c>
      <c r="B1668" s="327" t="str">
        <f t="shared" si="499"/>
        <v/>
      </c>
      <c r="C1668" s="328"/>
      <c r="D1668" s="329" t="str">
        <f t="shared" si="497"/>
        <v/>
      </c>
      <c r="E1668" s="330"/>
      <c r="F1668" s="331">
        <f t="shared" si="498"/>
        <v>0</v>
      </c>
      <c r="G1668" s="334">
        <f t="shared" si="500"/>
        <v>0</v>
      </c>
    </row>
    <row r="1669" spans="1:7" s="335" customFormat="1" ht="24" customHeight="1" x14ac:dyDescent="0.2">
      <c r="A1669" s="326" t="str">
        <f t="shared" si="496"/>
        <v/>
      </c>
      <c r="B1669" s="327" t="str">
        <f t="shared" si="499"/>
        <v/>
      </c>
      <c r="C1669" s="328"/>
      <c r="D1669" s="329" t="str">
        <f t="shared" si="497"/>
        <v/>
      </c>
      <c r="E1669" s="330"/>
      <c r="F1669" s="331">
        <f t="shared" si="498"/>
        <v>0</v>
      </c>
      <c r="G1669" s="334">
        <f t="shared" si="500"/>
        <v>0</v>
      </c>
    </row>
    <row r="1670" spans="1:7" s="335" customFormat="1" ht="24" customHeight="1" x14ac:dyDescent="0.2">
      <c r="A1670" s="326" t="str">
        <f t="shared" si="496"/>
        <v/>
      </c>
      <c r="B1670" s="327" t="str">
        <f t="shared" si="499"/>
        <v/>
      </c>
      <c r="C1670" s="328"/>
      <c r="D1670" s="329" t="str">
        <f t="shared" si="497"/>
        <v/>
      </c>
      <c r="E1670" s="330"/>
      <c r="F1670" s="331">
        <f t="shared" si="498"/>
        <v>0</v>
      </c>
      <c r="G1670" s="334">
        <f t="shared" si="500"/>
        <v>0</v>
      </c>
    </row>
    <row r="1671" spans="1:7" s="335" customFormat="1" ht="24" customHeight="1" x14ac:dyDescent="0.2">
      <c r="A1671" s="326" t="str">
        <f t="shared" si="496"/>
        <v/>
      </c>
      <c r="B1671" s="327" t="str">
        <f t="shared" si="499"/>
        <v/>
      </c>
      <c r="C1671" s="328"/>
      <c r="D1671" s="329" t="str">
        <f t="shared" si="497"/>
        <v/>
      </c>
      <c r="E1671" s="330"/>
      <c r="F1671" s="331">
        <f t="shared" si="498"/>
        <v>0</v>
      </c>
      <c r="G1671" s="334">
        <f t="shared" si="500"/>
        <v>0</v>
      </c>
    </row>
    <row r="1672" spans="1:7" s="335" customFormat="1" ht="24" customHeight="1" x14ac:dyDescent="0.2">
      <c r="A1672" s="326" t="str">
        <f t="shared" si="496"/>
        <v/>
      </c>
      <c r="B1672" s="327" t="str">
        <f t="shared" si="499"/>
        <v/>
      </c>
      <c r="C1672" s="328"/>
      <c r="D1672" s="329" t="str">
        <f t="shared" si="497"/>
        <v/>
      </c>
      <c r="E1672" s="330"/>
      <c r="F1672" s="331">
        <f t="shared" si="498"/>
        <v>0</v>
      </c>
      <c r="G1672" s="334">
        <f t="shared" si="500"/>
        <v>0</v>
      </c>
    </row>
    <row r="1673" spans="1:7" s="335" customFormat="1" ht="24" customHeight="1" x14ac:dyDescent="0.2">
      <c r="A1673" s="326" t="str">
        <f t="shared" si="496"/>
        <v/>
      </c>
      <c r="B1673" s="327" t="str">
        <f t="shared" si="499"/>
        <v/>
      </c>
      <c r="C1673" s="328"/>
      <c r="D1673" s="329" t="str">
        <f t="shared" si="497"/>
        <v/>
      </c>
      <c r="E1673" s="330"/>
      <c r="F1673" s="331">
        <f t="shared" si="498"/>
        <v>0</v>
      </c>
      <c r="G1673" s="334">
        <f t="shared" si="500"/>
        <v>0</v>
      </c>
    </row>
    <row r="1674" spans="1:7" s="335" customFormat="1" ht="24" customHeight="1" x14ac:dyDescent="0.2">
      <c r="A1674" s="326" t="str">
        <f t="shared" si="496"/>
        <v/>
      </c>
      <c r="B1674" s="327" t="str">
        <f t="shared" si="499"/>
        <v/>
      </c>
      <c r="C1674" s="328"/>
      <c r="D1674" s="329" t="str">
        <f t="shared" si="497"/>
        <v/>
      </c>
      <c r="E1674" s="330"/>
      <c r="F1674" s="331">
        <f t="shared" si="498"/>
        <v>0</v>
      </c>
      <c r="G1674" s="334">
        <f t="shared" si="500"/>
        <v>0</v>
      </c>
    </row>
    <row r="1675" spans="1:7" s="335" customFormat="1" ht="24" customHeight="1" x14ac:dyDescent="0.2">
      <c r="A1675" s="326" t="str">
        <f t="shared" si="496"/>
        <v/>
      </c>
      <c r="B1675" s="327" t="str">
        <f t="shared" si="499"/>
        <v/>
      </c>
      <c r="C1675" s="328"/>
      <c r="D1675" s="329" t="str">
        <f t="shared" si="497"/>
        <v/>
      </c>
      <c r="E1675" s="330"/>
      <c r="F1675" s="332">
        <f t="shared" si="498"/>
        <v>0</v>
      </c>
      <c r="G1675" s="334">
        <f t="shared" si="500"/>
        <v>0</v>
      </c>
    </row>
    <row r="1676" spans="1:7" ht="24" customHeight="1" x14ac:dyDescent="0.2">
      <c r="A1676" s="177"/>
      <c r="B1676" s="151"/>
      <c r="C1676" s="151"/>
      <c r="D1676" s="162"/>
      <c r="E1676" s="163"/>
      <c r="F1676" s="240" t="s">
        <v>33</v>
      </c>
      <c r="G1676" s="178">
        <f>SUBTOTAL(9,G1662:G1675)</f>
        <v>0</v>
      </c>
    </row>
    <row r="1677" spans="1:7" ht="24" customHeight="1" x14ac:dyDescent="0.2">
      <c r="A1677" s="177"/>
      <c r="B1677" s="151"/>
      <c r="C1677" s="179" t="s">
        <v>729</v>
      </c>
      <c r="D1677" s="162"/>
      <c r="E1677" s="163"/>
      <c r="F1677" s="164"/>
      <c r="G1677" s="180"/>
    </row>
    <row r="1678" spans="1:7" s="335" customFormat="1" ht="24" customHeight="1" x14ac:dyDescent="0.2">
      <c r="A1678" s="326" t="str">
        <f t="shared" ref="A1678:A1685" si="501">IFERROR(VLOOKUP(C1678,Tabla_Insumos,4,FALSE),"")</f>
        <v/>
      </c>
      <c r="B1678" s="327" t="str">
        <f t="shared" ref="B1678:B1685" si="502">IFERROR(VLOOKUP(C1678,Tabla_Insumos,5,FALSE),"")</f>
        <v/>
      </c>
      <c r="C1678" s="328"/>
      <c r="D1678" s="329" t="str">
        <f t="shared" ref="D1678:D1685" si="503">IFERROR(VLOOKUP(C1678,Tabla_Insumos,2,FALSE),"")</f>
        <v/>
      </c>
      <c r="E1678" s="330"/>
      <c r="F1678" s="333">
        <f t="shared" ref="F1678:F1685" si="504">IFERROR(VLOOKUP(C1678,Tabla_Insumos,3,FALSE),0)</f>
        <v>0</v>
      </c>
      <c r="G1678" s="334">
        <f>ROUND(E1678*F1678,2)</f>
        <v>0</v>
      </c>
    </row>
    <row r="1679" spans="1:7" s="335" customFormat="1" ht="24" customHeight="1" x14ac:dyDescent="0.2">
      <c r="A1679" s="326" t="str">
        <f t="shared" si="501"/>
        <v/>
      </c>
      <c r="B1679" s="327" t="str">
        <f t="shared" si="502"/>
        <v/>
      </c>
      <c r="C1679" s="328"/>
      <c r="D1679" s="329" t="str">
        <f t="shared" si="503"/>
        <v/>
      </c>
      <c r="E1679" s="330"/>
      <c r="F1679" s="333">
        <f t="shared" si="504"/>
        <v>0</v>
      </c>
      <c r="G1679" s="334">
        <f>ROUND(E1679*F1679,2)</f>
        <v>0</v>
      </c>
    </row>
    <row r="1680" spans="1:7" s="335" customFormat="1" ht="24" customHeight="1" x14ac:dyDescent="0.2">
      <c r="A1680" s="326" t="str">
        <f t="shared" si="501"/>
        <v/>
      </c>
      <c r="B1680" s="327" t="str">
        <f t="shared" si="502"/>
        <v/>
      </c>
      <c r="C1680" s="328"/>
      <c r="D1680" s="329" t="str">
        <f t="shared" si="503"/>
        <v/>
      </c>
      <c r="E1680" s="330"/>
      <c r="F1680" s="333">
        <f t="shared" si="504"/>
        <v>0</v>
      </c>
      <c r="G1680" s="334">
        <f t="shared" ref="G1680:G1685" si="505">ROUND(E1680*F1680,2)</f>
        <v>0</v>
      </c>
    </row>
    <row r="1681" spans="1:7" s="335" customFormat="1" ht="24" customHeight="1" x14ac:dyDescent="0.2">
      <c r="A1681" s="326" t="str">
        <f t="shared" si="501"/>
        <v/>
      </c>
      <c r="B1681" s="327" t="str">
        <f t="shared" si="502"/>
        <v/>
      </c>
      <c r="C1681" s="328"/>
      <c r="D1681" s="329" t="str">
        <f t="shared" si="503"/>
        <v/>
      </c>
      <c r="E1681" s="330"/>
      <c r="F1681" s="333">
        <f t="shared" si="504"/>
        <v>0</v>
      </c>
      <c r="G1681" s="334">
        <f t="shared" si="505"/>
        <v>0</v>
      </c>
    </row>
    <row r="1682" spans="1:7" s="335" customFormat="1" ht="24" customHeight="1" x14ac:dyDescent="0.2">
      <c r="A1682" s="326" t="str">
        <f t="shared" si="501"/>
        <v/>
      </c>
      <c r="B1682" s="327" t="str">
        <f t="shared" si="502"/>
        <v/>
      </c>
      <c r="C1682" s="328"/>
      <c r="D1682" s="329" t="str">
        <f t="shared" si="503"/>
        <v/>
      </c>
      <c r="E1682" s="330"/>
      <c r="F1682" s="331">
        <f t="shared" si="504"/>
        <v>0</v>
      </c>
      <c r="G1682" s="334">
        <f t="shared" si="505"/>
        <v>0</v>
      </c>
    </row>
    <row r="1683" spans="1:7" s="335" customFormat="1" ht="24" customHeight="1" x14ac:dyDescent="0.2">
      <c r="A1683" s="326" t="str">
        <f t="shared" si="501"/>
        <v/>
      </c>
      <c r="B1683" s="327" t="str">
        <f t="shared" si="502"/>
        <v/>
      </c>
      <c r="C1683" s="328"/>
      <c r="D1683" s="329" t="str">
        <f t="shared" si="503"/>
        <v/>
      </c>
      <c r="E1683" s="330"/>
      <c r="F1683" s="331">
        <f t="shared" si="504"/>
        <v>0</v>
      </c>
      <c r="G1683" s="334">
        <f t="shared" si="505"/>
        <v>0</v>
      </c>
    </row>
    <row r="1684" spans="1:7" s="335" customFormat="1" ht="24" customHeight="1" x14ac:dyDescent="0.2">
      <c r="A1684" s="326" t="str">
        <f t="shared" si="501"/>
        <v/>
      </c>
      <c r="B1684" s="327" t="str">
        <f t="shared" si="502"/>
        <v/>
      </c>
      <c r="C1684" s="328"/>
      <c r="D1684" s="329" t="str">
        <f t="shared" si="503"/>
        <v/>
      </c>
      <c r="E1684" s="330"/>
      <c r="F1684" s="331">
        <f t="shared" si="504"/>
        <v>0</v>
      </c>
      <c r="G1684" s="334">
        <f t="shared" si="505"/>
        <v>0</v>
      </c>
    </row>
    <row r="1685" spans="1:7" s="335" customFormat="1" ht="24" customHeight="1" x14ac:dyDescent="0.2">
      <c r="A1685" s="326" t="str">
        <f t="shared" si="501"/>
        <v/>
      </c>
      <c r="B1685" s="327" t="str">
        <f t="shared" si="502"/>
        <v/>
      </c>
      <c r="C1685" s="328"/>
      <c r="D1685" s="329" t="str">
        <f t="shared" si="503"/>
        <v/>
      </c>
      <c r="E1685" s="330"/>
      <c r="F1685" s="331">
        <f t="shared" si="504"/>
        <v>0</v>
      </c>
      <c r="G1685" s="334">
        <f t="shared" si="505"/>
        <v>0</v>
      </c>
    </row>
    <row r="1686" spans="1:7" ht="24" customHeight="1" x14ac:dyDescent="0.2">
      <c r="A1686" s="177"/>
      <c r="B1686" s="151"/>
      <c r="C1686" s="151"/>
      <c r="D1686" s="162"/>
      <c r="E1686" s="163"/>
      <c r="F1686" s="240" t="s">
        <v>34</v>
      </c>
      <c r="G1686" s="178">
        <f>SUBTOTAL(9,G1678:G1685)</f>
        <v>0</v>
      </c>
    </row>
    <row r="1687" spans="1:7" ht="24" customHeight="1" x14ac:dyDescent="0.2">
      <c r="A1687" s="177"/>
      <c r="B1687" s="151"/>
      <c r="C1687" s="179" t="s">
        <v>730</v>
      </c>
      <c r="D1687" s="162"/>
      <c r="E1687" s="163"/>
      <c r="F1687" s="164"/>
      <c r="G1687" s="180"/>
    </row>
    <row r="1688" spans="1:7" s="335" customFormat="1" ht="24" customHeight="1" x14ac:dyDescent="0.2">
      <c r="A1688" s="326" t="str">
        <f t="shared" ref="A1688:A1696" si="506">IFERROR(VLOOKUP(C1688,Tabla_Insumos,4,FALSE),"")</f>
        <v/>
      </c>
      <c r="B1688" s="327" t="str">
        <f t="shared" ref="B1688:B1696" si="507">IFERROR(VLOOKUP(C1688,Tabla_Insumos,5,FALSE),"")</f>
        <v/>
      </c>
      <c r="C1688" s="328"/>
      <c r="D1688" s="329" t="str">
        <f t="shared" ref="D1688:D1696" si="508">IFERROR(VLOOKUP(C1688,Tabla_Insumos,2,FALSE),"")</f>
        <v/>
      </c>
      <c r="E1688" s="330"/>
      <c r="F1688" s="331">
        <f t="shared" ref="F1688:F1696" si="509">IFERROR(VLOOKUP(C1688,Tabla_Insumos,3,FALSE),0)</f>
        <v>0</v>
      </c>
      <c r="G1688" s="334">
        <f t="shared" ref="G1688:G1696" si="510">ROUND(E1688*F1688,2)</f>
        <v>0</v>
      </c>
    </row>
    <row r="1689" spans="1:7" s="335" customFormat="1" ht="24" customHeight="1" x14ac:dyDescent="0.2">
      <c r="A1689" s="326" t="str">
        <f t="shared" si="506"/>
        <v/>
      </c>
      <c r="B1689" s="327" t="str">
        <f t="shared" si="507"/>
        <v/>
      </c>
      <c r="C1689" s="328"/>
      <c r="D1689" s="329" t="str">
        <f t="shared" si="508"/>
        <v/>
      </c>
      <c r="E1689" s="330"/>
      <c r="F1689" s="331">
        <f t="shared" si="509"/>
        <v>0</v>
      </c>
      <c r="G1689" s="334">
        <f t="shared" si="510"/>
        <v>0</v>
      </c>
    </row>
    <row r="1690" spans="1:7" s="335" customFormat="1" ht="24" customHeight="1" x14ac:dyDescent="0.2">
      <c r="A1690" s="326" t="str">
        <f t="shared" si="506"/>
        <v/>
      </c>
      <c r="B1690" s="327" t="str">
        <f t="shared" si="507"/>
        <v/>
      </c>
      <c r="C1690" s="328"/>
      <c r="D1690" s="329" t="str">
        <f t="shared" si="508"/>
        <v/>
      </c>
      <c r="E1690" s="330"/>
      <c r="F1690" s="331">
        <f t="shared" si="509"/>
        <v>0</v>
      </c>
      <c r="G1690" s="334">
        <f t="shared" si="510"/>
        <v>0</v>
      </c>
    </row>
    <row r="1691" spans="1:7" s="335" customFormat="1" ht="24" customHeight="1" x14ac:dyDescent="0.2">
      <c r="A1691" s="326" t="str">
        <f t="shared" si="506"/>
        <v/>
      </c>
      <c r="B1691" s="327" t="str">
        <f t="shared" si="507"/>
        <v/>
      </c>
      <c r="C1691" s="328"/>
      <c r="D1691" s="329" t="str">
        <f t="shared" si="508"/>
        <v/>
      </c>
      <c r="E1691" s="330"/>
      <c r="F1691" s="331">
        <f t="shared" si="509"/>
        <v>0</v>
      </c>
      <c r="G1691" s="334">
        <f t="shared" si="510"/>
        <v>0</v>
      </c>
    </row>
    <row r="1692" spans="1:7" s="335" customFormat="1" ht="24" customHeight="1" x14ac:dyDescent="0.2">
      <c r="A1692" s="326" t="str">
        <f t="shared" si="506"/>
        <v/>
      </c>
      <c r="B1692" s="327" t="str">
        <f t="shared" si="507"/>
        <v/>
      </c>
      <c r="C1692" s="328"/>
      <c r="D1692" s="329" t="str">
        <f t="shared" si="508"/>
        <v/>
      </c>
      <c r="E1692" s="330"/>
      <c r="F1692" s="331">
        <f t="shared" si="509"/>
        <v>0</v>
      </c>
      <c r="G1692" s="334">
        <f t="shared" si="510"/>
        <v>0</v>
      </c>
    </row>
    <row r="1693" spans="1:7" s="335" customFormat="1" ht="24" customHeight="1" x14ac:dyDescent="0.2">
      <c r="A1693" s="326" t="str">
        <f t="shared" si="506"/>
        <v/>
      </c>
      <c r="B1693" s="327" t="str">
        <f t="shared" si="507"/>
        <v/>
      </c>
      <c r="C1693" s="328"/>
      <c r="D1693" s="329" t="str">
        <f t="shared" si="508"/>
        <v/>
      </c>
      <c r="E1693" s="330"/>
      <c r="F1693" s="331">
        <f t="shared" si="509"/>
        <v>0</v>
      </c>
      <c r="G1693" s="334">
        <f t="shared" si="510"/>
        <v>0</v>
      </c>
    </row>
    <row r="1694" spans="1:7" s="335" customFormat="1" ht="24" customHeight="1" x14ac:dyDescent="0.2">
      <c r="A1694" s="326" t="str">
        <f t="shared" si="506"/>
        <v/>
      </c>
      <c r="B1694" s="327" t="str">
        <f t="shared" si="507"/>
        <v/>
      </c>
      <c r="C1694" s="328"/>
      <c r="D1694" s="329" t="str">
        <f t="shared" si="508"/>
        <v/>
      </c>
      <c r="E1694" s="330"/>
      <c r="F1694" s="331">
        <f t="shared" si="509"/>
        <v>0</v>
      </c>
      <c r="G1694" s="334">
        <f t="shared" si="510"/>
        <v>0</v>
      </c>
    </row>
    <row r="1695" spans="1:7" s="335" customFormat="1" ht="24" customHeight="1" x14ac:dyDescent="0.2">
      <c r="A1695" s="326" t="str">
        <f t="shared" si="506"/>
        <v/>
      </c>
      <c r="B1695" s="327" t="str">
        <f t="shared" si="507"/>
        <v/>
      </c>
      <c r="C1695" s="328"/>
      <c r="D1695" s="329" t="str">
        <f t="shared" si="508"/>
        <v/>
      </c>
      <c r="E1695" s="330"/>
      <c r="F1695" s="331">
        <f t="shared" si="509"/>
        <v>0</v>
      </c>
      <c r="G1695" s="334">
        <f t="shared" si="510"/>
        <v>0</v>
      </c>
    </row>
    <row r="1696" spans="1:7" s="335" customFormat="1" ht="24" customHeight="1" x14ac:dyDescent="0.2">
      <c r="A1696" s="326" t="str">
        <f t="shared" si="506"/>
        <v/>
      </c>
      <c r="B1696" s="327" t="str">
        <f t="shared" si="507"/>
        <v/>
      </c>
      <c r="C1696" s="328"/>
      <c r="D1696" s="329" t="str">
        <f t="shared" si="508"/>
        <v/>
      </c>
      <c r="E1696" s="330"/>
      <c r="F1696" s="331">
        <f t="shared" si="509"/>
        <v>0</v>
      </c>
      <c r="G1696" s="334">
        <f t="shared" si="510"/>
        <v>0</v>
      </c>
    </row>
    <row r="1697" spans="1:141" ht="24" customHeight="1" x14ac:dyDescent="0.2">
      <c r="A1697" s="181"/>
      <c r="B1697" s="162"/>
      <c r="C1697" s="151"/>
      <c r="D1697" s="162"/>
      <c r="E1697" s="163"/>
      <c r="F1697" s="240" t="s">
        <v>35</v>
      </c>
      <c r="G1697" s="178">
        <f>SUBTOTAL(9,G1688:G1696)</f>
        <v>0</v>
      </c>
    </row>
    <row r="1698" spans="1:141" ht="24" customHeight="1" thickBot="1" x14ac:dyDescent="0.25">
      <c r="A1698" s="182"/>
      <c r="B1698" s="183"/>
      <c r="C1698" s="184"/>
      <c r="D1698" s="183"/>
      <c r="E1698" s="185"/>
      <c r="F1698" s="186"/>
      <c r="G1698" s="187"/>
    </row>
    <row r="1699" spans="1:141" ht="24" customHeight="1" thickBot="1" x14ac:dyDescent="0.25">
      <c r="A1699" s="188" t="str">
        <f>B1657</f>
        <v>6.2.1</v>
      </c>
      <c r="B1699" s="189" t="str">
        <f>C1657</f>
        <v>De hormigón sin armar</v>
      </c>
      <c r="C1699" s="190"/>
      <c r="D1699" s="190" t="s">
        <v>36</v>
      </c>
      <c r="E1699" s="191"/>
      <c r="F1699" s="192" t="s">
        <v>37</v>
      </c>
      <c r="G1699" s="193">
        <f>SUBTOTAL(9,G1662:G1698)</f>
        <v>0</v>
      </c>
    </row>
    <row r="1700" spans="1:141" ht="24" customHeight="1" thickTop="1" thickBot="1" x14ac:dyDescent="0.25"/>
    <row r="1701" spans="1:141" ht="24" customHeight="1" thickTop="1" x14ac:dyDescent="0.2">
      <c r="A1701" s="225" t="s">
        <v>39</v>
      </c>
      <c r="B1701" s="226"/>
      <c r="C1701" s="226"/>
      <c r="D1701" s="226"/>
      <c r="E1701" s="226"/>
      <c r="F1701" s="226"/>
      <c r="G1701" s="227"/>
      <c r="H1701" s="152">
        <f>COUNTIF($A$1:A1707,"ANALISIS DE PRECIOS")</f>
        <v>35</v>
      </c>
    </row>
    <row r="1702" spans="1:141" ht="24" customHeight="1" x14ac:dyDescent="0.2">
      <c r="A1702" s="153" t="s">
        <v>726</v>
      </c>
      <c r="B1702" s="154" t="str">
        <f>Comitente</f>
        <v>DIRECCIÓN DE INFRAESTRUCTURA ESCOLAR</v>
      </c>
      <c r="C1702" s="148"/>
      <c r="D1702" s="155"/>
      <c r="E1702" s="155"/>
      <c r="F1702" s="156"/>
      <c r="G1702" s="157"/>
    </row>
    <row r="1703" spans="1:141" ht="24" customHeight="1" x14ac:dyDescent="0.2">
      <c r="A1703" s="153" t="s">
        <v>727</v>
      </c>
      <c r="B1703" s="154">
        <f>Contratista</f>
        <v>0</v>
      </c>
      <c r="C1703" s="149"/>
      <c r="D1703" s="149"/>
      <c r="E1703" s="149"/>
      <c r="F1703" s="158"/>
      <c r="G1703" s="159"/>
    </row>
    <row r="1704" spans="1:141" ht="24" customHeight="1" x14ac:dyDescent="0.2">
      <c r="A1704" s="153" t="s">
        <v>26</v>
      </c>
      <c r="B1704" s="154" t="str">
        <f>Obra</f>
        <v>E.N.I. N° 23 - MARGARITA FERRA DE BARTOL</v>
      </c>
      <c r="C1704" s="149"/>
      <c r="D1704" s="149"/>
      <c r="E1704" s="149"/>
      <c r="F1704" s="158" t="s">
        <v>40</v>
      </c>
      <c r="G1704" s="160">
        <f>Fecha_Base</f>
        <v>0</v>
      </c>
    </row>
    <row r="1705" spans="1:141" ht="24" customHeight="1" x14ac:dyDescent="0.2">
      <c r="A1705" s="161" t="s">
        <v>725</v>
      </c>
      <c r="B1705" s="150" t="str">
        <f>Ubicación</f>
        <v>Alfredo Fortabat 3060 (o) - Bº Franklin Rawson</v>
      </c>
      <c r="C1705" s="150"/>
      <c r="D1705" s="162"/>
      <c r="E1705" s="163"/>
      <c r="F1705" s="164"/>
      <c r="G1705" s="165"/>
    </row>
    <row r="1706" spans="1:141" ht="24" customHeight="1" x14ac:dyDescent="0.2">
      <c r="A1706" s="161" t="s">
        <v>41</v>
      </c>
      <c r="B1706" s="166" t="str">
        <f>IFERROR(VALUE(LEFT(B1707,FIND("-",B1707)-1)),"")</f>
        <v/>
      </c>
      <c r="C1706" s="151" t="str">
        <f>IFERROR(VLOOKUP(B1706,Tabla_CyP,2,FALSE),"")</f>
        <v/>
      </c>
      <c r="E1706" s="163"/>
      <c r="F1706" s="164"/>
      <c r="G1706" s="165"/>
    </row>
    <row r="1707" spans="1:141" ht="24" customHeight="1" x14ac:dyDescent="0.2">
      <c r="A1707" s="161" t="s">
        <v>27</v>
      </c>
      <c r="B1707" s="167" t="str">
        <f>IFERROR(VLOOKUP(COUNTIF($A$1:A1707,"ANALISIS DE PRECIOS"),Tabla_NumeroItem,4,FALSE),"")</f>
        <v>6.2.2</v>
      </c>
      <c r="C1707" s="151" t="str">
        <f>IFERROR(VLOOKUP(B1707,Tabla_CyP,2,FALSE),"")</f>
        <v xml:space="preserve">De hormigón armado </v>
      </c>
      <c r="D1707" s="162"/>
      <c r="E1707" s="163"/>
      <c r="F1707" s="158" t="s">
        <v>28</v>
      </c>
      <c r="G1707" s="168" t="str">
        <f>IFERROR(VLOOKUP(B1707,Tabla_CyP,4,FALSE),"")</f>
        <v>m2</v>
      </c>
    </row>
    <row r="1708" spans="1:141" ht="24" customHeight="1" x14ac:dyDescent="0.2">
      <c r="A1708" s="161"/>
      <c r="B1708" s="150"/>
      <c r="C1708" s="151"/>
      <c r="D1708" s="162"/>
      <c r="E1708" s="163"/>
      <c r="F1708" s="164"/>
      <c r="G1708" s="165"/>
    </row>
    <row r="1709" spans="1:141" ht="24" customHeight="1" x14ac:dyDescent="0.2">
      <c r="A1709" s="357" t="s">
        <v>588</v>
      </c>
      <c r="B1709" s="358"/>
      <c r="C1709" s="359" t="s">
        <v>0</v>
      </c>
      <c r="D1709" s="359" t="s">
        <v>29</v>
      </c>
      <c r="E1709" s="361" t="s">
        <v>30</v>
      </c>
      <c r="F1709" s="363" t="s">
        <v>31</v>
      </c>
      <c r="G1709" s="365" t="s">
        <v>32</v>
      </c>
    </row>
    <row r="1710" spans="1:141" s="171" customFormat="1" ht="24" customHeight="1" x14ac:dyDescent="0.2">
      <c r="A1710" s="169" t="s">
        <v>589</v>
      </c>
      <c r="B1710" s="170" t="s">
        <v>590</v>
      </c>
      <c r="C1710" s="360"/>
      <c r="D1710" s="360"/>
      <c r="E1710" s="362"/>
      <c r="F1710" s="364"/>
      <c r="G1710" s="366"/>
      <c r="I1710" s="336"/>
      <c r="J1710" s="336"/>
      <c r="K1710" s="336"/>
      <c r="L1710" s="336"/>
      <c r="M1710" s="336"/>
      <c r="N1710" s="336"/>
      <c r="O1710" s="336"/>
      <c r="P1710" s="336"/>
      <c r="Q1710" s="336"/>
      <c r="R1710" s="336"/>
      <c r="S1710" s="336"/>
      <c r="T1710" s="336"/>
      <c r="U1710" s="336"/>
      <c r="V1710" s="336"/>
      <c r="W1710" s="336"/>
      <c r="X1710" s="336"/>
      <c r="Y1710" s="336"/>
      <c r="Z1710" s="336"/>
      <c r="AA1710" s="336"/>
      <c r="AB1710" s="336"/>
      <c r="AC1710" s="336"/>
      <c r="AD1710" s="336"/>
      <c r="AE1710" s="336"/>
      <c r="AF1710" s="336"/>
      <c r="AG1710" s="336"/>
      <c r="AH1710" s="336"/>
      <c r="AI1710" s="336"/>
      <c r="AJ1710" s="336"/>
      <c r="AK1710" s="336"/>
      <c r="AL1710" s="336"/>
      <c r="AM1710" s="336"/>
      <c r="AN1710" s="336"/>
      <c r="AO1710" s="336"/>
      <c r="AP1710" s="336"/>
      <c r="AQ1710" s="336"/>
      <c r="AR1710" s="336"/>
      <c r="AS1710" s="336"/>
      <c r="AT1710" s="336"/>
      <c r="AU1710" s="336"/>
      <c r="AV1710" s="336"/>
      <c r="AW1710" s="336"/>
      <c r="AX1710" s="336"/>
      <c r="AY1710" s="336"/>
      <c r="AZ1710" s="336"/>
      <c r="BA1710" s="336"/>
      <c r="BB1710" s="336"/>
      <c r="BC1710" s="336"/>
      <c r="BD1710" s="336"/>
      <c r="BE1710" s="336"/>
      <c r="BF1710" s="336"/>
      <c r="BG1710" s="336"/>
      <c r="BH1710" s="336"/>
      <c r="BI1710" s="336"/>
      <c r="BJ1710" s="336"/>
      <c r="BK1710" s="336"/>
      <c r="BL1710" s="336"/>
      <c r="BM1710" s="336"/>
      <c r="BN1710" s="336"/>
      <c r="BO1710" s="336"/>
      <c r="BP1710" s="336"/>
      <c r="BQ1710" s="336"/>
      <c r="BR1710" s="336"/>
      <c r="BS1710" s="336"/>
      <c r="BT1710" s="336"/>
      <c r="BU1710" s="336"/>
      <c r="BV1710" s="336"/>
      <c r="BW1710" s="336"/>
      <c r="BX1710" s="336"/>
      <c r="BY1710" s="336"/>
      <c r="BZ1710" s="336"/>
      <c r="CA1710" s="336"/>
      <c r="CB1710" s="336"/>
      <c r="CC1710" s="336"/>
      <c r="CD1710" s="336"/>
      <c r="CE1710" s="336"/>
      <c r="CF1710" s="336"/>
      <c r="CG1710" s="336"/>
      <c r="CH1710" s="336"/>
      <c r="CI1710" s="336"/>
      <c r="CJ1710" s="336"/>
      <c r="CK1710" s="336"/>
      <c r="CL1710" s="336"/>
      <c r="CM1710" s="336"/>
      <c r="CN1710" s="336"/>
      <c r="CO1710" s="336"/>
      <c r="CP1710" s="336"/>
      <c r="CQ1710" s="336"/>
      <c r="CR1710" s="336"/>
      <c r="CS1710" s="336"/>
      <c r="CT1710" s="336"/>
      <c r="CU1710" s="336"/>
      <c r="CV1710" s="336"/>
      <c r="CW1710" s="336"/>
      <c r="CX1710" s="336"/>
      <c r="CY1710" s="336"/>
      <c r="CZ1710" s="336"/>
      <c r="DA1710" s="336"/>
      <c r="DB1710" s="336"/>
      <c r="DC1710" s="336"/>
      <c r="DD1710" s="336"/>
      <c r="DE1710" s="336"/>
      <c r="DF1710" s="336"/>
      <c r="DG1710" s="336"/>
      <c r="DH1710" s="336"/>
      <c r="DI1710" s="336"/>
      <c r="DJ1710" s="336"/>
      <c r="DK1710" s="336"/>
      <c r="DL1710" s="336"/>
      <c r="DM1710" s="336"/>
      <c r="DN1710" s="336"/>
      <c r="DO1710" s="336"/>
      <c r="DP1710" s="336"/>
      <c r="DQ1710" s="336"/>
      <c r="DR1710" s="336"/>
      <c r="DS1710" s="336"/>
      <c r="DT1710" s="336"/>
      <c r="DU1710" s="336"/>
      <c r="DV1710" s="336"/>
      <c r="DW1710" s="336"/>
      <c r="DX1710" s="336"/>
      <c r="DY1710" s="336"/>
      <c r="DZ1710" s="336"/>
      <c r="EA1710" s="336"/>
      <c r="EB1710" s="336"/>
      <c r="EC1710" s="336"/>
      <c r="ED1710" s="336"/>
      <c r="EE1710" s="336"/>
      <c r="EF1710" s="336"/>
      <c r="EG1710" s="336"/>
      <c r="EH1710" s="336"/>
      <c r="EI1710" s="336"/>
      <c r="EJ1710" s="336"/>
      <c r="EK1710" s="336"/>
    </row>
    <row r="1711" spans="1:141" ht="24" customHeight="1" x14ac:dyDescent="0.2">
      <c r="A1711" s="239"/>
      <c r="B1711" s="172"/>
      <c r="C1711" s="237" t="s">
        <v>728</v>
      </c>
      <c r="D1711" s="173"/>
      <c r="E1711" s="174"/>
      <c r="F1711" s="175"/>
      <c r="G1711" s="176"/>
    </row>
    <row r="1712" spans="1:141" s="335" customFormat="1" ht="24" customHeight="1" x14ac:dyDescent="0.2">
      <c r="A1712" s="326" t="str">
        <f t="shared" ref="A1712:A1725" si="511">IFERROR(VLOOKUP(C1712,Tabla_Insumos,4,FALSE),"")</f>
        <v/>
      </c>
      <c r="B1712" s="327" t="str">
        <f>IFERROR(VLOOKUP(C1712,Tabla_Insumos,5,FALSE),"")</f>
        <v/>
      </c>
      <c r="C1712" s="328"/>
      <c r="D1712" s="329" t="str">
        <f t="shared" ref="D1712:D1725" si="512">IFERROR(VLOOKUP(C1712,Tabla_Insumos,2,FALSE),"")</f>
        <v/>
      </c>
      <c r="E1712" s="330"/>
      <c r="F1712" s="331">
        <f t="shared" ref="F1712:F1725" si="513">IFERROR(VLOOKUP(C1712,Tabla_Insumos,3,FALSE),0)</f>
        <v>0</v>
      </c>
      <c r="G1712" s="334">
        <f>ROUND(E1712*F1712,2)</f>
        <v>0</v>
      </c>
    </row>
    <row r="1713" spans="1:7" s="335" customFormat="1" ht="24" customHeight="1" x14ac:dyDescent="0.2">
      <c r="A1713" s="326" t="str">
        <f t="shared" si="511"/>
        <v/>
      </c>
      <c r="B1713" s="327" t="str">
        <f t="shared" ref="B1713:B1725" si="514">IFERROR(VLOOKUP(C1713,Tabla_Insumos,5,FALSE),"")</f>
        <v/>
      </c>
      <c r="C1713" s="328"/>
      <c r="D1713" s="329" t="str">
        <f t="shared" si="512"/>
        <v/>
      </c>
      <c r="E1713" s="330"/>
      <c r="F1713" s="331">
        <f t="shared" si="513"/>
        <v>0</v>
      </c>
      <c r="G1713" s="334">
        <f t="shared" ref="G1713:G1725" si="515">ROUND(E1713*F1713,2)</f>
        <v>0</v>
      </c>
    </row>
    <row r="1714" spans="1:7" s="335" customFormat="1" ht="24" customHeight="1" x14ac:dyDescent="0.2">
      <c r="A1714" s="326" t="str">
        <f t="shared" si="511"/>
        <v/>
      </c>
      <c r="B1714" s="327" t="str">
        <f t="shared" si="514"/>
        <v/>
      </c>
      <c r="C1714" s="328"/>
      <c r="D1714" s="329" t="str">
        <f t="shared" si="512"/>
        <v/>
      </c>
      <c r="E1714" s="330"/>
      <c r="F1714" s="331">
        <f t="shared" si="513"/>
        <v>0</v>
      </c>
      <c r="G1714" s="334">
        <f t="shared" si="515"/>
        <v>0</v>
      </c>
    </row>
    <row r="1715" spans="1:7" s="335" customFormat="1" ht="24" customHeight="1" x14ac:dyDescent="0.2">
      <c r="A1715" s="326" t="str">
        <f t="shared" si="511"/>
        <v/>
      </c>
      <c r="B1715" s="327" t="str">
        <f t="shared" si="514"/>
        <v/>
      </c>
      <c r="C1715" s="328"/>
      <c r="D1715" s="329" t="str">
        <f t="shared" si="512"/>
        <v/>
      </c>
      <c r="E1715" s="330"/>
      <c r="F1715" s="331">
        <f t="shared" si="513"/>
        <v>0</v>
      </c>
      <c r="G1715" s="334">
        <f t="shared" si="515"/>
        <v>0</v>
      </c>
    </row>
    <row r="1716" spans="1:7" s="335" customFormat="1" ht="24" customHeight="1" x14ac:dyDescent="0.2">
      <c r="A1716" s="326" t="str">
        <f t="shared" si="511"/>
        <v/>
      </c>
      <c r="B1716" s="327" t="str">
        <f t="shared" si="514"/>
        <v/>
      </c>
      <c r="C1716" s="328"/>
      <c r="D1716" s="329" t="str">
        <f t="shared" si="512"/>
        <v/>
      </c>
      <c r="E1716" s="330"/>
      <c r="F1716" s="331">
        <f t="shared" si="513"/>
        <v>0</v>
      </c>
      <c r="G1716" s="334">
        <f t="shared" si="515"/>
        <v>0</v>
      </c>
    </row>
    <row r="1717" spans="1:7" s="335" customFormat="1" ht="24" customHeight="1" x14ac:dyDescent="0.2">
      <c r="A1717" s="326" t="str">
        <f t="shared" si="511"/>
        <v/>
      </c>
      <c r="B1717" s="327" t="str">
        <f t="shared" si="514"/>
        <v/>
      </c>
      <c r="C1717" s="328"/>
      <c r="D1717" s="329" t="str">
        <f t="shared" si="512"/>
        <v/>
      </c>
      <c r="E1717" s="330"/>
      <c r="F1717" s="331">
        <f t="shared" si="513"/>
        <v>0</v>
      </c>
      <c r="G1717" s="334">
        <f t="shared" si="515"/>
        <v>0</v>
      </c>
    </row>
    <row r="1718" spans="1:7" s="335" customFormat="1" ht="24" customHeight="1" x14ac:dyDescent="0.2">
      <c r="A1718" s="326" t="str">
        <f t="shared" si="511"/>
        <v/>
      </c>
      <c r="B1718" s="327" t="str">
        <f t="shared" si="514"/>
        <v/>
      </c>
      <c r="C1718" s="328"/>
      <c r="D1718" s="329" t="str">
        <f t="shared" si="512"/>
        <v/>
      </c>
      <c r="E1718" s="330"/>
      <c r="F1718" s="331">
        <f t="shared" si="513"/>
        <v>0</v>
      </c>
      <c r="G1718" s="334">
        <f t="shared" si="515"/>
        <v>0</v>
      </c>
    </row>
    <row r="1719" spans="1:7" s="335" customFormat="1" ht="24" customHeight="1" x14ac:dyDescent="0.2">
      <c r="A1719" s="326" t="str">
        <f t="shared" si="511"/>
        <v/>
      </c>
      <c r="B1719" s="327" t="str">
        <f t="shared" si="514"/>
        <v/>
      </c>
      <c r="C1719" s="328"/>
      <c r="D1719" s="329" t="str">
        <f t="shared" si="512"/>
        <v/>
      </c>
      <c r="E1719" s="330"/>
      <c r="F1719" s="331">
        <f t="shared" si="513"/>
        <v>0</v>
      </c>
      <c r="G1719" s="334">
        <f t="shared" si="515"/>
        <v>0</v>
      </c>
    </row>
    <row r="1720" spans="1:7" s="335" customFormat="1" ht="24" customHeight="1" x14ac:dyDescent="0.2">
      <c r="A1720" s="326" t="str">
        <f t="shared" si="511"/>
        <v/>
      </c>
      <c r="B1720" s="327" t="str">
        <f t="shared" si="514"/>
        <v/>
      </c>
      <c r="C1720" s="328"/>
      <c r="D1720" s="329" t="str">
        <f t="shared" si="512"/>
        <v/>
      </c>
      <c r="E1720" s="330"/>
      <c r="F1720" s="331">
        <f t="shared" si="513"/>
        <v>0</v>
      </c>
      <c r="G1720" s="334">
        <f t="shared" si="515"/>
        <v>0</v>
      </c>
    </row>
    <row r="1721" spans="1:7" s="335" customFormat="1" ht="24" customHeight="1" x14ac:dyDescent="0.2">
      <c r="A1721" s="326" t="str">
        <f t="shared" si="511"/>
        <v/>
      </c>
      <c r="B1721" s="327" t="str">
        <f t="shared" si="514"/>
        <v/>
      </c>
      <c r="C1721" s="328"/>
      <c r="D1721" s="329" t="str">
        <f t="shared" si="512"/>
        <v/>
      </c>
      <c r="E1721" s="330"/>
      <c r="F1721" s="331">
        <f t="shared" si="513"/>
        <v>0</v>
      </c>
      <c r="G1721" s="334">
        <f t="shared" si="515"/>
        <v>0</v>
      </c>
    </row>
    <row r="1722" spans="1:7" s="335" customFormat="1" ht="24" customHeight="1" x14ac:dyDescent="0.2">
      <c r="A1722" s="326" t="str">
        <f t="shared" si="511"/>
        <v/>
      </c>
      <c r="B1722" s="327" t="str">
        <f t="shared" si="514"/>
        <v/>
      </c>
      <c r="C1722" s="328"/>
      <c r="D1722" s="329" t="str">
        <f t="shared" si="512"/>
        <v/>
      </c>
      <c r="E1722" s="330"/>
      <c r="F1722" s="331">
        <f t="shared" si="513"/>
        <v>0</v>
      </c>
      <c r="G1722" s="334">
        <f t="shared" si="515"/>
        <v>0</v>
      </c>
    </row>
    <row r="1723" spans="1:7" s="335" customFormat="1" ht="24" customHeight="1" x14ac:dyDescent="0.2">
      <c r="A1723" s="326" t="str">
        <f t="shared" si="511"/>
        <v/>
      </c>
      <c r="B1723" s="327" t="str">
        <f t="shared" si="514"/>
        <v/>
      </c>
      <c r="C1723" s="328"/>
      <c r="D1723" s="329" t="str">
        <f t="shared" si="512"/>
        <v/>
      </c>
      <c r="E1723" s="330"/>
      <c r="F1723" s="331">
        <f t="shared" si="513"/>
        <v>0</v>
      </c>
      <c r="G1723" s="334">
        <f t="shared" si="515"/>
        <v>0</v>
      </c>
    </row>
    <row r="1724" spans="1:7" s="335" customFormat="1" ht="24" customHeight="1" x14ac:dyDescent="0.2">
      <c r="A1724" s="326" t="str">
        <f t="shared" si="511"/>
        <v/>
      </c>
      <c r="B1724" s="327" t="str">
        <f t="shared" si="514"/>
        <v/>
      </c>
      <c r="C1724" s="328"/>
      <c r="D1724" s="329" t="str">
        <f t="shared" si="512"/>
        <v/>
      </c>
      <c r="E1724" s="330"/>
      <c r="F1724" s="331">
        <f t="shared" si="513"/>
        <v>0</v>
      </c>
      <c r="G1724" s="334">
        <f t="shared" si="515"/>
        <v>0</v>
      </c>
    </row>
    <row r="1725" spans="1:7" s="335" customFormat="1" ht="24" customHeight="1" x14ac:dyDescent="0.2">
      <c r="A1725" s="326" t="str">
        <f t="shared" si="511"/>
        <v/>
      </c>
      <c r="B1725" s="327" t="str">
        <f t="shared" si="514"/>
        <v/>
      </c>
      <c r="C1725" s="328"/>
      <c r="D1725" s="329" t="str">
        <f t="shared" si="512"/>
        <v/>
      </c>
      <c r="E1725" s="330"/>
      <c r="F1725" s="332">
        <f t="shared" si="513"/>
        <v>0</v>
      </c>
      <c r="G1725" s="334">
        <f t="shared" si="515"/>
        <v>0</v>
      </c>
    </row>
    <row r="1726" spans="1:7" ht="24" customHeight="1" x14ac:dyDescent="0.2">
      <c r="A1726" s="177"/>
      <c r="B1726" s="151"/>
      <c r="C1726" s="151"/>
      <c r="D1726" s="162"/>
      <c r="E1726" s="163"/>
      <c r="F1726" s="240" t="s">
        <v>33</v>
      </c>
      <c r="G1726" s="178">
        <f>SUBTOTAL(9,G1712:G1725)</f>
        <v>0</v>
      </c>
    </row>
    <row r="1727" spans="1:7" ht="24" customHeight="1" x14ac:dyDescent="0.2">
      <c r="A1727" s="177"/>
      <c r="B1727" s="151"/>
      <c r="C1727" s="179" t="s">
        <v>729</v>
      </c>
      <c r="D1727" s="162"/>
      <c r="E1727" s="163"/>
      <c r="F1727" s="164"/>
      <c r="G1727" s="180"/>
    </row>
    <row r="1728" spans="1:7" s="335" customFormat="1" ht="24" customHeight="1" x14ac:dyDescent="0.2">
      <c r="A1728" s="326" t="str">
        <f t="shared" ref="A1728:A1735" si="516">IFERROR(VLOOKUP(C1728,Tabla_Insumos,4,FALSE),"")</f>
        <v/>
      </c>
      <c r="B1728" s="327" t="str">
        <f t="shared" ref="B1728:B1735" si="517">IFERROR(VLOOKUP(C1728,Tabla_Insumos,5,FALSE),"")</f>
        <v/>
      </c>
      <c r="C1728" s="328"/>
      <c r="D1728" s="329" t="str">
        <f t="shared" ref="D1728:D1735" si="518">IFERROR(VLOOKUP(C1728,Tabla_Insumos,2,FALSE),"")</f>
        <v/>
      </c>
      <c r="E1728" s="330"/>
      <c r="F1728" s="333">
        <f t="shared" ref="F1728:F1735" si="519">IFERROR(VLOOKUP(C1728,Tabla_Insumos,3,FALSE),0)</f>
        <v>0</v>
      </c>
      <c r="G1728" s="334">
        <f>ROUND(E1728*F1728,2)</f>
        <v>0</v>
      </c>
    </row>
    <row r="1729" spans="1:7" s="335" customFormat="1" ht="24" customHeight="1" x14ac:dyDescent="0.2">
      <c r="A1729" s="326" t="str">
        <f t="shared" si="516"/>
        <v/>
      </c>
      <c r="B1729" s="327" t="str">
        <f t="shared" si="517"/>
        <v/>
      </c>
      <c r="C1729" s="328"/>
      <c r="D1729" s="329" t="str">
        <f t="shared" si="518"/>
        <v/>
      </c>
      <c r="E1729" s="330"/>
      <c r="F1729" s="333">
        <f t="shared" si="519"/>
        <v>0</v>
      </c>
      <c r="G1729" s="334">
        <f>ROUND(E1729*F1729,2)</f>
        <v>0</v>
      </c>
    </row>
    <row r="1730" spans="1:7" s="335" customFormat="1" ht="24" customHeight="1" x14ac:dyDescent="0.2">
      <c r="A1730" s="326" t="str">
        <f t="shared" si="516"/>
        <v/>
      </c>
      <c r="B1730" s="327" t="str">
        <f t="shared" si="517"/>
        <v/>
      </c>
      <c r="C1730" s="328"/>
      <c r="D1730" s="329" t="str">
        <f t="shared" si="518"/>
        <v/>
      </c>
      <c r="E1730" s="330"/>
      <c r="F1730" s="333">
        <f t="shared" si="519"/>
        <v>0</v>
      </c>
      <c r="G1730" s="334">
        <f t="shared" ref="G1730:G1735" si="520">ROUND(E1730*F1730,2)</f>
        <v>0</v>
      </c>
    </row>
    <row r="1731" spans="1:7" s="335" customFormat="1" ht="24" customHeight="1" x14ac:dyDescent="0.2">
      <c r="A1731" s="326" t="str">
        <f t="shared" si="516"/>
        <v/>
      </c>
      <c r="B1731" s="327" t="str">
        <f t="shared" si="517"/>
        <v/>
      </c>
      <c r="C1731" s="328"/>
      <c r="D1731" s="329" t="str">
        <f t="shared" si="518"/>
        <v/>
      </c>
      <c r="E1731" s="330"/>
      <c r="F1731" s="333">
        <f t="shared" si="519"/>
        <v>0</v>
      </c>
      <c r="G1731" s="334">
        <f t="shared" si="520"/>
        <v>0</v>
      </c>
    </row>
    <row r="1732" spans="1:7" s="335" customFormat="1" ht="24" customHeight="1" x14ac:dyDescent="0.2">
      <c r="A1732" s="326" t="str">
        <f t="shared" si="516"/>
        <v/>
      </c>
      <c r="B1732" s="327" t="str">
        <f t="shared" si="517"/>
        <v/>
      </c>
      <c r="C1732" s="328"/>
      <c r="D1732" s="329" t="str">
        <f t="shared" si="518"/>
        <v/>
      </c>
      <c r="E1732" s="330"/>
      <c r="F1732" s="331">
        <f t="shared" si="519"/>
        <v>0</v>
      </c>
      <c r="G1732" s="334">
        <f t="shared" si="520"/>
        <v>0</v>
      </c>
    </row>
    <row r="1733" spans="1:7" s="335" customFormat="1" ht="24" customHeight="1" x14ac:dyDescent="0.2">
      <c r="A1733" s="326" t="str">
        <f t="shared" si="516"/>
        <v/>
      </c>
      <c r="B1733" s="327" t="str">
        <f t="shared" si="517"/>
        <v/>
      </c>
      <c r="C1733" s="328"/>
      <c r="D1733" s="329" t="str">
        <f t="shared" si="518"/>
        <v/>
      </c>
      <c r="E1733" s="330"/>
      <c r="F1733" s="331">
        <f t="shared" si="519"/>
        <v>0</v>
      </c>
      <c r="G1733" s="334">
        <f t="shared" si="520"/>
        <v>0</v>
      </c>
    </row>
    <row r="1734" spans="1:7" s="335" customFormat="1" ht="24" customHeight="1" x14ac:dyDescent="0.2">
      <c r="A1734" s="326" t="str">
        <f t="shared" si="516"/>
        <v/>
      </c>
      <c r="B1734" s="327" t="str">
        <f t="shared" si="517"/>
        <v/>
      </c>
      <c r="C1734" s="328"/>
      <c r="D1734" s="329" t="str">
        <f t="shared" si="518"/>
        <v/>
      </c>
      <c r="E1734" s="330"/>
      <c r="F1734" s="331">
        <f t="shared" si="519"/>
        <v>0</v>
      </c>
      <c r="G1734" s="334">
        <f t="shared" si="520"/>
        <v>0</v>
      </c>
    </row>
    <row r="1735" spans="1:7" s="335" customFormat="1" ht="24" customHeight="1" x14ac:dyDescent="0.2">
      <c r="A1735" s="326" t="str">
        <f t="shared" si="516"/>
        <v/>
      </c>
      <c r="B1735" s="327" t="str">
        <f t="shared" si="517"/>
        <v/>
      </c>
      <c r="C1735" s="328"/>
      <c r="D1735" s="329" t="str">
        <f t="shared" si="518"/>
        <v/>
      </c>
      <c r="E1735" s="330"/>
      <c r="F1735" s="331">
        <f t="shared" si="519"/>
        <v>0</v>
      </c>
      <c r="G1735" s="334">
        <f t="shared" si="520"/>
        <v>0</v>
      </c>
    </row>
    <row r="1736" spans="1:7" ht="24" customHeight="1" x14ac:dyDescent="0.2">
      <c r="A1736" s="177"/>
      <c r="B1736" s="151"/>
      <c r="C1736" s="151"/>
      <c r="D1736" s="162"/>
      <c r="E1736" s="163"/>
      <c r="F1736" s="240" t="s">
        <v>34</v>
      </c>
      <c r="G1736" s="178">
        <f>SUBTOTAL(9,G1728:G1735)</f>
        <v>0</v>
      </c>
    </row>
    <row r="1737" spans="1:7" ht="24" customHeight="1" x14ac:dyDescent="0.2">
      <c r="A1737" s="177"/>
      <c r="B1737" s="151"/>
      <c r="C1737" s="179" t="s">
        <v>730</v>
      </c>
      <c r="D1737" s="162"/>
      <c r="E1737" s="163"/>
      <c r="F1737" s="164"/>
      <c r="G1737" s="180"/>
    </row>
    <row r="1738" spans="1:7" s="335" customFormat="1" ht="24" customHeight="1" x14ac:dyDescent="0.2">
      <c r="A1738" s="326" t="str">
        <f t="shared" ref="A1738:A1746" si="521">IFERROR(VLOOKUP(C1738,Tabla_Insumos,4,FALSE),"")</f>
        <v/>
      </c>
      <c r="B1738" s="327" t="str">
        <f t="shared" ref="B1738:B1746" si="522">IFERROR(VLOOKUP(C1738,Tabla_Insumos,5,FALSE),"")</f>
        <v/>
      </c>
      <c r="C1738" s="328"/>
      <c r="D1738" s="329" t="str">
        <f t="shared" ref="D1738:D1746" si="523">IFERROR(VLOOKUP(C1738,Tabla_Insumos,2,FALSE),"")</f>
        <v/>
      </c>
      <c r="E1738" s="330"/>
      <c r="F1738" s="331">
        <f t="shared" ref="F1738:F1746" si="524">IFERROR(VLOOKUP(C1738,Tabla_Insumos,3,FALSE),0)</f>
        <v>0</v>
      </c>
      <c r="G1738" s="334">
        <f t="shared" ref="G1738:G1746" si="525">ROUND(E1738*F1738,2)</f>
        <v>0</v>
      </c>
    </row>
    <row r="1739" spans="1:7" s="335" customFormat="1" ht="24" customHeight="1" x14ac:dyDescent="0.2">
      <c r="A1739" s="326" t="str">
        <f t="shared" si="521"/>
        <v/>
      </c>
      <c r="B1739" s="327" t="str">
        <f t="shared" si="522"/>
        <v/>
      </c>
      <c r="C1739" s="328"/>
      <c r="D1739" s="329" t="str">
        <f t="shared" si="523"/>
        <v/>
      </c>
      <c r="E1739" s="330"/>
      <c r="F1739" s="331">
        <f t="shared" si="524"/>
        <v>0</v>
      </c>
      <c r="G1739" s="334">
        <f t="shared" si="525"/>
        <v>0</v>
      </c>
    </row>
    <row r="1740" spans="1:7" s="335" customFormat="1" ht="24" customHeight="1" x14ac:dyDescent="0.2">
      <c r="A1740" s="326" t="str">
        <f t="shared" si="521"/>
        <v/>
      </c>
      <c r="B1740" s="327" t="str">
        <f t="shared" si="522"/>
        <v/>
      </c>
      <c r="C1740" s="328"/>
      <c r="D1740" s="329" t="str">
        <f t="shared" si="523"/>
        <v/>
      </c>
      <c r="E1740" s="330"/>
      <c r="F1740" s="331">
        <f t="shared" si="524"/>
        <v>0</v>
      </c>
      <c r="G1740" s="334">
        <f t="shared" si="525"/>
        <v>0</v>
      </c>
    </row>
    <row r="1741" spans="1:7" s="335" customFormat="1" ht="24" customHeight="1" x14ac:dyDescent="0.2">
      <c r="A1741" s="326" t="str">
        <f t="shared" si="521"/>
        <v/>
      </c>
      <c r="B1741" s="327" t="str">
        <f t="shared" si="522"/>
        <v/>
      </c>
      <c r="C1741" s="328"/>
      <c r="D1741" s="329" t="str">
        <f t="shared" si="523"/>
        <v/>
      </c>
      <c r="E1741" s="330"/>
      <c r="F1741" s="331">
        <f t="shared" si="524"/>
        <v>0</v>
      </c>
      <c r="G1741" s="334">
        <f t="shared" si="525"/>
        <v>0</v>
      </c>
    </row>
    <row r="1742" spans="1:7" s="335" customFormat="1" ht="24" customHeight="1" x14ac:dyDescent="0.2">
      <c r="A1742" s="326" t="str">
        <f t="shared" si="521"/>
        <v/>
      </c>
      <c r="B1742" s="327" t="str">
        <f t="shared" si="522"/>
        <v/>
      </c>
      <c r="C1742" s="328"/>
      <c r="D1742" s="329" t="str">
        <f t="shared" si="523"/>
        <v/>
      </c>
      <c r="E1742" s="330"/>
      <c r="F1742" s="331">
        <f t="shared" si="524"/>
        <v>0</v>
      </c>
      <c r="G1742" s="334">
        <f t="shared" si="525"/>
        <v>0</v>
      </c>
    </row>
    <row r="1743" spans="1:7" s="335" customFormat="1" ht="24" customHeight="1" x14ac:dyDescent="0.2">
      <c r="A1743" s="326" t="str">
        <f t="shared" si="521"/>
        <v/>
      </c>
      <c r="B1743" s="327" t="str">
        <f t="shared" si="522"/>
        <v/>
      </c>
      <c r="C1743" s="328"/>
      <c r="D1743" s="329" t="str">
        <f t="shared" si="523"/>
        <v/>
      </c>
      <c r="E1743" s="330"/>
      <c r="F1743" s="331">
        <f t="shared" si="524"/>
        <v>0</v>
      </c>
      <c r="G1743" s="334">
        <f t="shared" si="525"/>
        <v>0</v>
      </c>
    </row>
    <row r="1744" spans="1:7" s="335" customFormat="1" ht="24" customHeight="1" x14ac:dyDescent="0.2">
      <c r="A1744" s="326" t="str">
        <f t="shared" si="521"/>
        <v/>
      </c>
      <c r="B1744" s="327" t="str">
        <f t="shared" si="522"/>
        <v/>
      </c>
      <c r="C1744" s="328"/>
      <c r="D1744" s="329" t="str">
        <f t="shared" si="523"/>
        <v/>
      </c>
      <c r="E1744" s="330"/>
      <c r="F1744" s="331">
        <f t="shared" si="524"/>
        <v>0</v>
      </c>
      <c r="G1744" s="334">
        <f t="shared" si="525"/>
        <v>0</v>
      </c>
    </row>
    <row r="1745" spans="1:141" s="335" customFormat="1" ht="24" customHeight="1" x14ac:dyDescent="0.2">
      <c r="A1745" s="326" t="str">
        <f t="shared" si="521"/>
        <v/>
      </c>
      <c r="B1745" s="327" t="str">
        <f t="shared" si="522"/>
        <v/>
      </c>
      <c r="C1745" s="328"/>
      <c r="D1745" s="329" t="str">
        <f t="shared" si="523"/>
        <v/>
      </c>
      <c r="E1745" s="330"/>
      <c r="F1745" s="331">
        <f t="shared" si="524"/>
        <v>0</v>
      </c>
      <c r="G1745" s="334">
        <f t="shared" si="525"/>
        <v>0</v>
      </c>
    </row>
    <row r="1746" spans="1:141" s="335" customFormat="1" ht="24" customHeight="1" x14ac:dyDescent="0.2">
      <c r="A1746" s="326" t="str">
        <f t="shared" si="521"/>
        <v/>
      </c>
      <c r="B1746" s="327" t="str">
        <f t="shared" si="522"/>
        <v/>
      </c>
      <c r="C1746" s="328"/>
      <c r="D1746" s="329" t="str">
        <f t="shared" si="523"/>
        <v/>
      </c>
      <c r="E1746" s="330"/>
      <c r="F1746" s="331">
        <f t="shared" si="524"/>
        <v>0</v>
      </c>
      <c r="G1746" s="334">
        <f t="shared" si="525"/>
        <v>0</v>
      </c>
    </row>
    <row r="1747" spans="1:141" ht="24" customHeight="1" x14ac:dyDescent="0.2">
      <c r="A1747" s="181"/>
      <c r="B1747" s="162"/>
      <c r="C1747" s="151"/>
      <c r="D1747" s="162"/>
      <c r="E1747" s="163"/>
      <c r="F1747" s="240" t="s">
        <v>35</v>
      </c>
      <c r="G1747" s="178">
        <f>SUBTOTAL(9,G1738:G1746)</f>
        <v>0</v>
      </c>
    </row>
    <row r="1748" spans="1:141" ht="24" customHeight="1" thickBot="1" x14ac:dyDescent="0.25">
      <c r="A1748" s="182"/>
      <c r="B1748" s="183"/>
      <c r="C1748" s="184"/>
      <c r="D1748" s="183"/>
      <c r="E1748" s="185"/>
      <c r="F1748" s="186"/>
      <c r="G1748" s="187"/>
    </row>
    <row r="1749" spans="1:141" ht="24" customHeight="1" thickBot="1" x14ac:dyDescent="0.25">
      <c r="A1749" s="188" t="str">
        <f>B1707</f>
        <v>6.2.2</v>
      </c>
      <c r="B1749" s="189" t="str">
        <f>C1707</f>
        <v xml:space="preserve">De hormigón armado </v>
      </c>
      <c r="C1749" s="190"/>
      <c r="D1749" s="190" t="s">
        <v>36</v>
      </c>
      <c r="E1749" s="191"/>
      <c r="F1749" s="192" t="s">
        <v>37</v>
      </c>
      <c r="G1749" s="193">
        <f>SUBTOTAL(9,G1712:G1748)</f>
        <v>0</v>
      </c>
    </row>
    <row r="1750" spans="1:141" ht="24" customHeight="1" thickTop="1" thickBot="1" x14ac:dyDescent="0.25"/>
    <row r="1751" spans="1:141" ht="24" customHeight="1" thickTop="1" x14ac:dyDescent="0.2">
      <c r="A1751" s="225" t="s">
        <v>39</v>
      </c>
      <c r="B1751" s="226"/>
      <c r="C1751" s="226"/>
      <c r="D1751" s="226"/>
      <c r="E1751" s="226"/>
      <c r="F1751" s="226"/>
      <c r="G1751" s="227"/>
      <c r="H1751" s="152">
        <f>COUNTIF($A$1:A1757,"ANALISIS DE PRECIOS")</f>
        <v>36</v>
      </c>
    </row>
    <row r="1752" spans="1:141" ht="24" customHeight="1" x14ac:dyDescent="0.2">
      <c r="A1752" s="153" t="s">
        <v>726</v>
      </c>
      <c r="B1752" s="154" t="str">
        <f>Comitente</f>
        <v>DIRECCIÓN DE INFRAESTRUCTURA ESCOLAR</v>
      </c>
      <c r="C1752" s="148"/>
      <c r="D1752" s="155"/>
      <c r="E1752" s="155"/>
      <c r="F1752" s="156"/>
      <c r="G1752" s="157"/>
    </row>
    <row r="1753" spans="1:141" ht="24" customHeight="1" x14ac:dyDescent="0.2">
      <c r="A1753" s="153" t="s">
        <v>727</v>
      </c>
      <c r="B1753" s="154">
        <f>Contratista</f>
        <v>0</v>
      </c>
      <c r="C1753" s="149"/>
      <c r="D1753" s="149"/>
      <c r="E1753" s="149"/>
      <c r="F1753" s="158"/>
      <c r="G1753" s="159"/>
    </row>
    <row r="1754" spans="1:141" ht="24" customHeight="1" x14ac:dyDescent="0.2">
      <c r="A1754" s="153" t="s">
        <v>26</v>
      </c>
      <c r="B1754" s="154" t="str">
        <f>Obra</f>
        <v>E.N.I. N° 23 - MARGARITA FERRA DE BARTOL</v>
      </c>
      <c r="C1754" s="149"/>
      <c r="D1754" s="149"/>
      <c r="E1754" s="149"/>
      <c r="F1754" s="158" t="s">
        <v>40</v>
      </c>
      <c r="G1754" s="160">
        <f>Fecha_Base</f>
        <v>0</v>
      </c>
    </row>
    <row r="1755" spans="1:141" ht="24" customHeight="1" x14ac:dyDescent="0.2">
      <c r="A1755" s="161" t="s">
        <v>725</v>
      </c>
      <c r="B1755" s="150" t="str">
        <f>Ubicación</f>
        <v>Alfredo Fortabat 3060 (o) - Bº Franklin Rawson</v>
      </c>
      <c r="C1755" s="150"/>
      <c r="D1755" s="162"/>
      <c r="E1755" s="163"/>
      <c r="F1755" s="164"/>
      <c r="G1755" s="165"/>
    </row>
    <row r="1756" spans="1:141" ht="24" customHeight="1" x14ac:dyDescent="0.2">
      <c r="A1756" s="161" t="s">
        <v>41</v>
      </c>
      <c r="B1756" s="166" t="str">
        <f>IFERROR(VALUE(LEFT(B1757,FIND("-",B1757)-1)),"")</f>
        <v/>
      </c>
      <c r="C1756" s="151" t="str">
        <f>IFERROR(VLOOKUP(B1756,Tabla_CyP,2,FALSE),"")</f>
        <v/>
      </c>
      <c r="E1756" s="163"/>
      <c r="F1756" s="164"/>
      <c r="G1756" s="165"/>
    </row>
    <row r="1757" spans="1:141" ht="24" customHeight="1" x14ac:dyDescent="0.2">
      <c r="A1757" s="161" t="s">
        <v>27</v>
      </c>
      <c r="B1757" s="167" t="str">
        <f>IFERROR(VLOOKUP(COUNTIF($A$1:A1757,"ANALISIS DE PRECIOS"),Tabla_NumeroItem,4,FALSE),"")</f>
        <v>7.1</v>
      </c>
      <c r="C1757" s="151" t="str">
        <f>IFERROR(VLOOKUP(B1757,Tabla_CyP,2,FALSE),"")</f>
        <v>Mesadas de granito natural</v>
      </c>
      <c r="D1757" s="162"/>
      <c r="E1757" s="163"/>
      <c r="F1757" s="158" t="s">
        <v>28</v>
      </c>
      <c r="G1757" s="168" t="str">
        <f>IFERROR(VLOOKUP(B1757,Tabla_CyP,4,FALSE),"")</f>
        <v>m2</v>
      </c>
    </row>
    <row r="1758" spans="1:141" ht="24" customHeight="1" x14ac:dyDescent="0.2">
      <c r="A1758" s="161"/>
      <c r="B1758" s="150"/>
      <c r="C1758" s="151"/>
      <c r="D1758" s="162"/>
      <c r="E1758" s="163"/>
      <c r="F1758" s="164"/>
      <c r="G1758" s="165"/>
    </row>
    <row r="1759" spans="1:141" ht="24" customHeight="1" x14ac:dyDescent="0.2">
      <c r="A1759" s="357" t="s">
        <v>588</v>
      </c>
      <c r="B1759" s="358"/>
      <c r="C1759" s="359" t="s">
        <v>0</v>
      </c>
      <c r="D1759" s="359" t="s">
        <v>29</v>
      </c>
      <c r="E1759" s="361" t="s">
        <v>30</v>
      </c>
      <c r="F1759" s="363" t="s">
        <v>31</v>
      </c>
      <c r="G1759" s="365" t="s">
        <v>32</v>
      </c>
    </row>
    <row r="1760" spans="1:141" s="171" customFormat="1" ht="24" customHeight="1" x14ac:dyDescent="0.2">
      <c r="A1760" s="169" t="s">
        <v>589</v>
      </c>
      <c r="B1760" s="170" t="s">
        <v>590</v>
      </c>
      <c r="C1760" s="360"/>
      <c r="D1760" s="360"/>
      <c r="E1760" s="362"/>
      <c r="F1760" s="364"/>
      <c r="G1760" s="366"/>
      <c r="I1760" s="336"/>
      <c r="J1760" s="336"/>
      <c r="K1760" s="336"/>
      <c r="L1760" s="336"/>
      <c r="M1760" s="336"/>
      <c r="N1760" s="336"/>
      <c r="O1760" s="336"/>
      <c r="P1760" s="336"/>
      <c r="Q1760" s="336"/>
      <c r="R1760" s="336"/>
      <c r="S1760" s="336"/>
      <c r="T1760" s="336"/>
      <c r="U1760" s="336"/>
      <c r="V1760" s="336"/>
      <c r="W1760" s="336"/>
      <c r="X1760" s="336"/>
      <c r="Y1760" s="336"/>
      <c r="Z1760" s="336"/>
      <c r="AA1760" s="336"/>
      <c r="AB1760" s="336"/>
      <c r="AC1760" s="336"/>
      <c r="AD1760" s="336"/>
      <c r="AE1760" s="336"/>
      <c r="AF1760" s="336"/>
      <c r="AG1760" s="336"/>
      <c r="AH1760" s="336"/>
      <c r="AI1760" s="336"/>
      <c r="AJ1760" s="336"/>
      <c r="AK1760" s="336"/>
      <c r="AL1760" s="336"/>
      <c r="AM1760" s="336"/>
      <c r="AN1760" s="336"/>
      <c r="AO1760" s="336"/>
      <c r="AP1760" s="336"/>
      <c r="AQ1760" s="336"/>
      <c r="AR1760" s="336"/>
      <c r="AS1760" s="336"/>
      <c r="AT1760" s="336"/>
      <c r="AU1760" s="336"/>
      <c r="AV1760" s="336"/>
      <c r="AW1760" s="336"/>
      <c r="AX1760" s="336"/>
      <c r="AY1760" s="336"/>
      <c r="AZ1760" s="336"/>
      <c r="BA1760" s="336"/>
      <c r="BB1760" s="336"/>
      <c r="BC1760" s="336"/>
      <c r="BD1760" s="336"/>
      <c r="BE1760" s="336"/>
      <c r="BF1760" s="336"/>
      <c r="BG1760" s="336"/>
      <c r="BH1760" s="336"/>
      <c r="BI1760" s="336"/>
      <c r="BJ1760" s="336"/>
      <c r="BK1760" s="336"/>
      <c r="BL1760" s="336"/>
      <c r="BM1760" s="336"/>
      <c r="BN1760" s="336"/>
      <c r="BO1760" s="336"/>
      <c r="BP1760" s="336"/>
      <c r="BQ1760" s="336"/>
      <c r="BR1760" s="336"/>
      <c r="BS1760" s="336"/>
      <c r="BT1760" s="336"/>
      <c r="BU1760" s="336"/>
      <c r="BV1760" s="336"/>
      <c r="BW1760" s="336"/>
      <c r="BX1760" s="336"/>
      <c r="BY1760" s="336"/>
      <c r="BZ1760" s="336"/>
      <c r="CA1760" s="336"/>
      <c r="CB1760" s="336"/>
      <c r="CC1760" s="336"/>
      <c r="CD1760" s="336"/>
      <c r="CE1760" s="336"/>
      <c r="CF1760" s="336"/>
      <c r="CG1760" s="336"/>
      <c r="CH1760" s="336"/>
      <c r="CI1760" s="336"/>
      <c r="CJ1760" s="336"/>
      <c r="CK1760" s="336"/>
      <c r="CL1760" s="336"/>
      <c r="CM1760" s="336"/>
      <c r="CN1760" s="336"/>
      <c r="CO1760" s="336"/>
      <c r="CP1760" s="336"/>
      <c r="CQ1760" s="336"/>
      <c r="CR1760" s="336"/>
      <c r="CS1760" s="336"/>
      <c r="CT1760" s="336"/>
      <c r="CU1760" s="336"/>
      <c r="CV1760" s="336"/>
      <c r="CW1760" s="336"/>
      <c r="CX1760" s="336"/>
      <c r="CY1760" s="336"/>
      <c r="CZ1760" s="336"/>
      <c r="DA1760" s="336"/>
      <c r="DB1760" s="336"/>
      <c r="DC1760" s="336"/>
      <c r="DD1760" s="336"/>
      <c r="DE1760" s="336"/>
      <c r="DF1760" s="336"/>
      <c r="DG1760" s="336"/>
      <c r="DH1760" s="336"/>
      <c r="DI1760" s="336"/>
      <c r="DJ1760" s="336"/>
      <c r="DK1760" s="336"/>
      <c r="DL1760" s="336"/>
      <c r="DM1760" s="336"/>
      <c r="DN1760" s="336"/>
      <c r="DO1760" s="336"/>
      <c r="DP1760" s="336"/>
      <c r="DQ1760" s="336"/>
      <c r="DR1760" s="336"/>
      <c r="DS1760" s="336"/>
      <c r="DT1760" s="336"/>
      <c r="DU1760" s="336"/>
      <c r="DV1760" s="336"/>
      <c r="DW1760" s="336"/>
      <c r="DX1760" s="336"/>
      <c r="DY1760" s="336"/>
      <c r="DZ1760" s="336"/>
      <c r="EA1760" s="336"/>
      <c r="EB1760" s="336"/>
      <c r="EC1760" s="336"/>
      <c r="ED1760" s="336"/>
      <c r="EE1760" s="336"/>
      <c r="EF1760" s="336"/>
      <c r="EG1760" s="336"/>
      <c r="EH1760" s="336"/>
      <c r="EI1760" s="336"/>
      <c r="EJ1760" s="336"/>
      <c r="EK1760" s="336"/>
    </row>
    <row r="1761" spans="1:7" ht="24" customHeight="1" x14ac:dyDescent="0.2">
      <c r="A1761" s="239"/>
      <c r="B1761" s="172"/>
      <c r="C1761" s="237" t="s">
        <v>728</v>
      </c>
      <c r="D1761" s="173"/>
      <c r="E1761" s="174"/>
      <c r="F1761" s="175"/>
      <c r="G1761" s="176"/>
    </row>
    <row r="1762" spans="1:7" s="335" customFormat="1" ht="24" customHeight="1" x14ac:dyDescent="0.2">
      <c r="A1762" s="326" t="str">
        <f t="shared" ref="A1762:A1775" si="526">IFERROR(VLOOKUP(C1762,Tabla_Insumos,4,FALSE),"")</f>
        <v/>
      </c>
      <c r="B1762" s="327" t="str">
        <f>IFERROR(VLOOKUP(C1762,Tabla_Insumos,5,FALSE),"")</f>
        <v/>
      </c>
      <c r="C1762" s="328"/>
      <c r="D1762" s="329" t="str">
        <f t="shared" ref="D1762:D1775" si="527">IFERROR(VLOOKUP(C1762,Tabla_Insumos,2,FALSE),"")</f>
        <v/>
      </c>
      <c r="E1762" s="330"/>
      <c r="F1762" s="331">
        <f t="shared" ref="F1762:F1775" si="528">IFERROR(VLOOKUP(C1762,Tabla_Insumos,3,FALSE),0)</f>
        <v>0</v>
      </c>
      <c r="G1762" s="334">
        <f>ROUND(E1762*F1762,2)</f>
        <v>0</v>
      </c>
    </row>
    <row r="1763" spans="1:7" s="335" customFormat="1" ht="24" customHeight="1" x14ac:dyDescent="0.2">
      <c r="A1763" s="326" t="str">
        <f t="shared" si="526"/>
        <v/>
      </c>
      <c r="B1763" s="327" t="str">
        <f t="shared" ref="B1763:B1775" si="529">IFERROR(VLOOKUP(C1763,Tabla_Insumos,5,FALSE),"")</f>
        <v/>
      </c>
      <c r="C1763" s="328"/>
      <c r="D1763" s="329" t="str">
        <f t="shared" si="527"/>
        <v/>
      </c>
      <c r="E1763" s="330"/>
      <c r="F1763" s="331">
        <f t="shared" si="528"/>
        <v>0</v>
      </c>
      <c r="G1763" s="334">
        <f t="shared" ref="G1763:G1775" si="530">ROUND(E1763*F1763,2)</f>
        <v>0</v>
      </c>
    </row>
    <row r="1764" spans="1:7" s="335" customFormat="1" ht="24" customHeight="1" x14ac:dyDescent="0.2">
      <c r="A1764" s="326" t="str">
        <f t="shared" si="526"/>
        <v/>
      </c>
      <c r="B1764" s="327" t="str">
        <f t="shared" si="529"/>
        <v/>
      </c>
      <c r="C1764" s="328"/>
      <c r="D1764" s="329" t="str">
        <f t="shared" si="527"/>
        <v/>
      </c>
      <c r="E1764" s="330"/>
      <c r="F1764" s="331">
        <f t="shared" si="528"/>
        <v>0</v>
      </c>
      <c r="G1764" s="334">
        <f t="shared" si="530"/>
        <v>0</v>
      </c>
    </row>
    <row r="1765" spans="1:7" s="335" customFormat="1" ht="24" customHeight="1" x14ac:dyDescent="0.2">
      <c r="A1765" s="326" t="str">
        <f t="shared" si="526"/>
        <v/>
      </c>
      <c r="B1765" s="327" t="str">
        <f t="shared" si="529"/>
        <v/>
      </c>
      <c r="C1765" s="328"/>
      <c r="D1765" s="329" t="str">
        <f t="shared" si="527"/>
        <v/>
      </c>
      <c r="E1765" s="330"/>
      <c r="F1765" s="331">
        <f t="shared" si="528"/>
        <v>0</v>
      </c>
      <c r="G1765" s="334">
        <f t="shared" si="530"/>
        <v>0</v>
      </c>
    </row>
    <row r="1766" spans="1:7" s="335" customFormat="1" ht="24" customHeight="1" x14ac:dyDescent="0.2">
      <c r="A1766" s="326" t="str">
        <f t="shared" si="526"/>
        <v/>
      </c>
      <c r="B1766" s="327" t="str">
        <f t="shared" si="529"/>
        <v/>
      </c>
      <c r="C1766" s="328"/>
      <c r="D1766" s="329" t="str">
        <f t="shared" si="527"/>
        <v/>
      </c>
      <c r="E1766" s="330"/>
      <c r="F1766" s="331">
        <f t="shared" si="528"/>
        <v>0</v>
      </c>
      <c r="G1766" s="334">
        <f t="shared" si="530"/>
        <v>0</v>
      </c>
    </row>
    <row r="1767" spans="1:7" s="335" customFormat="1" ht="24" customHeight="1" x14ac:dyDescent="0.2">
      <c r="A1767" s="326" t="str">
        <f t="shared" si="526"/>
        <v/>
      </c>
      <c r="B1767" s="327" t="str">
        <f t="shared" si="529"/>
        <v/>
      </c>
      <c r="C1767" s="328"/>
      <c r="D1767" s="329" t="str">
        <f t="shared" si="527"/>
        <v/>
      </c>
      <c r="E1767" s="330"/>
      <c r="F1767" s="331">
        <f t="shared" si="528"/>
        <v>0</v>
      </c>
      <c r="G1767" s="334">
        <f t="shared" si="530"/>
        <v>0</v>
      </c>
    </row>
    <row r="1768" spans="1:7" s="335" customFormat="1" ht="24" customHeight="1" x14ac:dyDescent="0.2">
      <c r="A1768" s="326" t="str">
        <f t="shared" si="526"/>
        <v/>
      </c>
      <c r="B1768" s="327" t="str">
        <f t="shared" si="529"/>
        <v/>
      </c>
      <c r="C1768" s="328"/>
      <c r="D1768" s="329" t="str">
        <f t="shared" si="527"/>
        <v/>
      </c>
      <c r="E1768" s="330"/>
      <c r="F1768" s="331">
        <f t="shared" si="528"/>
        <v>0</v>
      </c>
      <c r="G1768" s="334">
        <f t="shared" si="530"/>
        <v>0</v>
      </c>
    </row>
    <row r="1769" spans="1:7" s="335" customFormat="1" ht="24" customHeight="1" x14ac:dyDescent="0.2">
      <c r="A1769" s="326" t="str">
        <f t="shared" si="526"/>
        <v/>
      </c>
      <c r="B1769" s="327" t="str">
        <f t="shared" si="529"/>
        <v/>
      </c>
      <c r="C1769" s="328"/>
      <c r="D1769" s="329" t="str">
        <f t="shared" si="527"/>
        <v/>
      </c>
      <c r="E1769" s="330"/>
      <c r="F1769" s="331">
        <f t="shared" si="528"/>
        <v>0</v>
      </c>
      <c r="G1769" s="334">
        <f t="shared" si="530"/>
        <v>0</v>
      </c>
    </row>
    <row r="1770" spans="1:7" s="335" customFormat="1" ht="24" customHeight="1" x14ac:dyDescent="0.2">
      <c r="A1770" s="326" t="str">
        <f t="shared" si="526"/>
        <v/>
      </c>
      <c r="B1770" s="327" t="str">
        <f t="shared" si="529"/>
        <v/>
      </c>
      <c r="C1770" s="328"/>
      <c r="D1770" s="329" t="str">
        <f t="shared" si="527"/>
        <v/>
      </c>
      <c r="E1770" s="330"/>
      <c r="F1770" s="331">
        <f t="shared" si="528"/>
        <v>0</v>
      </c>
      <c r="G1770" s="334">
        <f t="shared" si="530"/>
        <v>0</v>
      </c>
    </row>
    <row r="1771" spans="1:7" s="335" customFormat="1" ht="24" customHeight="1" x14ac:dyDescent="0.2">
      <c r="A1771" s="326" t="str">
        <f t="shared" si="526"/>
        <v/>
      </c>
      <c r="B1771" s="327" t="str">
        <f t="shared" si="529"/>
        <v/>
      </c>
      <c r="C1771" s="328"/>
      <c r="D1771" s="329" t="str">
        <f t="shared" si="527"/>
        <v/>
      </c>
      <c r="E1771" s="330"/>
      <c r="F1771" s="331">
        <f t="shared" si="528"/>
        <v>0</v>
      </c>
      <c r="G1771" s="334">
        <f t="shared" si="530"/>
        <v>0</v>
      </c>
    </row>
    <row r="1772" spans="1:7" s="335" customFormat="1" ht="24" customHeight="1" x14ac:dyDescent="0.2">
      <c r="A1772" s="326" t="str">
        <f t="shared" si="526"/>
        <v/>
      </c>
      <c r="B1772" s="327" t="str">
        <f t="shared" si="529"/>
        <v/>
      </c>
      <c r="C1772" s="328"/>
      <c r="D1772" s="329" t="str">
        <f t="shared" si="527"/>
        <v/>
      </c>
      <c r="E1772" s="330"/>
      <c r="F1772" s="331">
        <f t="shared" si="528"/>
        <v>0</v>
      </c>
      <c r="G1772" s="334">
        <f t="shared" si="530"/>
        <v>0</v>
      </c>
    </row>
    <row r="1773" spans="1:7" s="335" customFormat="1" ht="24" customHeight="1" x14ac:dyDescent="0.2">
      <c r="A1773" s="326" t="str">
        <f t="shared" si="526"/>
        <v/>
      </c>
      <c r="B1773" s="327" t="str">
        <f t="shared" si="529"/>
        <v/>
      </c>
      <c r="C1773" s="328"/>
      <c r="D1773" s="329" t="str">
        <f t="shared" si="527"/>
        <v/>
      </c>
      <c r="E1773" s="330"/>
      <c r="F1773" s="331">
        <f t="shared" si="528"/>
        <v>0</v>
      </c>
      <c r="G1773" s="334">
        <f t="shared" si="530"/>
        <v>0</v>
      </c>
    </row>
    <row r="1774" spans="1:7" s="335" customFormat="1" ht="24" customHeight="1" x14ac:dyDescent="0.2">
      <c r="A1774" s="326" t="str">
        <f t="shared" si="526"/>
        <v/>
      </c>
      <c r="B1774" s="327" t="str">
        <f t="shared" si="529"/>
        <v/>
      </c>
      <c r="C1774" s="328"/>
      <c r="D1774" s="329" t="str">
        <f t="shared" si="527"/>
        <v/>
      </c>
      <c r="E1774" s="330"/>
      <c r="F1774" s="331">
        <f t="shared" si="528"/>
        <v>0</v>
      </c>
      <c r="G1774" s="334">
        <f t="shared" si="530"/>
        <v>0</v>
      </c>
    </row>
    <row r="1775" spans="1:7" s="335" customFormat="1" ht="24" customHeight="1" x14ac:dyDescent="0.2">
      <c r="A1775" s="326" t="str">
        <f t="shared" si="526"/>
        <v/>
      </c>
      <c r="B1775" s="327" t="str">
        <f t="shared" si="529"/>
        <v/>
      </c>
      <c r="C1775" s="328"/>
      <c r="D1775" s="329" t="str">
        <f t="shared" si="527"/>
        <v/>
      </c>
      <c r="E1775" s="330"/>
      <c r="F1775" s="332">
        <f t="shared" si="528"/>
        <v>0</v>
      </c>
      <c r="G1775" s="334">
        <f t="shared" si="530"/>
        <v>0</v>
      </c>
    </row>
    <row r="1776" spans="1:7" ht="24" customHeight="1" x14ac:dyDescent="0.2">
      <c r="A1776" s="177"/>
      <c r="B1776" s="151"/>
      <c r="C1776" s="151"/>
      <c r="D1776" s="162"/>
      <c r="E1776" s="163"/>
      <c r="F1776" s="240" t="s">
        <v>33</v>
      </c>
      <c r="G1776" s="178">
        <f>SUBTOTAL(9,G1762:G1775)</f>
        <v>0</v>
      </c>
    </row>
    <row r="1777" spans="1:7" ht="24" customHeight="1" x14ac:dyDescent="0.2">
      <c r="A1777" s="177"/>
      <c r="B1777" s="151"/>
      <c r="C1777" s="179" t="s">
        <v>729</v>
      </c>
      <c r="D1777" s="162"/>
      <c r="E1777" s="163"/>
      <c r="F1777" s="164"/>
      <c r="G1777" s="180"/>
    </row>
    <row r="1778" spans="1:7" s="335" customFormat="1" ht="24" customHeight="1" x14ac:dyDescent="0.2">
      <c r="A1778" s="326" t="str">
        <f t="shared" ref="A1778:A1785" si="531">IFERROR(VLOOKUP(C1778,Tabla_Insumos,4,FALSE),"")</f>
        <v/>
      </c>
      <c r="B1778" s="327" t="str">
        <f t="shared" ref="B1778:B1785" si="532">IFERROR(VLOOKUP(C1778,Tabla_Insumos,5,FALSE),"")</f>
        <v/>
      </c>
      <c r="C1778" s="328"/>
      <c r="D1778" s="329" t="str">
        <f t="shared" ref="D1778:D1785" si="533">IFERROR(VLOOKUP(C1778,Tabla_Insumos,2,FALSE),"")</f>
        <v/>
      </c>
      <c r="E1778" s="330"/>
      <c r="F1778" s="333">
        <f t="shared" ref="F1778:F1785" si="534">IFERROR(VLOOKUP(C1778,Tabla_Insumos,3,FALSE),0)</f>
        <v>0</v>
      </c>
      <c r="G1778" s="334">
        <f>ROUND(E1778*F1778,2)</f>
        <v>0</v>
      </c>
    </row>
    <row r="1779" spans="1:7" s="335" customFormat="1" ht="24" customHeight="1" x14ac:dyDescent="0.2">
      <c r="A1779" s="326" t="str">
        <f t="shared" si="531"/>
        <v/>
      </c>
      <c r="B1779" s="327" t="str">
        <f t="shared" si="532"/>
        <v/>
      </c>
      <c r="C1779" s="328"/>
      <c r="D1779" s="329" t="str">
        <f t="shared" si="533"/>
        <v/>
      </c>
      <c r="E1779" s="330"/>
      <c r="F1779" s="333">
        <f t="shared" si="534"/>
        <v>0</v>
      </c>
      <c r="G1779" s="334">
        <f>ROUND(E1779*F1779,2)</f>
        <v>0</v>
      </c>
    </row>
    <row r="1780" spans="1:7" s="335" customFormat="1" ht="24" customHeight="1" x14ac:dyDescent="0.2">
      <c r="A1780" s="326" t="str">
        <f t="shared" si="531"/>
        <v/>
      </c>
      <c r="B1780" s="327" t="str">
        <f t="shared" si="532"/>
        <v/>
      </c>
      <c r="C1780" s="328"/>
      <c r="D1780" s="329" t="str">
        <f t="shared" si="533"/>
        <v/>
      </c>
      <c r="E1780" s="330"/>
      <c r="F1780" s="333">
        <f t="shared" si="534"/>
        <v>0</v>
      </c>
      <c r="G1780" s="334">
        <f t="shared" ref="G1780:G1785" si="535">ROUND(E1780*F1780,2)</f>
        <v>0</v>
      </c>
    </row>
    <row r="1781" spans="1:7" s="335" customFormat="1" ht="24" customHeight="1" x14ac:dyDescent="0.2">
      <c r="A1781" s="326" t="str">
        <f t="shared" si="531"/>
        <v/>
      </c>
      <c r="B1781" s="327" t="str">
        <f t="shared" si="532"/>
        <v/>
      </c>
      <c r="C1781" s="328"/>
      <c r="D1781" s="329" t="str">
        <f t="shared" si="533"/>
        <v/>
      </c>
      <c r="E1781" s="330"/>
      <c r="F1781" s="333">
        <f t="shared" si="534"/>
        <v>0</v>
      </c>
      <c r="G1781" s="334">
        <f t="shared" si="535"/>
        <v>0</v>
      </c>
    </row>
    <row r="1782" spans="1:7" s="335" customFormat="1" ht="24" customHeight="1" x14ac:dyDescent="0.2">
      <c r="A1782" s="326" t="str">
        <f t="shared" si="531"/>
        <v/>
      </c>
      <c r="B1782" s="327" t="str">
        <f t="shared" si="532"/>
        <v/>
      </c>
      <c r="C1782" s="328"/>
      <c r="D1782" s="329" t="str">
        <f t="shared" si="533"/>
        <v/>
      </c>
      <c r="E1782" s="330"/>
      <c r="F1782" s="331">
        <f t="shared" si="534"/>
        <v>0</v>
      </c>
      <c r="G1782" s="334">
        <f t="shared" si="535"/>
        <v>0</v>
      </c>
    </row>
    <row r="1783" spans="1:7" s="335" customFormat="1" ht="24" customHeight="1" x14ac:dyDescent="0.2">
      <c r="A1783" s="326" t="str">
        <f t="shared" si="531"/>
        <v/>
      </c>
      <c r="B1783" s="327" t="str">
        <f t="shared" si="532"/>
        <v/>
      </c>
      <c r="C1783" s="328"/>
      <c r="D1783" s="329" t="str">
        <f t="shared" si="533"/>
        <v/>
      </c>
      <c r="E1783" s="330"/>
      <c r="F1783" s="331">
        <f t="shared" si="534"/>
        <v>0</v>
      </c>
      <c r="G1783" s="334">
        <f t="shared" si="535"/>
        <v>0</v>
      </c>
    </row>
    <row r="1784" spans="1:7" s="335" customFormat="1" ht="24" customHeight="1" x14ac:dyDescent="0.2">
      <c r="A1784" s="326" t="str">
        <f t="shared" si="531"/>
        <v/>
      </c>
      <c r="B1784" s="327" t="str">
        <f t="shared" si="532"/>
        <v/>
      </c>
      <c r="C1784" s="328"/>
      <c r="D1784" s="329" t="str">
        <f t="shared" si="533"/>
        <v/>
      </c>
      <c r="E1784" s="330"/>
      <c r="F1784" s="331">
        <f t="shared" si="534"/>
        <v>0</v>
      </c>
      <c r="G1784" s="334">
        <f t="shared" si="535"/>
        <v>0</v>
      </c>
    </row>
    <row r="1785" spans="1:7" s="335" customFormat="1" ht="24" customHeight="1" x14ac:dyDescent="0.2">
      <c r="A1785" s="326" t="str">
        <f t="shared" si="531"/>
        <v/>
      </c>
      <c r="B1785" s="327" t="str">
        <f t="shared" si="532"/>
        <v/>
      </c>
      <c r="C1785" s="328"/>
      <c r="D1785" s="329" t="str">
        <f t="shared" si="533"/>
        <v/>
      </c>
      <c r="E1785" s="330"/>
      <c r="F1785" s="331">
        <f t="shared" si="534"/>
        <v>0</v>
      </c>
      <c r="G1785" s="334">
        <f t="shared" si="535"/>
        <v>0</v>
      </c>
    </row>
    <row r="1786" spans="1:7" ht="24" customHeight="1" x14ac:dyDescent="0.2">
      <c r="A1786" s="177"/>
      <c r="B1786" s="151"/>
      <c r="C1786" s="151"/>
      <c r="D1786" s="162"/>
      <c r="E1786" s="163"/>
      <c r="F1786" s="240" t="s">
        <v>34</v>
      </c>
      <c r="G1786" s="178">
        <f>SUBTOTAL(9,G1778:G1785)</f>
        <v>0</v>
      </c>
    </row>
    <row r="1787" spans="1:7" ht="24" customHeight="1" x14ac:dyDescent="0.2">
      <c r="A1787" s="177"/>
      <c r="B1787" s="151"/>
      <c r="C1787" s="179" t="s">
        <v>730</v>
      </c>
      <c r="D1787" s="162"/>
      <c r="E1787" s="163"/>
      <c r="F1787" s="164"/>
      <c r="G1787" s="180"/>
    </row>
    <row r="1788" spans="1:7" s="335" customFormat="1" ht="24" customHeight="1" x14ac:dyDescent="0.2">
      <c r="A1788" s="326" t="str">
        <f t="shared" ref="A1788:A1796" si="536">IFERROR(VLOOKUP(C1788,Tabla_Insumos,4,FALSE),"")</f>
        <v/>
      </c>
      <c r="B1788" s="327" t="str">
        <f t="shared" ref="B1788:B1796" si="537">IFERROR(VLOOKUP(C1788,Tabla_Insumos,5,FALSE),"")</f>
        <v/>
      </c>
      <c r="C1788" s="328"/>
      <c r="D1788" s="329" t="str">
        <f t="shared" ref="D1788:D1796" si="538">IFERROR(VLOOKUP(C1788,Tabla_Insumos,2,FALSE),"")</f>
        <v/>
      </c>
      <c r="E1788" s="330"/>
      <c r="F1788" s="331">
        <f t="shared" ref="F1788:F1796" si="539">IFERROR(VLOOKUP(C1788,Tabla_Insumos,3,FALSE),0)</f>
        <v>0</v>
      </c>
      <c r="G1788" s="334">
        <f t="shared" ref="G1788:G1796" si="540">ROUND(E1788*F1788,2)</f>
        <v>0</v>
      </c>
    </row>
    <row r="1789" spans="1:7" s="335" customFormat="1" ht="24" customHeight="1" x14ac:dyDescent="0.2">
      <c r="A1789" s="326" t="str">
        <f t="shared" si="536"/>
        <v/>
      </c>
      <c r="B1789" s="327" t="str">
        <f t="shared" si="537"/>
        <v/>
      </c>
      <c r="C1789" s="328"/>
      <c r="D1789" s="329" t="str">
        <f t="shared" si="538"/>
        <v/>
      </c>
      <c r="E1789" s="330"/>
      <c r="F1789" s="331">
        <f t="shared" si="539"/>
        <v>0</v>
      </c>
      <c r="G1789" s="334">
        <f t="shared" si="540"/>
        <v>0</v>
      </c>
    </row>
    <row r="1790" spans="1:7" s="335" customFormat="1" ht="24" customHeight="1" x14ac:dyDescent="0.2">
      <c r="A1790" s="326" t="str">
        <f t="shared" si="536"/>
        <v/>
      </c>
      <c r="B1790" s="327" t="str">
        <f t="shared" si="537"/>
        <v/>
      </c>
      <c r="C1790" s="328"/>
      <c r="D1790" s="329" t="str">
        <f t="shared" si="538"/>
        <v/>
      </c>
      <c r="E1790" s="330"/>
      <c r="F1790" s="331">
        <f t="shared" si="539"/>
        <v>0</v>
      </c>
      <c r="G1790" s="334">
        <f t="shared" si="540"/>
        <v>0</v>
      </c>
    </row>
    <row r="1791" spans="1:7" s="335" customFormat="1" ht="24" customHeight="1" x14ac:dyDescent="0.2">
      <c r="A1791" s="326" t="str">
        <f t="shared" si="536"/>
        <v/>
      </c>
      <c r="B1791" s="327" t="str">
        <f t="shared" si="537"/>
        <v/>
      </c>
      <c r="C1791" s="328"/>
      <c r="D1791" s="329" t="str">
        <f t="shared" si="538"/>
        <v/>
      </c>
      <c r="E1791" s="330"/>
      <c r="F1791" s="331">
        <f t="shared" si="539"/>
        <v>0</v>
      </c>
      <c r="G1791" s="334">
        <f t="shared" si="540"/>
        <v>0</v>
      </c>
    </row>
    <row r="1792" spans="1:7" s="335" customFormat="1" ht="24" customHeight="1" x14ac:dyDescent="0.2">
      <c r="A1792" s="326" t="str">
        <f t="shared" si="536"/>
        <v/>
      </c>
      <c r="B1792" s="327" t="str">
        <f t="shared" si="537"/>
        <v/>
      </c>
      <c r="C1792" s="328"/>
      <c r="D1792" s="329" t="str">
        <f t="shared" si="538"/>
        <v/>
      </c>
      <c r="E1792" s="330"/>
      <c r="F1792" s="331">
        <f t="shared" si="539"/>
        <v>0</v>
      </c>
      <c r="G1792" s="334">
        <f t="shared" si="540"/>
        <v>0</v>
      </c>
    </row>
    <row r="1793" spans="1:8" s="335" customFormat="1" ht="24" customHeight="1" x14ac:dyDescent="0.2">
      <c r="A1793" s="326" t="str">
        <f t="shared" si="536"/>
        <v/>
      </c>
      <c r="B1793" s="327" t="str">
        <f t="shared" si="537"/>
        <v/>
      </c>
      <c r="C1793" s="328"/>
      <c r="D1793" s="329" t="str">
        <f t="shared" si="538"/>
        <v/>
      </c>
      <c r="E1793" s="330"/>
      <c r="F1793" s="331">
        <f t="shared" si="539"/>
        <v>0</v>
      </c>
      <c r="G1793" s="334">
        <f t="shared" si="540"/>
        <v>0</v>
      </c>
    </row>
    <row r="1794" spans="1:8" s="335" customFormat="1" ht="24" customHeight="1" x14ac:dyDescent="0.2">
      <c r="A1794" s="326" t="str">
        <f t="shared" si="536"/>
        <v/>
      </c>
      <c r="B1794" s="327" t="str">
        <f t="shared" si="537"/>
        <v/>
      </c>
      <c r="C1794" s="328"/>
      <c r="D1794" s="329" t="str">
        <f t="shared" si="538"/>
        <v/>
      </c>
      <c r="E1794" s="330"/>
      <c r="F1794" s="331">
        <f t="shared" si="539"/>
        <v>0</v>
      </c>
      <c r="G1794" s="334">
        <f t="shared" si="540"/>
        <v>0</v>
      </c>
    </row>
    <row r="1795" spans="1:8" s="335" customFormat="1" ht="24" customHeight="1" x14ac:dyDescent="0.2">
      <c r="A1795" s="326" t="str">
        <f t="shared" si="536"/>
        <v/>
      </c>
      <c r="B1795" s="327" t="str">
        <f t="shared" si="537"/>
        <v/>
      </c>
      <c r="C1795" s="328"/>
      <c r="D1795" s="329" t="str">
        <f t="shared" si="538"/>
        <v/>
      </c>
      <c r="E1795" s="330"/>
      <c r="F1795" s="331">
        <f t="shared" si="539"/>
        <v>0</v>
      </c>
      <c r="G1795" s="334">
        <f t="shared" si="540"/>
        <v>0</v>
      </c>
    </row>
    <row r="1796" spans="1:8" s="335" customFormat="1" ht="24" customHeight="1" x14ac:dyDescent="0.2">
      <c r="A1796" s="326" t="str">
        <f t="shared" si="536"/>
        <v/>
      </c>
      <c r="B1796" s="327" t="str">
        <f t="shared" si="537"/>
        <v/>
      </c>
      <c r="C1796" s="328"/>
      <c r="D1796" s="329" t="str">
        <f t="shared" si="538"/>
        <v/>
      </c>
      <c r="E1796" s="330"/>
      <c r="F1796" s="331">
        <f t="shared" si="539"/>
        <v>0</v>
      </c>
      <c r="G1796" s="334">
        <f t="shared" si="540"/>
        <v>0</v>
      </c>
    </row>
    <row r="1797" spans="1:8" ht="24" customHeight="1" x14ac:dyDescent="0.2">
      <c r="A1797" s="181"/>
      <c r="B1797" s="162"/>
      <c r="C1797" s="151"/>
      <c r="D1797" s="162"/>
      <c r="E1797" s="163"/>
      <c r="F1797" s="240" t="s">
        <v>35</v>
      </c>
      <c r="G1797" s="178">
        <f>SUBTOTAL(9,G1788:G1796)</f>
        <v>0</v>
      </c>
    </row>
    <row r="1798" spans="1:8" ht="24" customHeight="1" thickBot="1" x14ac:dyDescent="0.25">
      <c r="A1798" s="182"/>
      <c r="B1798" s="183"/>
      <c r="C1798" s="184"/>
      <c r="D1798" s="183"/>
      <c r="E1798" s="185"/>
      <c r="F1798" s="186"/>
      <c r="G1798" s="187"/>
    </row>
    <row r="1799" spans="1:8" ht="24" customHeight="1" thickBot="1" x14ac:dyDescent="0.25">
      <c r="A1799" s="188" t="str">
        <f>B1757</f>
        <v>7.1</v>
      </c>
      <c r="B1799" s="189" t="str">
        <f>C1757</f>
        <v>Mesadas de granito natural</v>
      </c>
      <c r="C1799" s="190"/>
      <c r="D1799" s="190" t="s">
        <v>36</v>
      </c>
      <c r="E1799" s="191"/>
      <c r="F1799" s="192" t="s">
        <v>37</v>
      </c>
      <c r="G1799" s="193">
        <f>SUBTOTAL(9,G1762:G1798)</f>
        <v>0</v>
      </c>
    </row>
    <row r="1800" spans="1:8" ht="24" customHeight="1" thickTop="1" thickBot="1" x14ac:dyDescent="0.25"/>
    <row r="1801" spans="1:8" ht="24" customHeight="1" thickTop="1" x14ac:dyDescent="0.2">
      <c r="A1801" s="225" t="s">
        <v>39</v>
      </c>
      <c r="B1801" s="226"/>
      <c r="C1801" s="226"/>
      <c r="D1801" s="226"/>
      <c r="E1801" s="226"/>
      <c r="F1801" s="226"/>
      <c r="G1801" s="227"/>
      <c r="H1801" s="152">
        <f>COUNTIF($A$1:A1807,"ANALISIS DE PRECIOS")</f>
        <v>37</v>
      </c>
    </row>
    <row r="1802" spans="1:8" ht="24" customHeight="1" x14ac:dyDescent="0.2">
      <c r="A1802" s="153" t="s">
        <v>726</v>
      </c>
      <c r="B1802" s="154" t="str">
        <f>Comitente</f>
        <v>DIRECCIÓN DE INFRAESTRUCTURA ESCOLAR</v>
      </c>
      <c r="C1802" s="148"/>
      <c r="D1802" s="155"/>
      <c r="E1802" s="155"/>
      <c r="F1802" s="156"/>
      <c r="G1802" s="157"/>
    </row>
    <row r="1803" spans="1:8" ht="24" customHeight="1" x14ac:dyDescent="0.2">
      <c r="A1803" s="153" t="s">
        <v>727</v>
      </c>
      <c r="B1803" s="154">
        <f>Contratista</f>
        <v>0</v>
      </c>
      <c r="C1803" s="149"/>
      <c r="D1803" s="149"/>
      <c r="E1803" s="149"/>
      <c r="F1803" s="158"/>
      <c r="G1803" s="159"/>
    </row>
    <row r="1804" spans="1:8" ht="24" customHeight="1" x14ac:dyDescent="0.2">
      <c r="A1804" s="153" t="s">
        <v>26</v>
      </c>
      <c r="B1804" s="154" t="str">
        <f>Obra</f>
        <v>E.N.I. N° 23 - MARGARITA FERRA DE BARTOL</v>
      </c>
      <c r="C1804" s="149"/>
      <c r="D1804" s="149"/>
      <c r="E1804" s="149"/>
      <c r="F1804" s="158" t="s">
        <v>40</v>
      </c>
      <c r="G1804" s="160">
        <f>Fecha_Base</f>
        <v>0</v>
      </c>
    </row>
    <row r="1805" spans="1:8" ht="24" customHeight="1" x14ac:dyDescent="0.2">
      <c r="A1805" s="161" t="s">
        <v>725</v>
      </c>
      <c r="B1805" s="150" t="str">
        <f>Ubicación</f>
        <v>Alfredo Fortabat 3060 (o) - Bº Franklin Rawson</v>
      </c>
      <c r="C1805" s="150"/>
      <c r="D1805" s="162"/>
      <c r="E1805" s="163"/>
      <c r="F1805" s="164"/>
      <c r="G1805" s="165"/>
    </row>
    <row r="1806" spans="1:8" ht="24" customHeight="1" x14ac:dyDescent="0.2">
      <c r="A1806" s="161" t="s">
        <v>41</v>
      </c>
      <c r="B1806" s="166" t="str">
        <f>IFERROR(VALUE(LEFT(B1807,FIND("-",B1807)-1)),"")</f>
        <v/>
      </c>
      <c r="C1806" s="151" t="str">
        <f>IFERROR(VLOOKUP(B1806,Tabla_CyP,2,FALSE),"")</f>
        <v/>
      </c>
      <c r="E1806" s="163"/>
      <c r="F1806" s="164"/>
      <c r="G1806" s="165"/>
    </row>
    <row r="1807" spans="1:8" ht="24" customHeight="1" x14ac:dyDescent="0.2">
      <c r="A1807" s="161" t="s">
        <v>27</v>
      </c>
      <c r="B1807" s="167" t="str">
        <f>IFERROR(VLOOKUP(COUNTIF($A$1:A1807,"ANALISIS DE PRECIOS"),Tabla_NumeroItem,4,FALSE),"")</f>
        <v>8.2</v>
      </c>
      <c r="C1807" s="151" t="str">
        <f>IFERROR(VLOOKUP(B1807,Tabla_CyP,2,FALSE),"")</f>
        <v>Cubiertas metálicas ( incluidas aislaciones )</v>
      </c>
      <c r="D1807" s="162"/>
      <c r="E1807" s="163"/>
      <c r="F1807" s="158" t="s">
        <v>28</v>
      </c>
      <c r="G1807" s="168" t="str">
        <f>IFERROR(VLOOKUP(B1807,Tabla_CyP,4,FALSE),"")</f>
        <v>m2</v>
      </c>
    </row>
    <row r="1808" spans="1:8" ht="24" customHeight="1" x14ac:dyDescent="0.2">
      <c r="A1808" s="161"/>
      <c r="B1808" s="150"/>
      <c r="C1808" s="151"/>
      <c r="D1808" s="162"/>
      <c r="E1808" s="163"/>
      <c r="F1808" s="164"/>
      <c r="G1808" s="165"/>
    </row>
    <row r="1809" spans="1:141" ht="24" customHeight="1" x14ac:dyDescent="0.2">
      <c r="A1809" s="357" t="s">
        <v>588</v>
      </c>
      <c r="B1809" s="358"/>
      <c r="C1809" s="359" t="s">
        <v>0</v>
      </c>
      <c r="D1809" s="359" t="s">
        <v>29</v>
      </c>
      <c r="E1809" s="361" t="s">
        <v>30</v>
      </c>
      <c r="F1809" s="363" t="s">
        <v>31</v>
      </c>
      <c r="G1809" s="365" t="s">
        <v>32</v>
      </c>
    </row>
    <row r="1810" spans="1:141" s="171" customFormat="1" ht="24" customHeight="1" x14ac:dyDescent="0.2">
      <c r="A1810" s="169" t="s">
        <v>589</v>
      </c>
      <c r="B1810" s="170" t="s">
        <v>590</v>
      </c>
      <c r="C1810" s="360"/>
      <c r="D1810" s="360"/>
      <c r="E1810" s="362"/>
      <c r="F1810" s="364"/>
      <c r="G1810" s="366"/>
      <c r="I1810" s="336"/>
      <c r="J1810" s="336"/>
      <c r="K1810" s="336"/>
      <c r="L1810" s="336"/>
      <c r="M1810" s="336"/>
      <c r="N1810" s="336"/>
      <c r="O1810" s="336"/>
      <c r="P1810" s="336"/>
      <c r="Q1810" s="336"/>
      <c r="R1810" s="336"/>
      <c r="S1810" s="336"/>
      <c r="T1810" s="336"/>
      <c r="U1810" s="336"/>
      <c r="V1810" s="336"/>
      <c r="W1810" s="336"/>
      <c r="X1810" s="336"/>
      <c r="Y1810" s="336"/>
      <c r="Z1810" s="336"/>
      <c r="AA1810" s="336"/>
      <c r="AB1810" s="336"/>
      <c r="AC1810" s="336"/>
      <c r="AD1810" s="336"/>
      <c r="AE1810" s="336"/>
      <c r="AF1810" s="336"/>
      <c r="AG1810" s="336"/>
      <c r="AH1810" s="336"/>
      <c r="AI1810" s="336"/>
      <c r="AJ1810" s="336"/>
      <c r="AK1810" s="336"/>
      <c r="AL1810" s="336"/>
      <c r="AM1810" s="336"/>
      <c r="AN1810" s="336"/>
      <c r="AO1810" s="336"/>
      <c r="AP1810" s="336"/>
      <c r="AQ1810" s="336"/>
      <c r="AR1810" s="336"/>
      <c r="AS1810" s="336"/>
      <c r="AT1810" s="336"/>
      <c r="AU1810" s="336"/>
      <c r="AV1810" s="336"/>
      <c r="AW1810" s="336"/>
      <c r="AX1810" s="336"/>
      <c r="AY1810" s="336"/>
      <c r="AZ1810" s="336"/>
      <c r="BA1810" s="336"/>
      <c r="BB1810" s="336"/>
      <c r="BC1810" s="336"/>
      <c r="BD1810" s="336"/>
      <c r="BE1810" s="336"/>
      <c r="BF1810" s="336"/>
      <c r="BG1810" s="336"/>
      <c r="BH1810" s="336"/>
      <c r="BI1810" s="336"/>
      <c r="BJ1810" s="336"/>
      <c r="BK1810" s="336"/>
      <c r="BL1810" s="336"/>
      <c r="BM1810" s="336"/>
      <c r="BN1810" s="336"/>
      <c r="BO1810" s="336"/>
      <c r="BP1810" s="336"/>
      <c r="BQ1810" s="336"/>
      <c r="BR1810" s="336"/>
      <c r="BS1810" s="336"/>
      <c r="BT1810" s="336"/>
      <c r="BU1810" s="336"/>
      <c r="BV1810" s="336"/>
      <c r="BW1810" s="336"/>
      <c r="BX1810" s="336"/>
      <c r="BY1810" s="336"/>
      <c r="BZ1810" s="336"/>
      <c r="CA1810" s="336"/>
      <c r="CB1810" s="336"/>
      <c r="CC1810" s="336"/>
      <c r="CD1810" s="336"/>
      <c r="CE1810" s="336"/>
      <c r="CF1810" s="336"/>
      <c r="CG1810" s="336"/>
      <c r="CH1810" s="336"/>
      <c r="CI1810" s="336"/>
      <c r="CJ1810" s="336"/>
      <c r="CK1810" s="336"/>
      <c r="CL1810" s="336"/>
      <c r="CM1810" s="336"/>
      <c r="CN1810" s="336"/>
      <c r="CO1810" s="336"/>
      <c r="CP1810" s="336"/>
      <c r="CQ1810" s="336"/>
      <c r="CR1810" s="336"/>
      <c r="CS1810" s="336"/>
      <c r="CT1810" s="336"/>
      <c r="CU1810" s="336"/>
      <c r="CV1810" s="336"/>
      <c r="CW1810" s="336"/>
      <c r="CX1810" s="336"/>
      <c r="CY1810" s="336"/>
      <c r="CZ1810" s="336"/>
      <c r="DA1810" s="336"/>
      <c r="DB1810" s="336"/>
      <c r="DC1810" s="336"/>
      <c r="DD1810" s="336"/>
      <c r="DE1810" s="336"/>
      <c r="DF1810" s="336"/>
      <c r="DG1810" s="336"/>
      <c r="DH1810" s="336"/>
      <c r="DI1810" s="336"/>
      <c r="DJ1810" s="336"/>
      <c r="DK1810" s="336"/>
      <c r="DL1810" s="336"/>
      <c r="DM1810" s="336"/>
      <c r="DN1810" s="336"/>
      <c r="DO1810" s="336"/>
      <c r="DP1810" s="336"/>
      <c r="DQ1810" s="336"/>
      <c r="DR1810" s="336"/>
      <c r="DS1810" s="336"/>
      <c r="DT1810" s="336"/>
      <c r="DU1810" s="336"/>
      <c r="DV1810" s="336"/>
      <c r="DW1810" s="336"/>
      <c r="DX1810" s="336"/>
      <c r="DY1810" s="336"/>
      <c r="DZ1810" s="336"/>
      <c r="EA1810" s="336"/>
      <c r="EB1810" s="336"/>
      <c r="EC1810" s="336"/>
      <c r="ED1810" s="336"/>
      <c r="EE1810" s="336"/>
      <c r="EF1810" s="336"/>
      <c r="EG1810" s="336"/>
      <c r="EH1810" s="336"/>
      <c r="EI1810" s="336"/>
      <c r="EJ1810" s="336"/>
      <c r="EK1810" s="336"/>
    </row>
    <row r="1811" spans="1:141" ht="24" customHeight="1" x14ac:dyDescent="0.2">
      <c r="A1811" s="239"/>
      <c r="B1811" s="172"/>
      <c r="C1811" s="237" t="s">
        <v>728</v>
      </c>
      <c r="D1811" s="173"/>
      <c r="E1811" s="174"/>
      <c r="F1811" s="175"/>
      <c r="G1811" s="176"/>
    </row>
    <row r="1812" spans="1:141" s="335" customFormat="1" ht="24" customHeight="1" x14ac:dyDescent="0.2">
      <c r="A1812" s="326" t="str">
        <f t="shared" ref="A1812:A1825" si="541">IFERROR(VLOOKUP(C1812,Tabla_Insumos,4,FALSE),"")</f>
        <v/>
      </c>
      <c r="B1812" s="327" t="str">
        <f>IFERROR(VLOOKUP(C1812,Tabla_Insumos,5,FALSE),"")</f>
        <v/>
      </c>
      <c r="C1812" s="328"/>
      <c r="D1812" s="329" t="str">
        <f t="shared" ref="D1812:D1825" si="542">IFERROR(VLOOKUP(C1812,Tabla_Insumos,2,FALSE),"")</f>
        <v/>
      </c>
      <c r="E1812" s="330"/>
      <c r="F1812" s="331">
        <f t="shared" ref="F1812:F1825" si="543">IFERROR(VLOOKUP(C1812,Tabla_Insumos,3,FALSE),0)</f>
        <v>0</v>
      </c>
      <c r="G1812" s="334">
        <f>ROUND(E1812*F1812,2)</f>
        <v>0</v>
      </c>
    </row>
    <row r="1813" spans="1:141" s="335" customFormat="1" ht="24" customHeight="1" x14ac:dyDescent="0.2">
      <c r="A1813" s="326" t="str">
        <f t="shared" si="541"/>
        <v/>
      </c>
      <c r="B1813" s="327" t="str">
        <f t="shared" ref="B1813:B1825" si="544">IFERROR(VLOOKUP(C1813,Tabla_Insumos,5,FALSE),"")</f>
        <v/>
      </c>
      <c r="C1813" s="328"/>
      <c r="D1813" s="329" t="str">
        <f t="shared" si="542"/>
        <v/>
      </c>
      <c r="E1813" s="330"/>
      <c r="F1813" s="331">
        <f t="shared" si="543"/>
        <v>0</v>
      </c>
      <c r="G1813" s="334">
        <f t="shared" ref="G1813:G1825" si="545">ROUND(E1813*F1813,2)</f>
        <v>0</v>
      </c>
    </row>
    <row r="1814" spans="1:141" s="335" customFormat="1" ht="24" customHeight="1" x14ac:dyDescent="0.2">
      <c r="A1814" s="326" t="str">
        <f t="shared" si="541"/>
        <v/>
      </c>
      <c r="B1814" s="327" t="str">
        <f t="shared" si="544"/>
        <v/>
      </c>
      <c r="C1814" s="328"/>
      <c r="D1814" s="329" t="str">
        <f t="shared" si="542"/>
        <v/>
      </c>
      <c r="E1814" s="330"/>
      <c r="F1814" s="331">
        <f t="shared" si="543"/>
        <v>0</v>
      </c>
      <c r="G1814" s="334">
        <f t="shared" si="545"/>
        <v>0</v>
      </c>
    </row>
    <row r="1815" spans="1:141" s="335" customFormat="1" ht="24" customHeight="1" x14ac:dyDescent="0.2">
      <c r="A1815" s="326" t="str">
        <f t="shared" si="541"/>
        <v/>
      </c>
      <c r="B1815" s="327" t="str">
        <f t="shared" si="544"/>
        <v/>
      </c>
      <c r="C1815" s="328"/>
      <c r="D1815" s="329" t="str">
        <f t="shared" si="542"/>
        <v/>
      </c>
      <c r="E1815" s="330"/>
      <c r="F1815" s="331">
        <f t="shared" si="543"/>
        <v>0</v>
      </c>
      <c r="G1815" s="334">
        <f t="shared" si="545"/>
        <v>0</v>
      </c>
    </row>
    <row r="1816" spans="1:141" s="335" customFormat="1" ht="24" customHeight="1" x14ac:dyDescent="0.2">
      <c r="A1816" s="326" t="str">
        <f t="shared" si="541"/>
        <v/>
      </c>
      <c r="B1816" s="327" t="str">
        <f t="shared" si="544"/>
        <v/>
      </c>
      <c r="C1816" s="328"/>
      <c r="D1816" s="329" t="str">
        <f t="shared" si="542"/>
        <v/>
      </c>
      <c r="E1816" s="330"/>
      <c r="F1816" s="331">
        <f t="shared" si="543"/>
        <v>0</v>
      </c>
      <c r="G1816" s="334">
        <f t="shared" si="545"/>
        <v>0</v>
      </c>
    </row>
    <row r="1817" spans="1:141" s="335" customFormat="1" ht="24" customHeight="1" x14ac:dyDescent="0.2">
      <c r="A1817" s="326" t="str">
        <f t="shared" si="541"/>
        <v/>
      </c>
      <c r="B1817" s="327" t="str">
        <f t="shared" si="544"/>
        <v/>
      </c>
      <c r="C1817" s="328"/>
      <c r="D1817" s="329" t="str">
        <f t="shared" si="542"/>
        <v/>
      </c>
      <c r="E1817" s="330"/>
      <c r="F1817" s="331">
        <f t="shared" si="543"/>
        <v>0</v>
      </c>
      <c r="G1817" s="334">
        <f t="shared" si="545"/>
        <v>0</v>
      </c>
    </row>
    <row r="1818" spans="1:141" s="335" customFormat="1" ht="24" customHeight="1" x14ac:dyDescent="0.2">
      <c r="A1818" s="326" t="str">
        <f t="shared" si="541"/>
        <v/>
      </c>
      <c r="B1818" s="327" t="str">
        <f t="shared" si="544"/>
        <v/>
      </c>
      <c r="C1818" s="328"/>
      <c r="D1818" s="329" t="str">
        <f t="shared" si="542"/>
        <v/>
      </c>
      <c r="E1818" s="330"/>
      <c r="F1818" s="331">
        <f t="shared" si="543"/>
        <v>0</v>
      </c>
      <c r="G1818" s="334">
        <f t="shared" si="545"/>
        <v>0</v>
      </c>
    </row>
    <row r="1819" spans="1:141" s="335" customFormat="1" ht="24" customHeight="1" x14ac:dyDescent="0.2">
      <c r="A1819" s="326" t="str">
        <f t="shared" si="541"/>
        <v/>
      </c>
      <c r="B1819" s="327" t="str">
        <f t="shared" si="544"/>
        <v/>
      </c>
      <c r="C1819" s="328"/>
      <c r="D1819" s="329" t="str">
        <f t="shared" si="542"/>
        <v/>
      </c>
      <c r="E1819" s="330"/>
      <c r="F1819" s="331">
        <f t="shared" si="543"/>
        <v>0</v>
      </c>
      <c r="G1819" s="334">
        <f t="shared" si="545"/>
        <v>0</v>
      </c>
    </row>
    <row r="1820" spans="1:141" s="335" customFormat="1" ht="24" customHeight="1" x14ac:dyDescent="0.2">
      <c r="A1820" s="326" t="str">
        <f t="shared" si="541"/>
        <v/>
      </c>
      <c r="B1820" s="327" t="str">
        <f t="shared" si="544"/>
        <v/>
      </c>
      <c r="C1820" s="328"/>
      <c r="D1820" s="329" t="str">
        <f t="shared" si="542"/>
        <v/>
      </c>
      <c r="E1820" s="330"/>
      <c r="F1820" s="331">
        <f t="shared" si="543"/>
        <v>0</v>
      </c>
      <c r="G1820" s="334">
        <f t="shared" si="545"/>
        <v>0</v>
      </c>
    </row>
    <row r="1821" spans="1:141" s="335" customFormat="1" ht="24" customHeight="1" x14ac:dyDescent="0.2">
      <c r="A1821" s="326" t="str">
        <f t="shared" si="541"/>
        <v/>
      </c>
      <c r="B1821" s="327" t="str">
        <f t="shared" si="544"/>
        <v/>
      </c>
      <c r="C1821" s="328"/>
      <c r="D1821" s="329" t="str">
        <f t="shared" si="542"/>
        <v/>
      </c>
      <c r="E1821" s="330"/>
      <c r="F1821" s="331">
        <f t="shared" si="543"/>
        <v>0</v>
      </c>
      <c r="G1821" s="334">
        <f t="shared" si="545"/>
        <v>0</v>
      </c>
    </row>
    <row r="1822" spans="1:141" s="335" customFormat="1" ht="24" customHeight="1" x14ac:dyDescent="0.2">
      <c r="A1822" s="326" t="str">
        <f t="shared" si="541"/>
        <v/>
      </c>
      <c r="B1822" s="327" t="str">
        <f t="shared" si="544"/>
        <v/>
      </c>
      <c r="C1822" s="328"/>
      <c r="D1822" s="329" t="str">
        <f t="shared" si="542"/>
        <v/>
      </c>
      <c r="E1822" s="330"/>
      <c r="F1822" s="331">
        <f t="shared" si="543"/>
        <v>0</v>
      </c>
      <c r="G1822" s="334">
        <f t="shared" si="545"/>
        <v>0</v>
      </c>
    </row>
    <row r="1823" spans="1:141" s="335" customFormat="1" ht="24" customHeight="1" x14ac:dyDescent="0.2">
      <c r="A1823" s="326" t="str">
        <f t="shared" si="541"/>
        <v/>
      </c>
      <c r="B1823" s="327" t="str">
        <f t="shared" si="544"/>
        <v/>
      </c>
      <c r="C1823" s="328"/>
      <c r="D1823" s="329" t="str">
        <f t="shared" si="542"/>
        <v/>
      </c>
      <c r="E1823" s="330"/>
      <c r="F1823" s="331">
        <f t="shared" si="543"/>
        <v>0</v>
      </c>
      <c r="G1823" s="334">
        <f t="shared" si="545"/>
        <v>0</v>
      </c>
    </row>
    <row r="1824" spans="1:141" s="335" customFormat="1" ht="24" customHeight="1" x14ac:dyDescent="0.2">
      <c r="A1824" s="326" t="str">
        <f t="shared" si="541"/>
        <v/>
      </c>
      <c r="B1824" s="327" t="str">
        <f t="shared" si="544"/>
        <v/>
      </c>
      <c r="C1824" s="328"/>
      <c r="D1824" s="329" t="str">
        <f t="shared" si="542"/>
        <v/>
      </c>
      <c r="E1824" s="330"/>
      <c r="F1824" s="331">
        <f t="shared" si="543"/>
        <v>0</v>
      </c>
      <c r="G1824" s="334">
        <f t="shared" si="545"/>
        <v>0</v>
      </c>
    </row>
    <row r="1825" spans="1:7" s="335" customFormat="1" ht="24" customHeight="1" x14ac:dyDescent="0.2">
      <c r="A1825" s="326" t="str">
        <f t="shared" si="541"/>
        <v/>
      </c>
      <c r="B1825" s="327" t="str">
        <f t="shared" si="544"/>
        <v/>
      </c>
      <c r="C1825" s="328"/>
      <c r="D1825" s="329" t="str">
        <f t="shared" si="542"/>
        <v/>
      </c>
      <c r="E1825" s="330"/>
      <c r="F1825" s="332">
        <f t="shared" si="543"/>
        <v>0</v>
      </c>
      <c r="G1825" s="334">
        <f t="shared" si="545"/>
        <v>0</v>
      </c>
    </row>
    <row r="1826" spans="1:7" ht="24" customHeight="1" x14ac:dyDescent="0.2">
      <c r="A1826" s="177"/>
      <c r="B1826" s="151"/>
      <c r="C1826" s="151"/>
      <c r="D1826" s="162"/>
      <c r="E1826" s="163"/>
      <c r="F1826" s="240" t="s">
        <v>33</v>
      </c>
      <c r="G1826" s="178">
        <f>SUBTOTAL(9,G1812:G1825)</f>
        <v>0</v>
      </c>
    </row>
    <row r="1827" spans="1:7" ht="24" customHeight="1" x14ac:dyDescent="0.2">
      <c r="A1827" s="177"/>
      <c r="B1827" s="151"/>
      <c r="C1827" s="179" t="s">
        <v>729</v>
      </c>
      <c r="D1827" s="162"/>
      <c r="E1827" s="163"/>
      <c r="F1827" s="164"/>
      <c r="G1827" s="180"/>
    </row>
    <row r="1828" spans="1:7" s="335" customFormat="1" ht="24" customHeight="1" x14ac:dyDescent="0.2">
      <c r="A1828" s="326" t="str">
        <f t="shared" ref="A1828:A1835" si="546">IFERROR(VLOOKUP(C1828,Tabla_Insumos,4,FALSE),"")</f>
        <v/>
      </c>
      <c r="B1828" s="327" t="str">
        <f t="shared" ref="B1828:B1835" si="547">IFERROR(VLOOKUP(C1828,Tabla_Insumos,5,FALSE),"")</f>
        <v/>
      </c>
      <c r="C1828" s="328"/>
      <c r="D1828" s="329" t="str">
        <f t="shared" ref="D1828:D1835" si="548">IFERROR(VLOOKUP(C1828,Tabla_Insumos,2,FALSE),"")</f>
        <v/>
      </c>
      <c r="E1828" s="330"/>
      <c r="F1828" s="333">
        <f t="shared" ref="F1828:F1835" si="549">IFERROR(VLOOKUP(C1828,Tabla_Insumos,3,FALSE),0)</f>
        <v>0</v>
      </c>
      <c r="G1828" s="334">
        <f>ROUND(E1828*F1828,2)</f>
        <v>0</v>
      </c>
    </row>
    <row r="1829" spans="1:7" s="335" customFormat="1" ht="24" customHeight="1" x14ac:dyDescent="0.2">
      <c r="A1829" s="326" t="str">
        <f t="shared" si="546"/>
        <v/>
      </c>
      <c r="B1829" s="327" t="str">
        <f t="shared" si="547"/>
        <v/>
      </c>
      <c r="C1829" s="328"/>
      <c r="D1829" s="329" t="str">
        <f t="shared" si="548"/>
        <v/>
      </c>
      <c r="E1829" s="330"/>
      <c r="F1829" s="333">
        <f t="shared" si="549"/>
        <v>0</v>
      </c>
      <c r="G1829" s="334">
        <f>ROUND(E1829*F1829,2)</f>
        <v>0</v>
      </c>
    </row>
    <row r="1830" spans="1:7" s="335" customFormat="1" ht="24" customHeight="1" x14ac:dyDescent="0.2">
      <c r="A1830" s="326" t="str">
        <f t="shared" si="546"/>
        <v/>
      </c>
      <c r="B1830" s="327" t="str">
        <f t="shared" si="547"/>
        <v/>
      </c>
      <c r="C1830" s="328"/>
      <c r="D1830" s="329" t="str">
        <f t="shared" si="548"/>
        <v/>
      </c>
      <c r="E1830" s="330"/>
      <c r="F1830" s="333">
        <f t="shared" si="549"/>
        <v>0</v>
      </c>
      <c r="G1830" s="334">
        <f t="shared" ref="G1830:G1835" si="550">ROUND(E1830*F1830,2)</f>
        <v>0</v>
      </c>
    </row>
    <row r="1831" spans="1:7" s="335" customFormat="1" ht="24" customHeight="1" x14ac:dyDescent="0.2">
      <c r="A1831" s="326" t="str">
        <f t="shared" si="546"/>
        <v/>
      </c>
      <c r="B1831" s="327" t="str">
        <f t="shared" si="547"/>
        <v/>
      </c>
      <c r="C1831" s="328"/>
      <c r="D1831" s="329" t="str">
        <f t="shared" si="548"/>
        <v/>
      </c>
      <c r="E1831" s="330"/>
      <c r="F1831" s="333">
        <f t="shared" si="549"/>
        <v>0</v>
      </c>
      <c r="G1831" s="334">
        <f t="shared" si="550"/>
        <v>0</v>
      </c>
    </row>
    <row r="1832" spans="1:7" s="335" customFormat="1" ht="24" customHeight="1" x14ac:dyDescent="0.2">
      <c r="A1832" s="326" t="str">
        <f t="shared" si="546"/>
        <v/>
      </c>
      <c r="B1832" s="327" t="str">
        <f t="shared" si="547"/>
        <v/>
      </c>
      <c r="C1832" s="328"/>
      <c r="D1832" s="329" t="str">
        <f t="shared" si="548"/>
        <v/>
      </c>
      <c r="E1832" s="330"/>
      <c r="F1832" s="331">
        <f t="shared" si="549"/>
        <v>0</v>
      </c>
      <c r="G1832" s="334">
        <f t="shared" si="550"/>
        <v>0</v>
      </c>
    </row>
    <row r="1833" spans="1:7" s="335" customFormat="1" ht="24" customHeight="1" x14ac:dyDescent="0.2">
      <c r="A1833" s="326" t="str">
        <f t="shared" si="546"/>
        <v/>
      </c>
      <c r="B1833" s="327" t="str">
        <f t="shared" si="547"/>
        <v/>
      </c>
      <c r="C1833" s="328"/>
      <c r="D1833" s="329" t="str">
        <f t="shared" si="548"/>
        <v/>
      </c>
      <c r="E1833" s="330"/>
      <c r="F1833" s="331">
        <f t="shared" si="549"/>
        <v>0</v>
      </c>
      <c r="G1833" s="334">
        <f t="shared" si="550"/>
        <v>0</v>
      </c>
    </row>
    <row r="1834" spans="1:7" s="335" customFormat="1" ht="24" customHeight="1" x14ac:dyDescent="0.2">
      <c r="A1834" s="326" t="str">
        <f t="shared" si="546"/>
        <v/>
      </c>
      <c r="B1834" s="327" t="str">
        <f t="shared" si="547"/>
        <v/>
      </c>
      <c r="C1834" s="328"/>
      <c r="D1834" s="329" t="str">
        <f t="shared" si="548"/>
        <v/>
      </c>
      <c r="E1834" s="330"/>
      <c r="F1834" s="331">
        <f t="shared" si="549"/>
        <v>0</v>
      </c>
      <c r="G1834" s="334">
        <f t="shared" si="550"/>
        <v>0</v>
      </c>
    </row>
    <row r="1835" spans="1:7" s="335" customFormat="1" ht="24" customHeight="1" x14ac:dyDescent="0.2">
      <c r="A1835" s="326" t="str">
        <f t="shared" si="546"/>
        <v/>
      </c>
      <c r="B1835" s="327" t="str">
        <f t="shared" si="547"/>
        <v/>
      </c>
      <c r="C1835" s="328"/>
      <c r="D1835" s="329" t="str">
        <f t="shared" si="548"/>
        <v/>
      </c>
      <c r="E1835" s="330"/>
      <c r="F1835" s="331">
        <f t="shared" si="549"/>
        <v>0</v>
      </c>
      <c r="G1835" s="334">
        <f t="shared" si="550"/>
        <v>0</v>
      </c>
    </row>
    <row r="1836" spans="1:7" ht="24" customHeight="1" x14ac:dyDescent="0.2">
      <c r="A1836" s="177"/>
      <c r="B1836" s="151"/>
      <c r="C1836" s="151"/>
      <c r="D1836" s="162"/>
      <c r="E1836" s="163"/>
      <c r="F1836" s="240" t="s">
        <v>34</v>
      </c>
      <c r="G1836" s="178">
        <f>SUBTOTAL(9,G1828:G1835)</f>
        <v>0</v>
      </c>
    </row>
    <row r="1837" spans="1:7" ht="24" customHeight="1" x14ac:dyDescent="0.2">
      <c r="A1837" s="177"/>
      <c r="B1837" s="151"/>
      <c r="C1837" s="179" t="s">
        <v>730</v>
      </c>
      <c r="D1837" s="162"/>
      <c r="E1837" s="163"/>
      <c r="F1837" s="164"/>
      <c r="G1837" s="180"/>
    </row>
    <row r="1838" spans="1:7" s="335" customFormat="1" ht="24" customHeight="1" x14ac:dyDescent="0.2">
      <c r="A1838" s="326" t="str">
        <f t="shared" ref="A1838:A1846" si="551">IFERROR(VLOOKUP(C1838,Tabla_Insumos,4,FALSE),"")</f>
        <v/>
      </c>
      <c r="B1838" s="327" t="str">
        <f t="shared" ref="B1838:B1846" si="552">IFERROR(VLOOKUP(C1838,Tabla_Insumos,5,FALSE),"")</f>
        <v/>
      </c>
      <c r="C1838" s="328"/>
      <c r="D1838" s="329" t="str">
        <f t="shared" ref="D1838:D1846" si="553">IFERROR(VLOOKUP(C1838,Tabla_Insumos,2,FALSE),"")</f>
        <v/>
      </c>
      <c r="E1838" s="330"/>
      <c r="F1838" s="331">
        <f t="shared" ref="F1838:F1846" si="554">IFERROR(VLOOKUP(C1838,Tabla_Insumos,3,FALSE),0)</f>
        <v>0</v>
      </c>
      <c r="G1838" s="334">
        <f t="shared" ref="G1838:G1846" si="555">ROUND(E1838*F1838,2)</f>
        <v>0</v>
      </c>
    </row>
    <row r="1839" spans="1:7" s="335" customFormat="1" ht="24" customHeight="1" x14ac:dyDescent="0.2">
      <c r="A1839" s="326" t="str">
        <f t="shared" si="551"/>
        <v/>
      </c>
      <c r="B1839" s="327" t="str">
        <f t="shared" si="552"/>
        <v/>
      </c>
      <c r="C1839" s="328"/>
      <c r="D1839" s="329" t="str">
        <f t="shared" si="553"/>
        <v/>
      </c>
      <c r="E1839" s="330"/>
      <c r="F1839" s="331">
        <f t="shared" si="554"/>
        <v>0</v>
      </c>
      <c r="G1839" s="334">
        <f t="shared" si="555"/>
        <v>0</v>
      </c>
    </row>
    <row r="1840" spans="1:7" s="335" customFormat="1" ht="24" customHeight="1" x14ac:dyDescent="0.2">
      <c r="A1840" s="326" t="str">
        <f t="shared" si="551"/>
        <v/>
      </c>
      <c r="B1840" s="327" t="str">
        <f t="shared" si="552"/>
        <v/>
      </c>
      <c r="C1840" s="328"/>
      <c r="D1840" s="329" t="str">
        <f t="shared" si="553"/>
        <v/>
      </c>
      <c r="E1840" s="330"/>
      <c r="F1840" s="331">
        <f t="shared" si="554"/>
        <v>0</v>
      </c>
      <c r="G1840" s="334">
        <f t="shared" si="555"/>
        <v>0</v>
      </c>
    </row>
    <row r="1841" spans="1:8" s="335" customFormat="1" ht="24" customHeight="1" x14ac:dyDescent="0.2">
      <c r="A1841" s="326" t="str">
        <f t="shared" si="551"/>
        <v/>
      </c>
      <c r="B1841" s="327" t="str">
        <f t="shared" si="552"/>
        <v/>
      </c>
      <c r="C1841" s="328"/>
      <c r="D1841" s="329" t="str">
        <f t="shared" si="553"/>
        <v/>
      </c>
      <c r="E1841" s="330"/>
      <c r="F1841" s="331">
        <f t="shared" si="554"/>
        <v>0</v>
      </c>
      <c r="G1841" s="334">
        <f t="shared" si="555"/>
        <v>0</v>
      </c>
    </row>
    <row r="1842" spans="1:8" s="335" customFormat="1" ht="24" customHeight="1" x14ac:dyDescent="0.2">
      <c r="A1842" s="326" t="str">
        <f t="shared" si="551"/>
        <v/>
      </c>
      <c r="B1842" s="327" t="str">
        <f t="shared" si="552"/>
        <v/>
      </c>
      <c r="C1842" s="328"/>
      <c r="D1842" s="329" t="str">
        <f t="shared" si="553"/>
        <v/>
      </c>
      <c r="E1842" s="330"/>
      <c r="F1842" s="331">
        <f t="shared" si="554"/>
        <v>0</v>
      </c>
      <c r="G1842" s="334">
        <f t="shared" si="555"/>
        <v>0</v>
      </c>
    </row>
    <row r="1843" spans="1:8" s="335" customFormat="1" ht="24" customHeight="1" x14ac:dyDescent="0.2">
      <c r="A1843" s="326" t="str">
        <f t="shared" si="551"/>
        <v/>
      </c>
      <c r="B1843" s="327" t="str">
        <f t="shared" si="552"/>
        <v/>
      </c>
      <c r="C1843" s="328"/>
      <c r="D1843" s="329" t="str">
        <f t="shared" si="553"/>
        <v/>
      </c>
      <c r="E1843" s="330"/>
      <c r="F1843" s="331">
        <f t="shared" si="554"/>
        <v>0</v>
      </c>
      <c r="G1843" s="334">
        <f t="shared" si="555"/>
        <v>0</v>
      </c>
    </row>
    <row r="1844" spans="1:8" s="335" customFormat="1" ht="24" customHeight="1" x14ac:dyDescent="0.2">
      <c r="A1844" s="326" t="str">
        <f t="shared" si="551"/>
        <v/>
      </c>
      <c r="B1844" s="327" t="str">
        <f t="shared" si="552"/>
        <v/>
      </c>
      <c r="C1844" s="328"/>
      <c r="D1844" s="329" t="str">
        <f t="shared" si="553"/>
        <v/>
      </c>
      <c r="E1844" s="330"/>
      <c r="F1844" s="331">
        <f t="shared" si="554"/>
        <v>0</v>
      </c>
      <c r="G1844" s="334">
        <f t="shared" si="555"/>
        <v>0</v>
      </c>
    </row>
    <row r="1845" spans="1:8" s="335" customFormat="1" ht="24" customHeight="1" x14ac:dyDescent="0.2">
      <c r="A1845" s="326" t="str">
        <f t="shared" si="551"/>
        <v/>
      </c>
      <c r="B1845" s="327" t="str">
        <f t="shared" si="552"/>
        <v/>
      </c>
      <c r="C1845" s="328"/>
      <c r="D1845" s="329" t="str">
        <f t="shared" si="553"/>
        <v/>
      </c>
      <c r="E1845" s="330"/>
      <c r="F1845" s="331">
        <f t="shared" si="554"/>
        <v>0</v>
      </c>
      <c r="G1845" s="334">
        <f t="shared" si="555"/>
        <v>0</v>
      </c>
    </row>
    <row r="1846" spans="1:8" s="335" customFormat="1" ht="24" customHeight="1" x14ac:dyDescent="0.2">
      <c r="A1846" s="326" t="str">
        <f t="shared" si="551"/>
        <v/>
      </c>
      <c r="B1846" s="327" t="str">
        <f t="shared" si="552"/>
        <v/>
      </c>
      <c r="C1846" s="328"/>
      <c r="D1846" s="329" t="str">
        <f t="shared" si="553"/>
        <v/>
      </c>
      <c r="E1846" s="330"/>
      <c r="F1846" s="331">
        <f t="shared" si="554"/>
        <v>0</v>
      </c>
      <c r="G1846" s="334">
        <f t="shared" si="555"/>
        <v>0</v>
      </c>
    </row>
    <row r="1847" spans="1:8" ht="24" customHeight="1" x14ac:dyDescent="0.2">
      <c r="A1847" s="181"/>
      <c r="B1847" s="162"/>
      <c r="C1847" s="151"/>
      <c r="D1847" s="162"/>
      <c r="E1847" s="163"/>
      <c r="F1847" s="240" t="s">
        <v>35</v>
      </c>
      <c r="G1847" s="178">
        <f>SUBTOTAL(9,G1838:G1846)</f>
        <v>0</v>
      </c>
    </row>
    <row r="1848" spans="1:8" ht="24" customHeight="1" thickBot="1" x14ac:dyDescent="0.25">
      <c r="A1848" s="182"/>
      <c r="B1848" s="183"/>
      <c r="C1848" s="184"/>
      <c r="D1848" s="183"/>
      <c r="E1848" s="185"/>
      <c r="F1848" s="186"/>
      <c r="G1848" s="187"/>
    </row>
    <row r="1849" spans="1:8" ht="24" customHeight="1" thickBot="1" x14ac:dyDescent="0.25">
      <c r="A1849" s="188" t="str">
        <f>B1807</f>
        <v>8.2</v>
      </c>
      <c r="B1849" s="189" t="str">
        <f>C1807</f>
        <v>Cubiertas metálicas ( incluidas aislaciones )</v>
      </c>
      <c r="C1849" s="190"/>
      <c r="D1849" s="190" t="s">
        <v>36</v>
      </c>
      <c r="E1849" s="191"/>
      <c r="F1849" s="192" t="s">
        <v>37</v>
      </c>
      <c r="G1849" s="193">
        <f>SUBTOTAL(9,G1812:G1848)</f>
        <v>0</v>
      </c>
    </row>
    <row r="1850" spans="1:8" ht="24" customHeight="1" thickTop="1" thickBot="1" x14ac:dyDescent="0.25"/>
    <row r="1851" spans="1:8" ht="24" customHeight="1" thickTop="1" x14ac:dyDescent="0.2">
      <c r="A1851" s="225" t="s">
        <v>39</v>
      </c>
      <c r="B1851" s="226"/>
      <c r="C1851" s="226"/>
      <c r="D1851" s="226"/>
      <c r="E1851" s="226"/>
      <c r="F1851" s="226"/>
      <c r="G1851" s="227"/>
      <c r="H1851" s="152">
        <f>COUNTIF($A$1:A1857,"ANALISIS DE PRECIOS")</f>
        <v>38</v>
      </c>
    </row>
    <row r="1852" spans="1:8" ht="24" customHeight="1" x14ac:dyDescent="0.2">
      <c r="A1852" s="153" t="s">
        <v>726</v>
      </c>
      <c r="B1852" s="154" t="str">
        <f>Comitente</f>
        <v>DIRECCIÓN DE INFRAESTRUCTURA ESCOLAR</v>
      </c>
      <c r="C1852" s="148"/>
      <c r="D1852" s="155"/>
      <c r="E1852" s="155"/>
      <c r="F1852" s="156"/>
      <c r="G1852" s="157"/>
    </row>
    <row r="1853" spans="1:8" ht="24" customHeight="1" x14ac:dyDescent="0.2">
      <c r="A1853" s="153" t="s">
        <v>727</v>
      </c>
      <c r="B1853" s="154">
        <f>Contratista</f>
        <v>0</v>
      </c>
      <c r="C1853" s="149"/>
      <c r="D1853" s="149"/>
      <c r="E1853" s="149"/>
      <c r="F1853" s="158"/>
      <c r="G1853" s="159"/>
    </row>
    <row r="1854" spans="1:8" ht="24" customHeight="1" x14ac:dyDescent="0.2">
      <c r="A1854" s="153" t="s">
        <v>26</v>
      </c>
      <c r="B1854" s="154" t="str">
        <f>Obra</f>
        <v>E.N.I. N° 23 - MARGARITA FERRA DE BARTOL</v>
      </c>
      <c r="C1854" s="149"/>
      <c r="D1854" s="149"/>
      <c r="E1854" s="149"/>
      <c r="F1854" s="158" t="s">
        <v>40</v>
      </c>
      <c r="G1854" s="160">
        <f>Fecha_Base</f>
        <v>0</v>
      </c>
    </row>
    <row r="1855" spans="1:8" ht="24" customHeight="1" x14ac:dyDescent="0.2">
      <c r="A1855" s="161" t="s">
        <v>725</v>
      </c>
      <c r="B1855" s="150" t="str">
        <f>Ubicación</f>
        <v>Alfredo Fortabat 3060 (o) - Bº Franklin Rawson</v>
      </c>
      <c r="C1855" s="150"/>
      <c r="D1855" s="162"/>
      <c r="E1855" s="163"/>
      <c r="F1855" s="164"/>
      <c r="G1855" s="165"/>
    </row>
    <row r="1856" spans="1:8" ht="24" customHeight="1" x14ac:dyDescent="0.2">
      <c r="A1856" s="161" t="s">
        <v>41</v>
      </c>
      <c r="B1856" s="166" t="str">
        <f>IFERROR(VALUE(LEFT(B1857,FIND("-",B1857)-1)),"")</f>
        <v/>
      </c>
      <c r="C1856" s="151" t="str">
        <f>IFERROR(VLOOKUP(B1856,Tabla_CyP,2,FALSE),"")</f>
        <v/>
      </c>
      <c r="E1856" s="163"/>
      <c r="F1856" s="164"/>
      <c r="G1856" s="165"/>
    </row>
    <row r="1857" spans="1:141" ht="24" customHeight="1" x14ac:dyDescent="0.2">
      <c r="A1857" s="161" t="s">
        <v>27</v>
      </c>
      <c r="B1857" s="167" t="str">
        <f>IFERROR(VLOOKUP(COUNTIF($A$1:A1857,"ANALISIS DE PRECIOS"),Tabla_NumeroItem,4,FALSE),"")</f>
        <v>9.2.1</v>
      </c>
      <c r="C1857" s="151" t="str">
        <f>IFERROR(VLOOKUP(B1857,Tabla_CyP,2,FALSE),"")</f>
        <v>De placas rígidas</v>
      </c>
      <c r="D1857" s="162"/>
      <c r="E1857" s="163"/>
      <c r="F1857" s="158" t="s">
        <v>28</v>
      </c>
      <c r="G1857" s="168" t="str">
        <f>IFERROR(VLOOKUP(B1857,Tabla_CyP,4,FALSE),"")</f>
        <v>m2</v>
      </c>
    </row>
    <row r="1858" spans="1:141" ht="24" customHeight="1" x14ac:dyDescent="0.2">
      <c r="A1858" s="161"/>
      <c r="B1858" s="150"/>
      <c r="C1858" s="151"/>
      <c r="D1858" s="162"/>
      <c r="E1858" s="163"/>
      <c r="F1858" s="164"/>
      <c r="G1858" s="165"/>
    </row>
    <row r="1859" spans="1:141" ht="24" customHeight="1" x14ac:dyDescent="0.2">
      <c r="A1859" s="357" t="s">
        <v>588</v>
      </c>
      <c r="B1859" s="358"/>
      <c r="C1859" s="359" t="s">
        <v>0</v>
      </c>
      <c r="D1859" s="359" t="s">
        <v>29</v>
      </c>
      <c r="E1859" s="361" t="s">
        <v>30</v>
      </c>
      <c r="F1859" s="363" t="s">
        <v>31</v>
      </c>
      <c r="G1859" s="365" t="s">
        <v>32</v>
      </c>
    </row>
    <row r="1860" spans="1:141" s="171" customFormat="1" ht="24" customHeight="1" x14ac:dyDescent="0.2">
      <c r="A1860" s="169" t="s">
        <v>589</v>
      </c>
      <c r="B1860" s="170" t="s">
        <v>590</v>
      </c>
      <c r="C1860" s="360"/>
      <c r="D1860" s="360"/>
      <c r="E1860" s="362"/>
      <c r="F1860" s="364"/>
      <c r="G1860" s="366"/>
      <c r="I1860" s="336"/>
      <c r="J1860" s="336"/>
      <c r="K1860" s="336"/>
      <c r="L1860" s="336"/>
      <c r="M1860" s="336"/>
      <c r="N1860" s="336"/>
      <c r="O1860" s="336"/>
      <c r="P1860" s="336"/>
      <c r="Q1860" s="336"/>
      <c r="R1860" s="336"/>
      <c r="S1860" s="336"/>
      <c r="T1860" s="336"/>
      <c r="U1860" s="336"/>
      <c r="V1860" s="336"/>
      <c r="W1860" s="336"/>
      <c r="X1860" s="336"/>
      <c r="Y1860" s="336"/>
      <c r="Z1860" s="336"/>
      <c r="AA1860" s="336"/>
      <c r="AB1860" s="336"/>
      <c r="AC1860" s="336"/>
      <c r="AD1860" s="336"/>
      <c r="AE1860" s="336"/>
      <c r="AF1860" s="336"/>
      <c r="AG1860" s="336"/>
      <c r="AH1860" s="336"/>
      <c r="AI1860" s="336"/>
      <c r="AJ1860" s="336"/>
      <c r="AK1860" s="336"/>
      <c r="AL1860" s="336"/>
      <c r="AM1860" s="336"/>
      <c r="AN1860" s="336"/>
      <c r="AO1860" s="336"/>
      <c r="AP1860" s="336"/>
      <c r="AQ1860" s="336"/>
      <c r="AR1860" s="336"/>
      <c r="AS1860" s="336"/>
      <c r="AT1860" s="336"/>
      <c r="AU1860" s="336"/>
      <c r="AV1860" s="336"/>
      <c r="AW1860" s="336"/>
      <c r="AX1860" s="336"/>
      <c r="AY1860" s="336"/>
      <c r="AZ1860" s="336"/>
      <c r="BA1860" s="336"/>
      <c r="BB1860" s="336"/>
      <c r="BC1860" s="336"/>
      <c r="BD1860" s="336"/>
      <c r="BE1860" s="336"/>
      <c r="BF1860" s="336"/>
      <c r="BG1860" s="336"/>
      <c r="BH1860" s="336"/>
      <c r="BI1860" s="336"/>
      <c r="BJ1860" s="336"/>
      <c r="BK1860" s="336"/>
      <c r="BL1860" s="336"/>
      <c r="BM1860" s="336"/>
      <c r="BN1860" s="336"/>
      <c r="BO1860" s="336"/>
      <c r="BP1860" s="336"/>
      <c r="BQ1860" s="336"/>
      <c r="BR1860" s="336"/>
      <c r="BS1860" s="336"/>
      <c r="BT1860" s="336"/>
      <c r="BU1860" s="336"/>
      <c r="BV1860" s="336"/>
      <c r="BW1860" s="336"/>
      <c r="BX1860" s="336"/>
      <c r="BY1860" s="336"/>
      <c r="BZ1860" s="336"/>
      <c r="CA1860" s="336"/>
      <c r="CB1860" s="336"/>
      <c r="CC1860" s="336"/>
      <c r="CD1860" s="336"/>
      <c r="CE1860" s="336"/>
      <c r="CF1860" s="336"/>
      <c r="CG1860" s="336"/>
      <c r="CH1860" s="336"/>
      <c r="CI1860" s="336"/>
      <c r="CJ1860" s="336"/>
      <c r="CK1860" s="336"/>
      <c r="CL1860" s="336"/>
      <c r="CM1860" s="336"/>
      <c r="CN1860" s="336"/>
      <c r="CO1860" s="336"/>
      <c r="CP1860" s="336"/>
      <c r="CQ1860" s="336"/>
      <c r="CR1860" s="336"/>
      <c r="CS1860" s="336"/>
      <c r="CT1860" s="336"/>
      <c r="CU1860" s="336"/>
      <c r="CV1860" s="336"/>
      <c r="CW1860" s="336"/>
      <c r="CX1860" s="336"/>
      <c r="CY1860" s="336"/>
      <c r="CZ1860" s="336"/>
      <c r="DA1860" s="336"/>
      <c r="DB1860" s="336"/>
      <c r="DC1860" s="336"/>
      <c r="DD1860" s="336"/>
      <c r="DE1860" s="336"/>
      <c r="DF1860" s="336"/>
      <c r="DG1860" s="336"/>
      <c r="DH1860" s="336"/>
      <c r="DI1860" s="336"/>
      <c r="DJ1860" s="336"/>
      <c r="DK1860" s="336"/>
      <c r="DL1860" s="336"/>
      <c r="DM1860" s="336"/>
      <c r="DN1860" s="336"/>
      <c r="DO1860" s="336"/>
      <c r="DP1860" s="336"/>
      <c r="DQ1860" s="336"/>
      <c r="DR1860" s="336"/>
      <c r="DS1860" s="336"/>
      <c r="DT1860" s="336"/>
      <c r="DU1860" s="336"/>
      <c r="DV1860" s="336"/>
      <c r="DW1860" s="336"/>
      <c r="DX1860" s="336"/>
      <c r="DY1860" s="336"/>
      <c r="DZ1860" s="336"/>
      <c r="EA1860" s="336"/>
      <c r="EB1860" s="336"/>
      <c r="EC1860" s="336"/>
      <c r="ED1860" s="336"/>
      <c r="EE1860" s="336"/>
      <c r="EF1860" s="336"/>
      <c r="EG1860" s="336"/>
      <c r="EH1860" s="336"/>
      <c r="EI1860" s="336"/>
      <c r="EJ1860" s="336"/>
      <c r="EK1860" s="336"/>
    </row>
    <row r="1861" spans="1:141" ht="24" customHeight="1" x14ac:dyDescent="0.2">
      <c r="A1861" s="239"/>
      <c r="B1861" s="172"/>
      <c r="C1861" s="237" t="s">
        <v>728</v>
      </c>
      <c r="D1861" s="173"/>
      <c r="E1861" s="174"/>
      <c r="F1861" s="175"/>
      <c r="G1861" s="176"/>
    </row>
    <row r="1862" spans="1:141" s="335" customFormat="1" ht="24" customHeight="1" x14ac:dyDescent="0.2">
      <c r="A1862" s="326" t="str">
        <f t="shared" ref="A1862:A1875" si="556">IFERROR(VLOOKUP(C1862,Tabla_Insumos,4,FALSE),"")</f>
        <v/>
      </c>
      <c r="B1862" s="327" t="str">
        <f>IFERROR(VLOOKUP(C1862,Tabla_Insumos,5,FALSE),"")</f>
        <v/>
      </c>
      <c r="C1862" s="328"/>
      <c r="D1862" s="329" t="str">
        <f t="shared" ref="D1862:D1875" si="557">IFERROR(VLOOKUP(C1862,Tabla_Insumos,2,FALSE),"")</f>
        <v/>
      </c>
      <c r="E1862" s="330"/>
      <c r="F1862" s="331">
        <f t="shared" ref="F1862:F1875" si="558">IFERROR(VLOOKUP(C1862,Tabla_Insumos,3,FALSE),0)</f>
        <v>0</v>
      </c>
      <c r="G1862" s="334">
        <f>ROUND(E1862*F1862,2)</f>
        <v>0</v>
      </c>
    </row>
    <row r="1863" spans="1:141" s="335" customFormat="1" ht="24" customHeight="1" x14ac:dyDescent="0.2">
      <c r="A1863" s="326" t="str">
        <f t="shared" si="556"/>
        <v/>
      </c>
      <c r="B1863" s="327" t="str">
        <f t="shared" ref="B1863:B1875" si="559">IFERROR(VLOOKUP(C1863,Tabla_Insumos,5,FALSE),"")</f>
        <v/>
      </c>
      <c r="C1863" s="328"/>
      <c r="D1863" s="329" t="str">
        <f t="shared" si="557"/>
        <v/>
      </c>
      <c r="E1863" s="330"/>
      <c r="F1863" s="331">
        <f t="shared" si="558"/>
        <v>0</v>
      </c>
      <c r="G1863" s="334">
        <f t="shared" ref="G1863:G1875" si="560">ROUND(E1863*F1863,2)</f>
        <v>0</v>
      </c>
    </row>
    <row r="1864" spans="1:141" s="335" customFormat="1" ht="24" customHeight="1" x14ac:dyDescent="0.2">
      <c r="A1864" s="326" t="str">
        <f t="shared" si="556"/>
        <v/>
      </c>
      <c r="B1864" s="327" t="str">
        <f t="shared" si="559"/>
        <v/>
      </c>
      <c r="C1864" s="328"/>
      <c r="D1864" s="329" t="str">
        <f t="shared" si="557"/>
        <v/>
      </c>
      <c r="E1864" s="330"/>
      <c r="F1864" s="331">
        <f t="shared" si="558"/>
        <v>0</v>
      </c>
      <c r="G1864" s="334">
        <f t="shared" si="560"/>
        <v>0</v>
      </c>
    </row>
    <row r="1865" spans="1:141" s="335" customFormat="1" ht="24" customHeight="1" x14ac:dyDescent="0.2">
      <c r="A1865" s="326" t="str">
        <f t="shared" si="556"/>
        <v/>
      </c>
      <c r="B1865" s="327" t="str">
        <f t="shared" si="559"/>
        <v/>
      </c>
      <c r="C1865" s="328"/>
      <c r="D1865" s="329" t="str">
        <f t="shared" si="557"/>
        <v/>
      </c>
      <c r="E1865" s="330"/>
      <c r="F1865" s="331">
        <f t="shared" si="558"/>
        <v>0</v>
      </c>
      <c r="G1865" s="334">
        <f t="shared" si="560"/>
        <v>0</v>
      </c>
    </row>
    <row r="1866" spans="1:141" s="335" customFormat="1" ht="24" customHeight="1" x14ac:dyDescent="0.2">
      <c r="A1866" s="326" t="str">
        <f t="shared" si="556"/>
        <v/>
      </c>
      <c r="B1866" s="327" t="str">
        <f t="shared" si="559"/>
        <v/>
      </c>
      <c r="C1866" s="328"/>
      <c r="D1866" s="329" t="str">
        <f t="shared" si="557"/>
        <v/>
      </c>
      <c r="E1866" s="330"/>
      <c r="F1866" s="331">
        <f t="shared" si="558"/>
        <v>0</v>
      </c>
      <c r="G1866" s="334">
        <f t="shared" si="560"/>
        <v>0</v>
      </c>
    </row>
    <row r="1867" spans="1:141" s="335" customFormat="1" ht="24" customHeight="1" x14ac:dyDescent="0.2">
      <c r="A1867" s="326" t="str">
        <f t="shared" si="556"/>
        <v/>
      </c>
      <c r="B1867" s="327" t="str">
        <f t="shared" si="559"/>
        <v/>
      </c>
      <c r="C1867" s="328"/>
      <c r="D1867" s="329" t="str">
        <f t="shared" si="557"/>
        <v/>
      </c>
      <c r="E1867" s="330"/>
      <c r="F1867" s="331">
        <f t="shared" si="558"/>
        <v>0</v>
      </c>
      <c r="G1867" s="334">
        <f t="shared" si="560"/>
        <v>0</v>
      </c>
    </row>
    <row r="1868" spans="1:141" s="335" customFormat="1" ht="24" customHeight="1" x14ac:dyDescent="0.2">
      <c r="A1868" s="326" t="str">
        <f t="shared" si="556"/>
        <v/>
      </c>
      <c r="B1868" s="327" t="str">
        <f t="shared" si="559"/>
        <v/>
      </c>
      <c r="C1868" s="328"/>
      <c r="D1868" s="329" t="str">
        <f t="shared" si="557"/>
        <v/>
      </c>
      <c r="E1868" s="330"/>
      <c r="F1868" s="331">
        <f t="shared" si="558"/>
        <v>0</v>
      </c>
      <c r="G1868" s="334">
        <f t="shared" si="560"/>
        <v>0</v>
      </c>
    </row>
    <row r="1869" spans="1:141" s="335" customFormat="1" ht="24" customHeight="1" x14ac:dyDescent="0.2">
      <c r="A1869" s="326" t="str">
        <f t="shared" si="556"/>
        <v/>
      </c>
      <c r="B1869" s="327" t="str">
        <f t="shared" si="559"/>
        <v/>
      </c>
      <c r="C1869" s="328"/>
      <c r="D1869" s="329" t="str">
        <f t="shared" si="557"/>
        <v/>
      </c>
      <c r="E1869" s="330"/>
      <c r="F1869" s="331">
        <f t="shared" si="558"/>
        <v>0</v>
      </c>
      <c r="G1869" s="334">
        <f t="shared" si="560"/>
        <v>0</v>
      </c>
    </row>
    <row r="1870" spans="1:141" s="335" customFormat="1" ht="24" customHeight="1" x14ac:dyDescent="0.2">
      <c r="A1870" s="326" t="str">
        <f t="shared" si="556"/>
        <v/>
      </c>
      <c r="B1870" s="327" t="str">
        <f t="shared" si="559"/>
        <v/>
      </c>
      <c r="C1870" s="328"/>
      <c r="D1870" s="329" t="str">
        <f t="shared" si="557"/>
        <v/>
      </c>
      <c r="E1870" s="330"/>
      <c r="F1870" s="331">
        <f t="shared" si="558"/>
        <v>0</v>
      </c>
      <c r="G1870" s="334">
        <f t="shared" si="560"/>
        <v>0</v>
      </c>
    </row>
    <row r="1871" spans="1:141" s="335" customFormat="1" ht="24" customHeight="1" x14ac:dyDescent="0.2">
      <c r="A1871" s="326" t="str">
        <f t="shared" si="556"/>
        <v/>
      </c>
      <c r="B1871" s="327" t="str">
        <f t="shared" si="559"/>
        <v/>
      </c>
      <c r="C1871" s="328"/>
      <c r="D1871" s="329" t="str">
        <f t="shared" si="557"/>
        <v/>
      </c>
      <c r="E1871" s="330"/>
      <c r="F1871" s="331">
        <f t="shared" si="558"/>
        <v>0</v>
      </c>
      <c r="G1871" s="334">
        <f t="shared" si="560"/>
        <v>0</v>
      </c>
    </row>
    <row r="1872" spans="1:141" s="335" customFormat="1" ht="24" customHeight="1" x14ac:dyDescent="0.2">
      <c r="A1872" s="326" t="str">
        <f t="shared" si="556"/>
        <v/>
      </c>
      <c r="B1872" s="327" t="str">
        <f t="shared" si="559"/>
        <v/>
      </c>
      <c r="C1872" s="328"/>
      <c r="D1872" s="329" t="str">
        <f t="shared" si="557"/>
        <v/>
      </c>
      <c r="E1872" s="330"/>
      <c r="F1872" s="331">
        <f t="shared" si="558"/>
        <v>0</v>
      </c>
      <c r="G1872" s="334">
        <f t="shared" si="560"/>
        <v>0</v>
      </c>
    </row>
    <row r="1873" spans="1:7" s="335" customFormat="1" ht="24" customHeight="1" x14ac:dyDescent="0.2">
      <c r="A1873" s="326" t="str">
        <f t="shared" si="556"/>
        <v/>
      </c>
      <c r="B1873" s="327" t="str">
        <f t="shared" si="559"/>
        <v/>
      </c>
      <c r="C1873" s="328"/>
      <c r="D1873" s="329" t="str">
        <f t="shared" si="557"/>
        <v/>
      </c>
      <c r="E1873" s="330"/>
      <c r="F1873" s="331">
        <f t="shared" si="558"/>
        <v>0</v>
      </c>
      <c r="G1873" s="334">
        <f t="shared" si="560"/>
        <v>0</v>
      </c>
    </row>
    <row r="1874" spans="1:7" s="335" customFormat="1" ht="24" customHeight="1" x14ac:dyDescent="0.2">
      <c r="A1874" s="326" t="str">
        <f t="shared" si="556"/>
        <v/>
      </c>
      <c r="B1874" s="327" t="str">
        <f t="shared" si="559"/>
        <v/>
      </c>
      <c r="C1874" s="328"/>
      <c r="D1874" s="329" t="str">
        <f t="shared" si="557"/>
        <v/>
      </c>
      <c r="E1874" s="330"/>
      <c r="F1874" s="331">
        <f t="shared" si="558"/>
        <v>0</v>
      </c>
      <c r="G1874" s="334">
        <f t="shared" si="560"/>
        <v>0</v>
      </c>
    </row>
    <row r="1875" spans="1:7" s="335" customFormat="1" ht="24" customHeight="1" x14ac:dyDescent="0.2">
      <c r="A1875" s="326" t="str">
        <f t="shared" si="556"/>
        <v/>
      </c>
      <c r="B1875" s="327" t="str">
        <f t="shared" si="559"/>
        <v/>
      </c>
      <c r="C1875" s="328"/>
      <c r="D1875" s="329" t="str">
        <f t="shared" si="557"/>
        <v/>
      </c>
      <c r="E1875" s="330"/>
      <c r="F1875" s="332">
        <f t="shared" si="558"/>
        <v>0</v>
      </c>
      <c r="G1875" s="334">
        <f t="shared" si="560"/>
        <v>0</v>
      </c>
    </row>
    <row r="1876" spans="1:7" ht="24" customHeight="1" x14ac:dyDescent="0.2">
      <c r="A1876" s="177"/>
      <c r="B1876" s="151"/>
      <c r="C1876" s="151"/>
      <c r="D1876" s="162"/>
      <c r="E1876" s="163"/>
      <c r="F1876" s="240" t="s">
        <v>33</v>
      </c>
      <c r="G1876" s="178">
        <f>SUBTOTAL(9,G1862:G1875)</f>
        <v>0</v>
      </c>
    </row>
    <row r="1877" spans="1:7" ht="24" customHeight="1" x14ac:dyDescent="0.2">
      <c r="A1877" s="177"/>
      <c r="B1877" s="151"/>
      <c r="C1877" s="179" t="s">
        <v>729</v>
      </c>
      <c r="D1877" s="162"/>
      <c r="E1877" s="163"/>
      <c r="F1877" s="164"/>
      <c r="G1877" s="180"/>
    </row>
    <row r="1878" spans="1:7" s="335" customFormat="1" ht="24" customHeight="1" x14ac:dyDescent="0.2">
      <c r="A1878" s="326" t="str">
        <f t="shared" ref="A1878:A1885" si="561">IFERROR(VLOOKUP(C1878,Tabla_Insumos,4,FALSE),"")</f>
        <v/>
      </c>
      <c r="B1878" s="327" t="str">
        <f t="shared" ref="B1878:B1885" si="562">IFERROR(VLOOKUP(C1878,Tabla_Insumos,5,FALSE),"")</f>
        <v/>
      </c>
      <c r="C1878" s="328"/>
      <c r="D1878" s="329" t="str">
        <f t="shared" ref="D1878:D1885" si="563">IFERROR(VLOOKUP(C1878,Tabla_Insumos,2,FALSE),"")</f>
        <v/>
      </c>
      <c r="E1878" s="330"/>
      <c r="F1878" s="333">
        <f t="shared" ref="F1878:F1885" si="564">IFERROR(VLOOKUP(C1878,Tabla_Insumos,3,FALSE),0)</f>
        <v>0</v>
      </c>
      <c r="G1878" s="334">
        <f>ROUND(E1878*F1878,2)</f>
        <v>0</v>
      </c>
    </row>
    <row r="1879" spans="1:7" s="335" customFormat="1" ht="24" customHeight="1" x14ac:dyDescent="0.2">
      <c r="A1879" s="326" t="str">
        <f t="shared" si="561"/>
        <v/>
      </c>
      <c r="B1879" s="327" t="str">
        <f t="shared" si="562"/>
        <v/>
      </c>
      <c r="C1879" s="328"/>
      <c r="D1879" s="329" t="str">
        <f t="shared" si="563"/>
        <v/>
      </c>
      <c r="E1879" s="330"/>
      <c r="F1879" s="333">
        <f t="shared" si="564"/>
        <v>0</v>
      </c>
      <c r="G1879" s="334">
        <f>ROUND(E1879*F1879,2)</f>
        <v>0</v>
      </c>
    </row>
    <row r="1880" spans="1:7" s="335" customFormat="1" ht="24" customHeight="1" x14ac:dyDescent="0.2">
      <c r="A1880" s="326" t="str">
        <f t="shared" si="561"/>
        <v/>
      </c>
      <c r="B1880" s="327" t="str">
        <f t="shared" si="562"/>
        <v/>
      </c>
      <c r="C1880" s="328"/>
      <c r="D1880" s="329" t="str">
        <f t="shared" si="563"/>
        <v/>
      </c>
      <c r="E1880" s="330"/>
      <c r="F1880" s="333">
        <f t="shared" si="564"/>
        <v>0</v>
      </c>
      <c r="G1880" s="334">
        <f t="shared" ref="G1880:G1885" si="565">ROUND(E1880*F1880,2)</f>
        <v>0</v>
      </c>
    </row>
    <row r="1881" spans="1:7" s="335" customFormat="1" ht="24" customHeight="1" x14ac:dyDescent="0.2">
      <c r="A1881" s="326" t="str">
        <f t="shared" si="561"/>
        <v/>
      </c>
      <c r="B1881" s="327" t="str">
        <f t="shared" si="562"/>
        <v/>
      </c>
      <c r="C1881" s="328"/>
      <c r="D1881" s="329" t="str">
        <f t="shared" si="563"/>
        <v/>
      </c>
      <c r="E1881" s="330"/>
      <c r="F1881" s="333">
        <f t="shared" si="564"/>
        <v>0</v>
      </c>
      <c r="G1881" s="334">
        <f t="shared" si="565"/>
        <v>0</v>
      </c>
    </row>
    <row r="1882" spans="1:7" s="335" customFormat="1" ht="24" customHeight="1" x14ac:dyDescent="0.2">
      <c r="A1882" s="326" t="str">
        <f t="shared" si="561"/>
        <v/>
      </c>
      <c r="B1882" s="327" t="str">
        <f t="shared" si="562"/>
        <v/>
      </c>
      <c r="C1882" s="328"/>
      <c r="D1882" s="329" t="str">
        <f t="shared" si="563"/>
        <v/>
      </c>
      <c r="E1882" s="330"/>
      <c r="F1882" s="331">
        <f t="shared" si="564"/>
        <v>0</v>
      </c>
      <c r="G1882" s="334">
        <f t="shared" si="565"/>
        <v>0</v>
      </c>
    </row>
    <row r="1883" spans="1:7" s="335" customFormat="1" ht="24" customHeight="1" x14ac:dyDescent="0.2">
      <c r="A1883" s="326" t="str">
        <f t="shared" si="561"/>
        <v/>
      </c>
      <c r="B1883" s="327" t="str">
        <f t="shared" si="562"/>
        <v/>
      </c>
      <c r="C1883" s="328"/>
      <c r="D1883" s="329" t="str">
        <f t="shared" si="563"/>
        <v/>
      </c>
      <c r="E1883" s="330"/>
      <c r="F1883" s="331">
        <f t="shared" si="564"/>
        <v>0</v>
      </c>
      <c r="G1883" s="334">
        <f t="shared" si="565"/>
        <v>0</v>
      </c>
    </row>
    <row r="1884" spans="1:7" s="335" customFormat="1" ht="24" customHeight="1" x14ac:dyDescent="0.2">
      <c r="A1884" s="326" t="str">
        <f t="shared" si="561"/>
        <v/>
      </c>
      <c r="B1884" s="327" t="str">
        <f t="shared" si="562"/>
        <v/>
      </c>
      <c r="C1884" s="328"/>
      <c r="D1884" s="329" t="str">
        <f t="shared" si="563"/>
        <v/>
      </c>
      <c r="E1884" s="330"/>
      <c r="F1884" s="331">
        <f t="shared" si="564"/>
        <v>0</v>
      </c>
      <c r="G1884" s="334">
        <f t="shared" si="565"/>
        <v>0</v>
      </c>
    </row>
    <row r="1885" spans="1:7" s="335" customFormat="1" ht="24" customHeight="1" x14ac:dyDescent="0.2">
      <c r="A1885" s="326" t="str">
        <f t="shared" si="561"/>
        <v/>
      </c>
      <c r="B1885" s="327" t="str">
        <f t="shared" si="562"/>
        <v/>
      </c>
      <c r="C1885" s="328"/>
      <c r="D1885" s="329" t="str">
        <f t="shared" si="563"/>
        <v/>
      </c>
      <c r="E1885" s="330"/>
      <c r="F1885" s="331">
        <f t="shared" si="564"/>
        <v>0</v>
      </c>
      <c r="G1885" s="334">
        <f t="shared" si="565"/>
        <v>0</v>
      </c>
    </row>
    <row r="1886" spans="1:7" ht="24" customHeight="1" x14ac:dyDescent="0.2">
      <c r="A1886" s="177"/>
      <c r="B1886" s="151"/>
      <c r="C1886" s="151"/>
      <c r="D1886" s="162"/>
      <c r="E1886" s="163"/>
      <c r="F1886" s="240" t="s">
        <v>34</v>
      </c>
      <c r="G1886" s="178">
        <f>SUBTOTAL(9,G1878:G1885)</f>
        <v>0</v>
      </c>
    </row>
    <row r="1887" spans="1:7" ht="24" customHeight="1" x14ac:dyDescent="0.2">
      <c r="A1887" s="177"/>
      <c r="B1887" s="151"/>
      <c r="C1887" s="179" t="s">
        <v>730</v>
      </c>
      <c r="D1887" s="162"/>
      <c r="E1887" s="163"/>
      <c r="F1887" s="164"/>
      <c r="G1887" s="180"/>
    </row>
    <row r="1888" spans="1:7" s="335" customFormat="1" ht="24" customHeight="1" x14ac:dyDescent="0.2">
      <c r="A1888" s="326" t="str">
        <f t="shared" ref="A1888:A1896" si="566">IFERROR(VLOOKUP(C1888,Tabla_Insumos,4,FALSE),"")</f>
        <v/>
      </c>
      <c r="B1888" s="327" t="str">
        <f t="shared" ref="B1888:B1896" si="567">IFERROR(VLOOKUP(C1888,Tabla_Insumos,5,FALSE),"")</f>
        <v/>
      </c>
      <c r="C1888" s="328"/>
      <c r="D1888" s="329" t="str">
        <f t="shared" ref="D1888:D1896" si="568">IFERROR(VLOOKUP(C1888,Tabla_Insumos,2,FALSE),"")</f>
        <v/>
      </c>
      <c r="E1888" s="330"/>
      <c r="F1888" s="331">
        <f t="shared" ref="F1888:F1896" si="569">IFERROR(VLOOKUP(C1888,Tabla_Insumos,3,FALSE),0)</f>
        <v>0</v>
      </c>
      <c r="G1888" s="334">
        <f t="shared" ref="G1888:G1896" si="570">ROUND(E1888*F1888,2)</f>
        <v>0</v>
      </c>
    </row>
    <row r="1889" spans="1:8" s="335" customFormat="1" ht="24" customHeight="1" x14ac:dyDescent="0.2">
      <c r="A1889" s="326" t="str">
        <f t="shared" si="566"/>
        <v/>
      </c>
      <c r="B1889" s="327" t="str">
        <f t="shared" si="567"/>
        <v/>
      </c>
      <c r="C1889" s="328"/>
      <c r="D1889" s="329" t="str">
        <f t="shared" si="568"/>
        <v/>
      </c>
      <c r="E1889" s="330"/>
      <c r="F1889" s="331">
        <f t="shared" si="569"/>
        <v>0</v>
      </c>
      <c r="G1889" s="334">
        <f t="shared" si="570"/>
        <v>0</v>
      </c>
    </row>
    <row r="1890" spans="1:8" s="335" customFormat="1" ht="24" customHeight="1" x14ac:dyDescent="0.2">
      <c r="A1890" s="326" t="str">
        <f t="shared" si="566"/>
        <v/>
      </c>
      <c r="B1890" s="327" t="str">
        <f t="shared" si="567"/>
        <v/>
      </c>
      <c r="C1890" s="328"/>
      <c r="D1890" s="329" t="str">
        <f t="shared" si="568"/>
        <v/>
      </c>
      <c r="E1890" s="330"/>
      <c r="F1890" s="331">
        <f t="shared" si="569"/>
        <v>0</v>
      </c>
      <c r="G1890" s="334">
        <f t="shared" si="570"/>
        <v>0</v>
      </c>
    </row>
    <row r="1891" spans="1:8" s="335" customFormat="1" ht="24" customHeight="1" x14ac:dyDescent="0.2">
      <c r="A1891" s="326" t="str">
        <f t="shared" si="566"/>
        <v/>
      </c>
      <c r="B1891" s="327" t="str">
        <f t="shared" si="567"/>
        <v/>
      </c>
      <c r="C1891" s="328"/>
      <c r="D1891" s="329" t="str">
        <f t="shared" si="568"/>
        <v/>
      </c>
      <c r="E1891" s="330"/>
      <c r="F1891" s="331">
        <f t="shared" si="569"/>
        <v>0</v>
      </c>
      <c r="G1891" s="334">
        <f t="shared" si="570"/>
        <v>0</v>
      </c>
    </row>
    <row r="1892" spans="1:8" s="335" customFormat="1" ht="24" customHeight="1" x14ac:dyDescent="0.2">
      <c r="A1892" s="326" t="str">
        <f t="shared" si="566"/>
        <v/>
      </c>
      <c r="B1892" s="327" t="str">
        <f t="shared" si="567"/>
        <v/>
      </c>
      <c r="C1892" s="328"/>
      <c r="D1892" s="329" t="str">
        <f t="shared" si="568"/>
        <v/>
      </c>
      <c r="E1892" s="330"/>
      <c r="F1892" s="331">
        <f t="shared" si="569"/>
        <v>0</v>
      </c>
      <c r="G1892" s="334">
        <f t="shared" si="570"/>
        <v>0</v>
      </c>
    </row>
    <row r="1893" spans="1:8" s="335" customFormat="1" ht="24" customHeight="1" x14ac:dyDescent="0.2">
      <c r="A1893" s="326" t="str">
        <f t="shared" si="566"/>
        <v/>
      </c>
      <c r="B1893" s="327" t="str">
        <f t="shared" si="567"/>
        <v/>
      </c>
      <c r="C1893" s="328"/>
      <c r="D1893" s="329" t="str">
        <f t="shared" si="568"/>
        <v/>
      </c>
      <c r="E1893" s="330"/>
      <c r="F1893" s="331">
        <f t="shared" si="569"/>
        <v>0</v>
      </c>
      <c r="G1893" s="334">
        <f t="shared" si="570"/>
        <v>0</v>
      </c>
    </row>
    <row r="1894" spans="1:8" s="335" customFormat="1" ht="24" customHeight="1" x14ac:dyDescent="0.2">
      <c r="A1894" s="326" t="str">
        <f t="shared" si="566"/>
        <v/>
      </c>
      <c r="B1894" s="327" t="str">
        <f t="shared" si="567"/>
        <v/>
      </c>
      <c r="C1894" s="328"/>
      <c r="D1894" s="329" t="str">
        <f t="shared" si="568"/>
        <v/>
      </c>
      <c r="E1894" s="330"/>
      <c r="F1894" s="331">
        <f t="shared" si="569"/>
        <v>0</v>
      </c>
      <c r="G1894" s="334">
        <f t="shared" si="570"/>
        <v>0</v>
      </c>
    </row>
    <row r="1895" spans="1:8" s="335" customFormat="1" ht="24" customHeight="1" x14ac:dyDescent="0.2">
      <c r="A1895" s="326" t="str">
        <f t="shared" si="566"/>
        <v/>
      </c>
      <c r="B1895" s="327" t="str">
        <f t="shared" si="567"/>
        <v/>
      </c>
      <c r="C1895" s="328"/>
      <c r="D1895" s="329" t="str">
        <f t="shared" si="568"/>
        <v/>
      </c>
      <c r="E1895" s="330"/>
      <c r="F1895" s="331">
        <f t="shared" si="569"/>
        <v>0</v>
      </c>
      <c r="G1895" s="334">
        <f t="shared" si="570"/>
        <v>0</v>
      </c>
    </row>
    <row r="1896" spans="1:8" s="335" customFormat="1" ht="24" customHeight="1" x14ac:dyDescent="0.2">
      <c r="A1896" s="326" t="str">
        <f t="shared" si="566"/>
        <v/>
      </c>
      <c r="B1896" s="327" t="str">
        <f t="shared" si="567"/>
        <v/>
      </c>
      <c r="C1896" s="328"/>
      <c r="D1896" s="329" t="str">
        <f t="shared" si="568"/>
        <v/>
      </c>
      <c r="E1896" s="330"/>
      <c r="F1896" s="331">
        <f t="shared" si="569"/>
        <v>0</v>
      </c>
      <c r="G1896" s="334">
        <f t="shared" si="570"/>
        <v>0</v>
      </c>
    </row>
    <row r="1897" spans="1:8" ht="24" customHeight="1" x14ac:dyDescent="0.2">
      <c r="A1897" s="181"/>
      <c r="B1897" s="162"/>
      <c r="C1897" s="151"/>
      <c r="D1897" s="162"/>
      <c r="E1897" s="163"/>
      <c r="F1897" s="240" t="s">
        <v>35</v>
      </c>
      <c r="G1897" s="178">
        <f>SUBTOTAL(9,G1888:G1896)</f>
        <v>0</v>
      </c>
    </row>
    <row r="1898" spans="1:8" ht="24" customHeight="1" thickBot="1" x14ac:dyDescent="0.25">
      <c r="A1898" s="182"/>
      <c r="B1898" s="183"/>
      <c r="C1898" s="184"/>
      <c r="D1898" s="183"/>
      <c r="E1898" s="185"/>
      <c r="F1898" s="186"/>
      <c r="G1898" s="187"/>
    </row>
    <row r="1899" spans="1:8" ht="24" customHeight="1" thickBot="1" x14ac:dyDescent="0.25">
      <c r="A1899" s="188" t="str">
        <f>B1857</f>
        <v>9.2.1</v>
      </c>
      <c r="B1899" s="189" t="str">
        <f>C1857</f>
        <v>De placas rígidas</v>
      </c>
      <c r="C1899" s="190"/>
      <c r="D1899" s="190" t="s">
        <v>36</v>
      </c>
      <c r="E1899" s="191"/>
      <c r="F1899" s="192" t="s">
        <v>37</v>
      </c>
      <c r="G1899" s="193">
        <f>SUBTOTAL(9,G1862:G1898)</f>
        <v>0</v>
      </c>
    </row>
    <row r="1900" spans="1:8" ht="24" customHeight="1" thickTop="1" thickBot="1" x14ac:dyDescent="0.25"/>
    <row r="1901" spans="1:8" ht="24" customHeight="1" thickTop="1" x14ac:dyDescent="0.2">
      <c r="A1901" s="225" t="s">
        <v>39</v>
      </c>
      <c r="B1901" s="226"/>
      <c r="C1901" s="226"/>
      <c r="D1901" s="226"/>
      <c r="E1901" s="226"/>
      <c r="F1901" s="226"/>
      <c r="G1901" s="227"/>
      <c r="H1901" s="152">
        <f>COUNTIF($A$1:A1907,"ANALISIS DE PRECIOS")</f>
        <v>39</v>
      </c>
    </row>
    <row r="1902" spans="1:8" ht="24" customHeight="1" x14ac:dyDescent="0.2">
      <c r="A1902" s="153" t="s">
        <v>726</v>
      </c>
      <c r="B1902" s="154" t="str">
        <f>Comitente</f>
        <v>DIRECCIÓN DE INFRAESTRUCTURA ESCOLAR</v>
      </c>
      <c r="C1902" s="148"/>
      <c r="D1902" s="155"/>
      <c r="E1902" s="155"/>
      <c r="F1902" s="156"/>
      <c r="G1902" s="157"/>
    </row>
    <row r="1903" spans="1:8" ht="24" customHeight="1" x14ac:dyDescent="0.2">
      <c r="A1903" s="153" t="s">
        <v>727</v>
      </c>
      <c r="B1903" s="154">
        <f>Contratista</f>
        <v>0</v>
      </c>
      <c r="C1903" s="149"/>
      <c r="D1903" s="149"/>
      <c r="E1903" s="149"/>
      <c r="F1903" s="158"/>
      <c r="G1903" s="159"/>
    </row>
    <row r="1904" spans="1:8" ht="24" customHeight="1" x14ac:dyDescent="0.2">
      <c r="A1904" s="153" t="s">
        <v>26</v>
      </c>
      <c r="B1904" s="154" t="str">
        <f>Obra</f>
        <v>E.N.I. N° 23 - MARGARITA FERRA DE BARTOL</v>
      </c>
      <c r="C1904" s="149"/>
      <c r="D1904" s="149"/>
      <c r="E1904" s="149"/>
      <c r="F1904" s="158" t="s">
        <v>40</v>
      </c>
      <c r="G1904" s="160">
        <f>Fecha_Base</f>
        <v>0</v>
      </c>
    </row>
    <row r="1905" spans="1:141" ht="24" customHeight="1" x14ac:dyDescent="0.2">
      <c r="A1905" s="161" t="s">
        <v>725</v>
      </c>
      <c r="B1905" s="150" t="str">
        <f>Ubicación</f>
        <v>Alfredo Fortabat 3060 (o) - Bº Franklin Rawson</v>
      </c>
      <c r="C1905" s="150"/>
      <c r="D1905" s="162"/>
      <c r="E1905" s="163"/>
      <c r="F1905" s="164"/>
      <c r="G1905" s="165"/>
    </row>
    <row r="1906" spans="1:141" ht="24" customHeight="1" x14ac:dyDescent="0.2">
      <c r="A1906" s="161" t="s">
        <v>41</v>
      </c>
      <c r="B1906" s="166" t="str">
        <f>IFERROR(VALUE(LEFT(B1907,FIND("-",B1907)-1)),"")</f>
        <v/>
      </c>
      <c r="C1906" s="151" t="str">
        <f>IFERROR(VLOOKUP(B1906,Tabla_CyP,2,FALSE),"")</f>
        <v/>
      </c>
      <c r="E1906" s="163"/>
      <c r="F1906" s="164"/>
      <c r="G1906" s="165"/>
    </row>
    <row r="1907" spans="1:141" ht="24" customHeight="1" x14ac:dyDescent="0.2">
      <c r="A1907" s="161" t="s">
        <v>27</v>
      </c>
      <c r="B1907" s="167" t="str">
        <f>IFERROR(VLOOKUP(COUNTIF($A$1:A1907,"ANALISIS DE PRECIOS"),Tabla_NumeroItem,4,FALSE),"")</f>
        <v>10.1</v>
      </c>
      <c r="C1907" s="151" t="str">
        <f>IFERROR(VLOOKUP(B1907,Tabla_CyP,2,FALSE),"")</f>
        <v>Carpinteria metalica</v>
      </c>
      <c r="D1907" s="162"/>
      <c r="E1907" s="163"/>
      <c r="F1907" s="158" t="s">
        <v>28</v>
      </c>
      <c r="G1907" s="168" t="str">
        <f>IFERROR(VLOOKUP(B1907,Tabla_CyP,4,FALSE),"")</f>
        <v>m2</v>
      </c>
    </row>
    <row r="1908" spans="1:141" ht="24" customHeight="1" x14ac:dyDescent="0.2">
      <c r="A1908" s="161"/>
      <c r="B1908" s="150"/>
      <c r="C1908" s="151"/>
      <c r="D1908" s="162"/>
      <c r="E1908" s="163"/>
      <c r="F1908" s="164"/>
      <c r="G1908" s="165"/>
    </row>
    <row r="1909" spans="1:141" ht="24" customHeight="1" x14ac:dyDescent="0.2">
      <c r="A1909" s="357" t="s">
        <v>588</v>
      </c>
      <c r="B1909" s="358"/>
      <c r="C1909" s="359" t="s">
        <v>0</v>
      </c>
      <c r="D1909" s="359" t="s">
        <v>29</v>
      </c>
      <c r="E1909" s="361" t="s">
        <v>30</v>
      </c>
      <c r="F1909" s="363" t="s">
        <v>31</v>
      </c>
      <c r="G1909" s="365" t="s">
        <v>32</v>
      </c>
    </row>
    <row r="1910" spans="1:141" s="171" customFormat="1" ht="24" customHeight="1" x14ac:dyDescent="0.2">
      <c r="A1910" s="169" t="s">
        <v>589</v>
      </c>
      <c r="B1910" s="170" t="s">
        <v>590</v>
      </c>
      <c r="C1910" s="360"/>
      <c r="D1910" s="360"/>
      <c r="E1910" s="362"/>
      <c r="F1910" s="364"/>
      <c r="G1910" s="366"/>
      <c r="I1910" s="336"/>
      <c r="J1910" s="336"/>
      <c r="K1910" s="336"/>
      <c r="L1910" s="336"/>
      <c r="M1910" s="336"/>
      <c r="N1910" s="336"/>
      <c r="O1910" s="336"/>
      <c r="P1910" s="336"/>
      <c r="Q1910" s="336"/>
      <c r="R1910" s="336"/>
      <c r="S1910" s="336"/>
      <c r="T1910" s="336"/>
      <c r="U1910" s="336"/>
      <c r="V1910" s="336"/>
      <c r="W1910" s="336"/>
      <c r="X1910" s="336"/>
      <c r="Y1910" s="336"/>
      <c r="Z1910" s="336"/>
      <c r="AA1910" s="336"/>
      <c r="AB1910" s="336"/>
      <c r="AC1910" s="336"/>
      <c r="AD1910" s="336"/>
      <c r="AE1910" s="336"/>
      <c r="AF1910" s="336"/>
      <c r="AG1910" s="336"/>
      <c r="AH1910" s="336"/>
      <c r="AI1910" s="336"/>
      <c r="AJ1910" s="336"/>
      <c r="AK1910" s="336"/>
      <c r="AL1910" s="336"/>
      <c r="AM1910" s="336"/>
      <c r="AN1910" s="336"/>
      <c r="AO1910" s="336"/>
      <c r="AP1910" s="336"/>
      <c r="AQ1910" s="336"/>
      <c r="AR1910" s="336"/>
      <c r="AS1910" s="336"/>
      <c r="AT1910" s="336"/>
      <c r="AU1910" s="336"/>
      <c r="AV1910" s="336"/>
      <c r="AW1910" s="336"/>
      <c r="AX1910" s="336"/>
      <c r="AY1910" s="336"/>
      <c r="AZ1910" s="336"/>
      <c r="BA1910" s="336"/>
      <c r="BB1910" s="336"/>
      <c r="BC1910" s="336"/>
      <c r="BD1910" s="336"/>
      <c r="BE1910" s="336"/>
      <c r="BF1910" s="336"/>
      <c r="BG1910" s="336"/>
      <c r="BH1910" s="336"/>
      <c r="BI1910" s="336"/>
      <c r="BJ1910" s="336"/>
      <c r="BK1910" s="336"/>
      <c r="BL1910" s="336"/>
      <c r="BM1910" s="336"/>
      <c r="BN1910" s="336"/>
      <c r="BO1910" s="336"/>
      <c r="BP1910" s="336"/>
      <c r="BQ1910" s="336"/>
      <c r="BR1910" s="336"/>
      <c r="BS1910" s="336"/>
      <c r="BT1910" s="336"/>
      <c r="BU1910" s="336"/>
      <c r="BV1910" s="336"/>
      <c r="BW1910" s="336"/>
      <c r="BX1910" s="336"/>
      <c r="BY1910" s="336"/>
      <c r="BZ1910" s="336"/>
      <c r="CA1910" s="336"/>
      <c r="CB1910" s="336"/>
      <c r="CC1910" s="336"/>
      <c r="CD1910" s="336"/>
      <c r="CE1910" s="336"/>
      <c r="CF1910" s="336"/>
      <c r="CG1910" s="336"/>
      <c r="CH1910" s="336"/>
      <c r="CI1910" s="336"/>
      <c r="CJ1910" s="336"/>
      <c r="CK1910" s="336"/>
      <c r="CL1910" s="336"/>
      <c r="CM1910" s="336"/>
      <c r="CN1910" s="336"/>
      <c r="CO1910" s="336"/>
      <c r="CP1910" s="336"/>
      <c r="CQ1910" s="336"/>
      <c r="CR1910" s="336"/>
      <c r="CS1910" s="336"/>
      <c r="CT1910" s="336"/>
      <c r="CU1910" s="336"/>
      <c r="CV1910" s="336"/>
      <c r="CW1910" s="336"/>
      <c r="CX1910" s="336"/>
      <c r="CY1910" s="336"/>
      <c r="CZ1910" s="336"/>
      <c r="DA1910" s="336"/>
      <c r="DB1910" s="336"/>
      <c r="DC1910" s="336"/>
      <c r="DD1910" s="336"/>
      <c r="DE1910" s="336"/>
      <c r="DF1910" s="336"/>
      <c r="DG1910" s="336"/>
      <c r="DH1910" s="336"/>
      <c r="DI1910" s="336"/>
      <c r="DJ1910" s="336"/>
      <c r="DK1910" s="336"/>
      <c r="DL1910" s="336"/>
      <c r="DM1910" s="336"/>
      <c r="DN1910" s="336"/>
      <c r="DO1910" s="336"/>
      <c r="DP1910" s="336"/>
      <c r="DQ1910" s="336"/>
      <c r="DR1910" s="336"/>
      <c r="DS1910" s="336"/>
      <c r="DT1910" s="336"/>
      <c r="DU1910" s="336"/>
      <c r="DV1910" s="336"/>
      <c r="DW1910" s="336"/>
      <c r="DX1910" s="336"/>
      <c r="DY1910" s="336"/>
      <c r="DZ1910" s="336"/>
      <c r="EA1910" s="336"/>
      <c r="EB1910" s="336"/>
      <c r="EC1910" s="336"/>
      <c r="ED1910" s="336"/>
      <c r="EE1910" s="336"/>
      <c r="EF1910" s="336"/>
      <c r="EG1910" s="336"/>
      <c r="EH1910" s="336"/>
      <c r="EI1910" s="336"/>
      <c r="EJ1910" s="336"/>
      <c r="EK1910" s="336"/>
    </row>
    <row r="1911" spans="1:141" ht="24" customHeight="1" x14ac:dyDescent="0.2">
      <c r="A1911" s="239"/>
      <c r="B1911" s="172"/>
      <c r="C1911" s="237" t="s">
        <v>728</v>
      </c>
      <c r="D1911" s="173"/>
      <c r="E1911" s="174"/>
      <c r="F1911" s="175"/>
      <c r="G1911" s="176"/>
    </row>
    <row r="1912" spans="1:141" s="335" customFormat="1" ht="24" customHeight="1" x14ac:dyDescent="0.2">
      <c r="A1912" s="326" t="str">
        <f t="shared" ref="A1912:A1925" si="571">IFERROR(VLOOKUP(C1912,Tabla_Insumos,4,FALSE),"")</f>
        <v/>
      </c>
      <c r="B1912" s="327" t="str">
        <f>IFERROR(VLOOKUP(C1912,Tabla_Insumos,5,FALSE),"")</f>
        <v/>
      </c>
      <c r="C1912" s="328"/>
      <c r="D1912" s="329" t="str">
        <f t="shared" ref="D1912:D1925" si="572">IFERROR(VLOOKUP(C1912,Tabla_Insumos,2,FALSE),"")</f>
        <v/>
      </c>
      <c r="E1912" s="330"/>
      <c r="F1912" s="331">
        <f t="shared" ref="F1912:F1925" si="573">IFERROR(VLOOKUP(C1912,Tabla_Insumos,3,FALSE),0)</f>
        <v>0</v>
      </c>
      <c r="G1912" s="334">
        <f>ROUND(E1912*F1912,2)</f>
        <v>0</v>
      </c>
    </row>
    <row r="1913" spans="1:141" s="335" customFormat="1" ht="24" customHeight="1" x14ac:dyDescent="0.2">
      <c r="A1913" s="326" t="str">
        <f t="shared" si="571"/>
        <v/>
      </c>
      <c r="B1913" s="327" t="str">
        <f t="shared" ref="B1913:B1925" si="574">IFERROR(VLOOKUP(C1913,Tabla_Insumos,5,FALSE),"")</f>
        <v/>
      </c>
      <c r="C1913" s="328"/>
      <c r="D1913" s="329" t="str">
        <f t="shared" si="572"/>
        <v/>
      </c>
      <c r="E1913" s="330"/>
      <c r="F1913" s="331">
        <f t="shared" si="573"/>
        <v>0</v>
      </c>
      <c r="G1913" s="334">
        <f t="shared" ref="G1913:G1925" si="575">ROUND(E1913*F1913,2)</f>
        <v>0</v>
      </c>
    </row>
    <row r="1914" spans="1:141" s="335" customFormat="1" ht="24" customHeight="1" x14ac:dyDescent="0.2">
      <c r="A1914" s="326" t="str">
        <f t="shared" si="571"/>
        <v/>
      </c>
      <c r="B1914" s="327" t="str">
        <f t="shared" si="574"/>
        <v/>
      </c>
      <c r="C1914" s="328"/>
      <c r="D1914" s="329" t="str">
        <f t="shared" si="572"/>
        <v/>
      </c>
      <c r="E1914" s="330"/>
      <c r="F1914" s="331">
        <f t="shared" si="573"/>
        <v>0</v>
      </c>
      <c r="G1914" s="334">
        <f t="shared" si="575"/>
        <v>0</v>
      </c>
    </row>
    <row r="1915" spans="1:141" s="335" customFormat="1" ht="24" customHeight="1" x14ac:dyDescent="0.2">
      <c r="A1915" s="326" t="str">
        <f t="shared" si="571"/>
        <v/>
      </c>
      <c r="B1915" s="327" t="str">
        <f t="shared" si="574"/>
        <v/>
      </c>
      <c r="C1915" s="328"/>
      <c r="D1915" s="329" t="str">
        <f t="shared" si="572"/>
        <v/>
      </c>
      <c r="E1915" s="330"/>
      <c r="F1915" s="331">
        <f t="shared" si="573"/>
        <v>0</v>
      </c>
      <c r="G1915" s="334">
        <f t="shared" si="575"/>
        <v>0</v>
      </c>
    </row>
    <row r="1916" spans="1:141" s="335" customFormat="1" ht="24" customHeight="1" x14ac:dyDescent="0.2">
      <c r="A1916" s="326" t="str">
        <f t="shared" si="571"/>
        <v/>
      </c>
      <c r="B1916" s="327" t="str">
        <f t="shared" si="574"/>
        <v/>
      </c>
      <c r="C1916" s="328"/>
      <c r="D1916" s="329" t="str">
        <f t="shared" si="572"/>
        <v/>
      </c>
      <c r="E1916" s="330"/>
      <c r="F1916" s="331">
        <f t="shared" si="573"/>
        <v>0</v>
      </c>
      <c r="G1916" s="334">
        <f t="shared" si="575"/>
        <v>0</v>
      </c>
    </row>
    <row r="1917" spans="1:141" s="335" customFormat="1" ht="24" customHeight="1" x14ac:dyDescent="0.2">
      <c r="A1917" s="326" t="str">
        <f t="shared" si="571"/>
        <v/>
      </c>
      <c r="B1917" s="327" t="str">
        <f t="shared" si="574"/>
        <v/>
      </c>
      <c r="C1917" s="328"/>
      <c r="D1917" s="329" t="str">
        <f t="shared" si="572"/>
        <v/>
      </c>
      <c r="E1917" s="330"/>
      <c r="F1917" s="331">
        <f t="shared" si="573"/>
        <v>0</v>
      </c>
      <c r="G1917" s="334">
        <f t="shared" si="575"/>
        <v>0</v>
      </c>
    </row>
    <row r="1918" spans="1:141" s="335" customFormat="1" ht="24" customHeight="1" x14ac:dyDescent="0.2">
      <c r="A1918" s="326" t="str">
        <f t="shared" si="571"/>
        <v/>
      </c>
      <c r="B1918" s="327" t="str">
        <f t="shared" si="574"/>
        <v/>
      </c>
      <c r="C1918" s="328"/>
      <c r="D1918" s="329" t="str">
        <f t="shared" si="572"/>
        <v/>
      </c>
      <c r="E1918" s="330"/>
      <c r="F1918" s="331">
        <f t="shared" si="573"/>
        <v>0</v>
      </c>
      <c r="G1918" s="334">
        <f t="shared" si="575"/>
        <v>0</v>
      </c>
    </row>
    <row r="1919" spans="1:141" s="335" customFormat="1" ht="24" customHeight="1" x14ac:dyDescent="0.2">
      <c r="A1919" s="326" t="str">
        <f t="shared" si="571"/>
        <v/>
      </c>
      <c r="B1919" s="327" t="str">
        <f t="shared" si="574"/>
        <v/>
      </c>
      <c r="C1919" s="328"/>
      <c r="D1919" s="329" t="str">
        <f t="shared" si="572"/>
        <v/>
      </c>
      <c r="E1919" s="330"/>
      <c r="F1919" s="331">
        <f t="shared" si="573"/>
        <v>0</v>
      </c>
      <c r="G1919" s="334">
        <f t="shared" si="575"/>
        <v>0</v>
      </c>
    </row>
    <row r="1920" spans="1:141" s="335" customFormat="1" ht="24" customHeight="1" x14ac:dyDescent="0.2">
      <c r="A1920" s="326" t="str">
        <f t="shared" si="571"/>
        <v/>
      </c>
      <c r="B1920" s="327" t="str">
        <f t="shared" si="574"/>
        <v/>
      </c>
      <c r="C1920" s="328"/>
      <c r="D1920" s="329" t="str">
        <f t="shared" si="572"/>
        <v/>
      </c>
      <c r="E1920" s="330"/>
      <c r="F1920" s="331">
        <f t="shared" si="573"/>
        <v>0</v>
      </c>
      <c r="G1920" s="334">
        <f t="shared" si="575"/>
        <v>0</v>
      </c>
    </row>
    <row r="1921" spans="1:7" s="335" customFormat="1" ht="24" customHeight="1" x14ac:dyDescent="0.2">
      <c r="A1921" s="326" t="str">
        <f t="shared" si="571"/>
        <v/>
      </c>
      <c r="B1921" s="327" t="str">
        <f t="shared" si="574"/>
        <v/>
      </c>
      <c r="C1921" s="328"/>
      <c r="D1921" s="329" t="str">
        <f t="shared" si="572"/>
        <v/>
      </c>
      <c r="E1921" s="330"/>
      <c r="F1921" s="331">
        <f t="shared" si="573"/>
        <v>0</v>
      </c>
      <c r="G1921" s="334">
        <f t="shared" si="575"/>
        <v>0</v>
      </c>
    </row>
    <row r="1922" spans="1:7" s="335" customFormat="1" ht="24" customHeight="1" x14ac:dyDescent="0.2">
      <c r="A1922" s="326" t="str">
        <f t="shared" si="571"/>
        <v/>
      </c>
      <c r="B1922" s="327" t="str">
        <f t="shared" si="574"/>
        <v/>
      </c>
      <c r="C1922" s="328"/>
      <c r="D1922" s="329" t="str">
        <f t="shared" si="572"/>
        <v/>
      </c>
      <c r="E1922" s="330"/>
      <c r="F1922" s="331">
        <f t="shared" si="573"/>
        <v>0</v>
      </c>
      <c r="G1922" s="334">
        <f t="shared" si="575"/>
        <v>0</v>
      </c>
    </row>
    <row r="1923" spans="1:7" s="335" customFormat="1" ht="24" customHeight="1" x14ac:dyDescent="0.2">
      <c r="A1923" s="326" t="str">
        <f t="shared" si="571"/>
        <v/>
      </c>
      <c r="B1923" s="327" t="str">
        <f t="shared" si="574"/>
        <v/>
      </c>
      <c r="C1923" s="328"/>
      <c r="D1923" s="329" t="str">
        <f t="shared" si="572"/>
        <v/>
      </c>
      <c r="E1923" s="330"/>
      <c r="F1923" s="331">
        <f t="shared" si="573"/>
        <v>0</v>
      </c>
      <c r="G1923" s="334">
        <f t="shared" si="575"/>
        <v>0</v>
      </c>
    </row>
    <row r="1924" spans="1:7" s="335" customFormat="1" ht="24" customHeight="1" x14ac:dyDescent="0.2">
      <c r="A1924" s="326" t="str">
        <f t="shared" si="571"/>
        <v/>
      </c>
      <c r="B1924" s="327" t="str">
        <f t="shared" si="574"/>
        <v/>
      </c>
      <c r="C1924" s="328"/>
      <c r="D1924" s="329" t="str">
        <f t="shared" si="572"/>
        <v/>
      </c>
      <c r="E1924" s="330"/>
      <c r="F1924" s="331">
        <f t="shared" si="573"/>
        <v>0</v>
      </c>
      <c r="G1924" s="334">
        <f t="shared" si="575"/>
        <v>0</v>
      </c>
    </row>
    <row r="1925" spans="1:7" s="335" customFormat="1" ht="24" customHeight="1" x14ac:dyDescent="0.2">
      <c r="A1925" s="326" t="str">
        <f t="shared" si="571"/>
        <v/>
      </c>
      <c r="B1925" s="327" t="str">
        <f t="shared" si="574"/>
        <v/>
      </c>
      <c r="C1925" s="328"/>
      <c r="D1925" s="329" t="str">
        <f t="shared" si="572"/>
        <v/>
      </c>
      <c r="E1925" s="330"/>
      <c r="F1925" s="332">
        <f t="shared" si="573"/>
        <v>0</v>
      </c>
      <c r="G1925" s="334">
        <f t="shared" si="575"/>
        <v>0</v>
      </c>
    </row>
    <row r="1926" spans="1:7" ht="24" customHeight="1" x14ac:dyDescent="0.2">
      <c r="A1926" s="177"/>
      <c r="B1926" s="151"/>
      <c r="C1926" s="151"/>
      <c r="D1926" s="162"/>
      <c r="E1926" s="163"/>
      <c r="F1926" s="240" t="s">
        <v>33</v>
      </c>
      <c r="G1926" s="178">
        <f>SUBTOTAL(9,G1912:G1925)</f>
        <v>0</v>
      </c>
    </row>
    <row r="1927" spans="1:7" ht="24" customHeight="1" x14ac:dyDescent="0.2">
      <c r="A1927" s="177"/>
      <c r="B1927" s="151"/>
      <c r="C1927" s="179" t="s">
        <v>729</v>
      </c>
      <c r="D1927" s="162"/>
      <c r="E1927" s="163"/>
      <c r="F1927" s="164"/>
      <c r="G1927" s="180"/>
    </row>
    <row r="1928" spans="1:7" s="335" customFormat="1" ht="24" customHeight="1" x14ac:dyDescent="0.2">
      <c r="A1928" s="326" t="str">
        <f t="shared" ref="A1928:A1935" si="576">IFERROR(VLOOKUP(C1928,Tabla_Insumos,4,FALSE),"")</f>
        <v/>
      </c>
      <c r="B1928" s="327" t="str">
        <f t="shared" ref="B1928:B1935" si="577">IFERROR(VLOOKUP(C1928,Tabla_Insumos,5,FALSE),"")</f>
        <v/>
      </c>
      <c r="C1928" s="328"/>
      <c r="D1928" s="329" t="str">
        <f t="shared" ref="D1928:D1935" si="578">IFERROR(VLOOKUP(C1928,Tabla_Insumos,2,FALSE),"")</f>
        <v/>
      </c>
      <c r="E1928" s="330"/>
      <c r="F1928" s="333">
        <f t="shared" ref="F1928:F1935" si="579">IFERROR(VLOOKUP(C1928,Tabla_Insumos,3,FALSE),0)</f>
        <v>0</v>
      </c>
      <c r="G1928" s="334">
        <f>ROUND(E1928*F1928,2)</f>
        <v>0</v>
      </c>
    </row>
    <row r="1929" spans="1:7" s="335" customFormat="1" ht="24" customHeight="1" x14ac:dyDescent="0.2">
      <c r="A1929" s="326" t="str">
        <f t="shared" si="576"/>
        <v/>
      </c>
      <c r="B1929" s="327" t="str">
        <f t="shared" si="577"/>
        <v/>
      </c>
      <c r="C1929" s="328"/>
      <c r="D1929" s="329" t="str">
        <f t="shared" si="578"/>
        <v/>
      </c>
      <c r="E1929" s="330"/>
      <c r="F1929" s="333">
        <f t="shared" si="579"/>
        <v>0</v>
      </c>
      <c r="G1929" s="334">
        <f>ROUND(E1929*F1929,2)</f>
        <v>0</v>
      </c>
    </row>
    <row r="1930" spans="1:7" s="335" customFormat="1" ht="24" customHeight="1" x14ac:dyDescent="0.2">
      <c r="A1930" s="326" t="str">
        <f t="shared" si="576"/>
        <v/>
      </c>
      <c r="B1930" s="327" t="str">
        <f t="shared" si="577"/>
        <v/>
      </c>
      <c r="C1930" s="328"/>
      <c r="D1930" s="329" t="str">
        <f t="shared" si="578"/>
        <v/>
      </c>
      <c r="E1930" s="330"/>
      <c r="F1930" s="333">
        <f t="shared" si="579"/>
        <v>0</v>
      </c>
      <c r="G1930" s="334">
        <f t="shared" ref="G1930:G1935" si="580">ROUND(E1930*F1930,2)</f>
        <v>0</v>
      </c>
    </row>
    <row r="1931" spans="1:7" s="335" customFormat="1" ht="24" customHeight="1" x14ac:dyDescent="0.2">
      <c r="A1931" s="326" t="str">
        <f t="shared" si="576"/>
        <v/>
      </c>
      <c r="B1931" s="327" t="str">
        <f t="shared" si="577"/>
        <v/>
      </c>
      <c r="C1931" s="328"/>
      <c r="D1931" s="329" t="str">
        <f t="shared" si="578"/>
        <v/>
      </c>
      <c r="E1931" s="330"/>
      <c r="F1931" s="333">
        <f t="shared" si="579"/>
        <v>0</v>
      </c>
      <c r="G1931" s="334">
        <f t="shared" si="580"/>
        <v>0</v>
      </c>
    </row>
    <row r="1932" spans="1:7" s="335" customFormat="1" ht="24" customHeight="1" x14ac:dyDescent="0.2">
      <c r="A1932" s="326" t="str">
        <f t="shared" si="576"/>
        <v/>
      </c>
      <c r="B1932" s="327" t="str">
        <f t="shared" si="577"/>
        <v/>
      </c>
      <c r="C1932" s="328"/>
      <c r="D1932" s="329" t="str">
        <f t="shared" si="578"/>
        <v/>
      </c>
      <c r="E1932" s="330"/>
      <c r="F1932" s="331">
        <f t="shared" si="579"/>
        <v>0</v>
      </c>
      <c r="G1932" s="334">
        <f t="shared" si="580"/>
        <v>0</v>
      </c>
    </row>
    <row r="1933" spans="1:7" s="335" customFormat="1" ht="24" customHeight="1" x14ac:dyDescent="0.2">
      <c r="A1933" s="326" t="str">
        <f t="shared" si="576"/>
        <v/>
      </c>
      <c r="B1933" s="327" t="str">
        <f t="shared" si="577"/>
        <v/>
      </c>
      <c r="C1933" s="328"/>
      <c r="D1933" s="329" t="str">
        <f t="shared" si="578"/>
        <v/>
      </c>
      <c r="E1933" s="330"/>
      <c r="F1933" s="331">
        <f t="shared" si="579"/>
        <v>0</v>
      </c>
      <c r="G1933" s="334">
        <f t="shared" si="580"/>
        <v>0</v>
      </c>
    </row>
    <row r="1934" spans="1:7" s="335" customFormat="1" ht="24" customHeight="1" x14ac:dyDescent="0.2">
      <c r="A1934" s="326" t="str">
        <f t="shared" si="576"/>
        <v/>
      </c>
      <c r="B1934" s="327" t="str">
        <f t="shared" si="577"/>
        <v/>
      </c>
      <c r="C1934" s="328"/>
      <c r="D1934" s="329" t="str">
        <f t="shared" si="578"/>
        <v/>
      </c>
      <c r="E1934" s="330"/>
      <c r="F1934" s="331">
        <f t="shared" si="579"/>
        <v>0</v>
      </c>
      <c r="G1934" s="334">
        <f t="shared" si="580"/>
        <v>0</v>
      </c>
    </row>
    <row r="1935" spans="1:7" s="335" customFormat="1" ht="24" customHeight="1" x14ac:dyDescent="0.2">
      <c r="A1935" s="326" t="str">
        <f t="shared" si="576"/>
        <v/>
      </c>
      <c r="B1935" s="327" t="str">
        <f t="shared" si="577"/>
        <v/>
      </c>
      <c r="C1935" s="328"/>
      <c r="D1935" s="329" t="str">
        <f t="shared" si="578"/>
        <v/>
      </c>
      <c r="E1935" s="330"/>
      <c r="F1935" s="331">
        <f t="shared" si="579"/>
        <v>0</v>
      </c>
      <c r="G1935" s="334">
        <f t="shared" si="580"/>
        <v>0</v>
      </c>
    </row>
    <row r="1936" spans="1:7" ht="24" customHeight="1" x14ac:dyDescent="0.2">
      <c r="A1936" s="177"/>
      <c r="B1936" s="151"/>
      <c r="C1936" s="151"/>
      <c r="D1936" s="162"/>
      <c r="E1936" s="163"/>
      <c r="F1936" s="240" t="s">
        <v>34</v>
      </c>
      <c r="G1936" s="178">
        <f>SUBTOTAL(9,G1928:G1935)</f>
        <v>0</v>
      </c>
    </row>
    <row r="1937" spans="1:8" ht="24" customHeight="1" x14ac:dyDescent="0.2">
      <c r="A1937" s="177"/>
      <c r="B1937" s="151"/>
      <c r="C1937" s="179" t="s">
        <v>730</v>
      </c>
      <c r="D1937" s="162"/>
      <c r="E1937" s="163"/>
      <c r="F1937" s="164"/>
      <c r="G1937" s="180"/>
    </row>
    <row r="1938" spans="1:8" s="335" customFormat="1" ht="24" customHeight="1" x14ac:dyDescent="0.2">
      <c r="A1938" s="326" t="str">
        <f t="shared" ref="A1938:A1946" si="581">IFERROR(VLOOKUP(C1938,Tabla_Insumos,4,FALSE),"")</f>
        <v/>
      </c>
      <c r="B1938" s="327" t="str">
        <f t="shared" ref="B1938:B1946" si="582">IFERROR(VLOOKUP(C1938,Tabla_Insumos,5,FALSE),"")</f>
        <v/>
      </c>
      <c r="C1938" s="328"/>
      <c r="D1938" s="329" t="str">
        <f t="shared" ref="D1938:D1946" si="583">IFERROR(VLOOKUP(C1938,Tabla_Insumos,2,FALSE),"")</f>
        <v/>
      </c>
      <c r="E1938" s="330"/>
      <c r="F1938" s="331">
        <f t="shared" ref="F1938:F1946" si="584">IFERROR(VLOOKUP(C1938,Tabla_Insumos,3,FALSE),0)</f>
        <v>0</v>
      </c>
      <c r="G1938" s="334">
        <f t="shared" ref="G1938:G1946" si="585">ROUND(E1938*F1938,2)</f>
        <v>0</v>
      </c>
    </row>
    <row r="1939" spans="1:8" s="335" customFormat="1" ht="24" customHeight="1" x14ac:dyDescent="0.2">
      <c r="A1939" s="326" t="str">
        <f t="shared" si="581"/>
        <v/>
      </c>
      <c r="B1939" s="327" t="str">
        <f t="shared" si="582"/>
        <v/>
      </c>
      <c r="C1939" s="328"/>
      <c r="D1939" s="329" t="str">
        <f t="shared" si="583"/>
        <v/>
      </c>
      <c r="E1939" s="330"/>
      <c r="F1939" s="331">
        <f t="shared" si="584"/>
        <v>0</v>
      </c>
      <c r="G1939" s="334">
        <f t="shared" si="585"/>
        <v>0</v>
      </c>
    </row>
    <row r="1940" spans="1:8" s="335" customFormat="1" ht="24" customHeight="1" x14ac:dyDescent="0.2">
      <c r="A1940" s="326" t="str">
        <f t="shared" si="581"/>
        <v/>
      </c>
      <c r="B1940" s="327" t="str">
        <f t="shared" si="582"/>
        <v/>
      </c>
      <c r="C1940" s="328"/>
      <c r="D1940" s="329" t="str">
        <f t="shared" si="583"/>
        <v/>
      </c>
      <c r="E1940" s="330"/>
      <c r="F1940" s="331">
        <f t="shared" si="584"/>
        <v>0</v>
      </c>
      <c r="G1940" s="334">
        <f t="shared" si="585"/>
        <v>0</v>
      </c>
    </row>
    <row r="1941" spans="1:8" s="335" customFormat="1" ht="24" customHeight="1" x14ac:dyDescent="0.2">
      <c r="A1941" s="326" t="str">
        <f t="shared" si="581"/>
        <v/>
      </c>
      <c r="B1941" s="327" t="str">
        <f t="shared" si="582"/>
        <v/>
      </c>
      <c r="C1941" s="328"/>
      <c r="D1941" s="329" t="str">
        <f t="shared" si="583"/>
        <v/>
      </c>
      <c r="E1941" s="330"/>
      <c r="F1941" s="331">
        <f t="shared" si="584"/>
        <v>0</v>
      </c>
      <c r="G1941" s="334">
        <f t="shared" si="585"/>
        <v>0</v>
      </c>
    </row>
    <row r="1942" spans="1:8" s="335" customFormat="1" ht="24" customHeight="1" x14ac:dyDescent="0.2">
      <c r="A1942" s="326" t="str">
        <f t="shared" si="581"/>
        <v/>
      </c>
      <c r="B1942" s="327" t="str">
        <f t="shared" si="582"/>
        <v/>
      </c>
      <c r="C1942" s="328"/>
      <c r="D1942" s="329" t="str">
        <f t="shared" si="583"/>
        <v/>
      </c>
      <c r="E1942" s="330"/>
      <c r="F1942" s="331">
        <f t="shared" si="584"/>
        <v>0</v>
      </c>
      <c r="G1942" s="334">
        <f t="shared" si="585"/>
        <v>0</v>
      </c>
    </row>
    <row r="1943" spans="1:8" s="335" customFormat="1" ht="24" customHeight="1" x14ac:dyDescent="0.2">
      <c r="A1943" s="326" t="str">
        <f t="shared" si="581"/>
        <v/>
      </c>
      <c r="B1943" s="327" t="str">
        <f t="shared" si="582"/>
        <v/>
      </c>
      <c r="C1943" s="328"/>
      <c r="D1943" s="329" t="str">
        <f t="shared" si="583"/>
        <v/>
      </c>
      <c r="E1943" s="330"/>
      <c r="F1943" s="331">
        <f t="shared" si="584"/>
        <v>0</v>
      </c>
      <c r="G1943" s="334">
        <f t="shared" si="585"/>
        <v>0</v>
      </c>
    </row>
    <row r="1944" spans="1:8" s="335" customFormat="1" ht="24" customHeight="1" x14ac:dyDescent="0.2">
      <c r="A1944" s="326" t="str">
        <f t="shared" si="581"/>
        <v/>
      </c>
      <c r="B1944" s="327" t="str">
        <f t="shared" si="582"/>
        <v/>
      </c>
      <c r="C1944" s="328"/>
      <c r="D1944" s="329" t="str">
        <f t="shared" si="583"/>
        <v/>
      </c>
      <c r="E1944" s="330"/>
      <c r="F1944" s="331">
        <f t="shared" si="584"/>
        <v>0</v>
      </c>
      <c r="G1944" s="334">
        <f t="shared" si="585"/>
        <v>0</v>
      </c>
    </row>
    <row r="1945" spans="1:8" s="335" customFormat="1" ht="24" customHeight="1" x14ac:dyDescent="0.2">
      <c r="A1945" s="326" t="str">
        <f t="shared" si="581"/>
        <v/>
      </c>
      <c r="B1945" s="327" t="str">
        <f t="shared" si="582"/>
        <v/>
      </c>
      <c r="C1945" s="328"/>
      <c r="D1945" s="329" t="str">
        <f t="shared" si="583"/>
        <v/>
      </c>
      <c r="E1945" s="330"/>
      <c r="F1945" s="331">
        <f t="shared" si="584"/>
        <v>0</v>
      </c>
      <c r="G1945" s="334">
        <f t="shared" si="585"/>
        <v>0</v>
      </c>
    </row>
    <row r="1946" spans="1:8" s="335" customFormat="1" ht="24" customHeight="1" x14ac:dyDescent="0.2">
      <c r="A1946" s="326" t="str">
        <f t="shared" si="581"/>
        <v/>
      </c>
      <c r="B1946" s="327" t="str">
        <f t="shared" si="582"/>
        <v/>
      </c>
      <c r="C1946" s="328"/>
      <c r="D1946" s="329" t="str">
        <f t="shared" si="583"/>
        <v/>
      </c>
      <c r="E1946" s="330"/>
      <c r="F1946" s="331">
        <f t="shared" si="584"/>
        <v>0</v>
      </c>
      <c r="G1946" s="334">
        <f t="shared" si="585"/>
        <v>0</v>
      </c>
    </row>
    <row r="1947" spans="1:8" ht="24" customHeight="1" x14ac:dyDescent="0.2">
      <c r="A1947" s="181"/>
      <c r="B1947" s="162"/>
      <c r="C1947" s="151"/>
      <c r="D1947" s="162"/>
      <c r="E1947" s="163"/>
      <c r="F1947" s="240" t="s">
        <v>35</v>
      </c>
      <c r="G1947" s="178">
        <f>SUBTOTAL(9,G1938:G1946)</f>
        <v>0</v>
      </c>
    </row>
    <row r="1948" spans="1:8" ht="24" customHeight="1" thickBot="1" x14ac:dyDescent="0.25">
      <c r="A1948" s="182"/>
      <c r="B1948" s="183"/>
      <c r="C1948" s="184"/>
      <c r="D1948" s="183"/>
      <c r="E1948" s="185"/>
      <c r="F1948" s="186"/>
      <c r="G1948" s="187"/>
    </row>
    <row r="1949" spans="1:8" ht="24" customHeight="1" thickBot="1" x14ac:dyDescent="0.25">
      <c r="A1949" s="188" t="str">
        <f>B1907</f>
        <v>10.1</v>
      </c>
      <c r="B1949" s="189" t="str">
        <f>C1907</f>
        <v>Carpinteria metalica</v>
      </c>
      <c r="C1949" s="190"/>
      <c r="D1949" s="190" t="s">
        <v>36</v>
      </c>
      <c r="E1949" s="191"/>
      <c r="F1949" s="192" t="s">
        <v>37</v>
      </c>
      <c r="G1949" s="193">
        <f>SUBTOTAL(9,G1912:G1948)</f>
        <v>0</v>
      </c>
    </row>
    <row r="1950" spans="1:8" ht="24" customHeight="1" thickTop="1" thickBot="1" x14ac:dyDescent="0.25"/>
    <row r="1951" spans="1:8" ht="24" customHeight="1" thickTop="1" x14ac:dyDescent="0.2">
      <c r="A1951" s="225" t="s">
        <v>39</v>
      </c>
      <c r="B1951" s="226"/>
      <c r="C1951" s="226"/>
      <c r="D1951" s="226"/>
      <c r="E1951" s="226"/>
      <c r="F1951" s="226"/>
      <c r="G1951" s="227"/>
      <c r="H1951" s="152">
        <f>COUNTIF($A$1:A1957,"ANALISIS DE PRECIOS")</f>
        <v>40</v>
      </c>
    </row>
    <row r="1952" spans="1:8" ht="24" customHeight="1" x14ac:dyDescent="0.2">
      <c r="A1952" s="153" t="s">
        <v>726</v>
      </c>
      <c r="B1952" s="154" t="str">
        <f>Comitente</f>
        <v>DIRECCIÓN DE INFRAESTRUCTURA ESCOLAR</v>
      </c>
      <c r="C1952" s="148"/>
      <c r="D1952" s="155"/>
      <c r="E1952" s="155"/>
      <c r="F1952" s="156"/>
      <c r="G1952" s="157"/>
    </row>
    <row r="1953" spans="1:141" ht="24" customHeight="1" x14ac:dyDescent="0.2">
      <c r="A1953" s="153" t="s">
        <v>727</v>
      </c>
      <c r="B1953" s="154">
        <f>Contratista</f>
        <v>0</v>
      </c>
      <c r="C1953" s="149"/>
      <c r="D1953" s="149"/>
      <c r="E1953" s="149"/>
      <c r="F1953" s="158"/>
      <c r="G1953" s="159"/>
    </row>
    <row r="1954" spans="1:141" ht="24" customHeight="1" x14ac:dyDescent="0.2">
      <c r="A1954" s="153" t="s">
        <v>26</v>
      </c>
      <c r="B1954" s="154" t="str">
        <f>Obra</f>
        <v>E.N.I. N° 23 - MARGARITA FERRA DE BARTOL</v>
      </c>
      <c r="C1954" s="149"/>
      <c r="D1954" s="149"/>
      <c r="E1954" s="149"/>
      <c r="F1954" s="158" t="s">
        <v>40</v>
      </c>
      <c r="G1954" s="160">
        <f>Fecha_Base</f>
        <v>0</v>
      </c>
    </row>
    <row r="1955" spans="1:141" ht="24" customHeight="1" x14ac:dyDescent="0.2">
      <c r="A1955" s="161" t="s">
        <v>725</v>
      </c>
      <c r="B1955" s="150" t="str">
        <f>Ubicación</f>
        <v>Alfredo Fortabat 3060 (o) - Bº Franklin Rawson</v>
      </c>
      <c r="C1955" s="150"/>
      <c r="D1955" s="162"/>
      <c r="E1955" s="163"/>
      <c r="F1955" s="164"/>
      <c r="G1955" s="165"/>
    </row>
    <row r="1956" spans="1:141" ht="24" customHeight="1" x14ac:dyDescent="0.2">
      <c r="A1956" s="161" t="s">
        <v>41</v>
      </c>
      <c r="B1956" s="166" t="str">
        <f>IFERROR(VALUE(LEFT(B1957,FIND("-",B1957)-1)),"")</f>
        <v/>
      </c>
      <c r="C1956" s="151" t="str">
        <f>IFERROR(VLOOKUP(B1956,Tabla_CyP,2,FALSE),"")</f>
        <v/>
      </c>
      <c r="E1956" s="163"/>
      <c r="F1956" s="164"/>
      <c r="G1956" s="165"/>
    </row>
    <row r="1957" spans="1:141" ht="24" customHeight="1" x14ac:dyDescent="0.2">
      <c r="A1957" s="161" t="s">
        <v>27</v>
      </c>
      <c r="B1957" s="167" t="str">
        <f>IFERROR(VLOOKUP(COUNTIF($A$1:A1957,"ANALISIS DE PRECIOS"),Tabla_NumeroItem,4,FALSE),"")</f>
        <v>10.2</v>
      </c>
      <c r="C1957" s="151" t="str">
        <f>IFERROR(VLOOKUP(B1957,Tabla_CyP,2,FALSE),"")</f>
        <v>Aluminio</v>
      </c>
      <c r="D1957" s="162"/>
      <c r="E1957" s="163"/>
      <c r="F1957" s="158" t="s">
        <v>28</v>
      </c>
      <c r="G1957" s="168" t="str">
        <f>IFERROR(VLOOKUP(B1957,Tabla_CyP,4,FALSE),"")</f>
        <v>m2</v>
      </c>
    </row>
    <row r="1958" spans="1:141" ht="24" customHeight="1" x14ac:dyDescent="0.2">
      <c r="A1958" s="161"/>
      <c r="B1958" s="150"/>
      <c r="C1958" s="151"/>
      <c r="D1958" s="162"/>
      <c r="E1958" s="163"/>
      <c r="F1958" s="164"/>
      <c r="G1958" s="165"/>
    </row>
    <row r="1959" spans="1:141" ht="24" customHeight="1" x14ac:dyDescent="0.2">
      <c r="A1959" s="357" t="s">
        <v>588</v>
      </c>
      <c r="B1959" s="358"/>
      <c r="C1959" s="359" t="s">
        <v>0</v>
      </c>
      <c r="D1959" s="359" t="s">
        <v>29</v>
      </c>
      <c r="E1959" s="361" t="s">
        <v>30</v>
      </c>
      <c r="F1959" s="363" t="s">
        <v>31</v>
      </c>
      <c r="G1959" s="365" t="s">
        <v>32</v>
      </c>
    </row>
    <row r="1960" spans="1:141" s="171" customFormat="1" ht="24" customHeight="1" x14ac:dyDescent="0.2">
      <c r="A1960" s="169" t="s">
        <v>589</v>
      </c>
      <c r="B1960" s="170" t="s">
        <v>590</v>
      </c>
      <c r="C1960" s="360"/>
      <c r="D1960" s="360"/>
      <c r="E1960" s="362"/>
      <c r="F1960" s="364"/>
      <c r="G1960" s="366"/>
      <c r="I1960" s="336"/>
      <c r="J1960" s="336"/>
      <c r="K1960" s="336"/>
      <c r="L1960" s="336"/>
      <c r="M1960" s="336"/>
      <c r="N1960" s="336"/>
      <c r="O1960" s="336"/>
      <c r="P1960" s="336"/>
      <c r="Q1960" s="336"/>
      <c r="R1960" s="336"/>
      <c r="S1960" s="336"/>
      <c r="T1960" s="336"/>
      <c r="U1960" s="336"/>
      <c r="V1960" s="336"/>
      <c r="W1960" s="336"/>
      <c r="X1960" s="336"/>
      <c r="Y1960" s="336"/>
      <c r="Z1960" s="336"/>
      <c r="AA1960" s="336"/>
      <c r="AB1960" s="336"/>
      <c r="AC1960" s="336"/>
      <c r="AD1960" s="336"/>
      <c r="AE1960" s="336"/>
      <c r="AF1960" s="336"/>
      <c r="AG1960" s="336"/>
      <c r="AH1960" s="336"/>
      <c r="AI1960" s="336"/>
      <c r="AJ1960" s="336"/>
      <c r="AK1960" s="336"/>
      <c r="AL1960" s="336"/>
      <c r="AM1960" s="336"/>
      <c r="AN1960" s="336"/>
      <c r="AO1960" s="336"/>
      <c r="AP1960" s="336"/>
      <c r="AQ1960" s="336"/>
      <c r="AR1960" s="336"/>
      <c r="AS1960" s="336"/>
      <c r="AT1960" s="336"/>
      <c r="AU1960" s="336"/>
      <c r="AV1960" s="336"/>
      <c r="AW1960" s="336"/>
      <c r="AX1960" s="336"/>
      <c r="AY1960" s="336"/>
      <c r="AZ1960" s="336"/>
      <c r="BA1960" s="336"/>
      <c r="BB1960" s="336"/>
      <c r="BC1960" s="336"/>
      <c r="BD1960" s="336"/>
      <c r="BE1960" s="336"/>
      <c r="BF1960" s="336"/>
      <c r="BG1960" s="336"/>
      <c r="BH1960" s="336"/>
      <c r="BI1960" s="336"/>
      <c r="BJ1960" s="336"/>
      <c r="BK1960" s="336"/>
      <c r="BL1960" s="336"/>
      <c r="BM1960" s="336"/>
      <c r="BN1960" s="336"/>
      <c r="BO1960" s="336"/>
      <c r="BP1960" s="336"/>
      <c r="BQ1960" s="336"/>
      <c r="BR1960" s="336"/>
      <c r="BS1960" s="336"/>
      <c r="BT1960" s="336"/>
      <c r="BU1960" s="336"/>
      <c r="BV1960" s="336"/>
      <c r="BW1960" s="336"/>
      <c r="BX1960" s="336"/>
      <c r="BY1960" s="336"/>
      <c r="BZ1960" s="336"/>
      <c r="CA1960" s="336"/>
      <c r="CB1960" s="336"/>
      <c r="CC1960" s="336"/>
      <c r="CD1960" s="336"/>
      <c r="CE1960" s="336"/>
      <c r="CF1960" s="336"/>
      <c r="CG1960" s="336"/>
      <c r="CH1960" s="336"/>
      <c r="CI1960" s="336"/>
      <c r="CJ1960" s="336"/>
      <c r="CK1960" s="336"/>
      <c r="CL1960" s="336"/>
      <c r="CM1960" s="336"/>
      <c r="CN1960" s="336"/>
      <c r="CO1960" s="336"/>
      <c r="CP1960" s="336"/>
      <c r="CQ1960" s="336"/>
      <c r="CR1960" s="336"/>
      <c r="CS1960" s="336"/>
      <c r="CT1960" s="336"/>
      <c r="CU1960" s="336"/>
      <c r="CV1960" s="336"/>
      <c r="CW1960" s="336"/>
      <c r="CX1960" s="336"/>
      <c r="CY1960" s="336"/>
      <c r="CZ1960" s="336"/>
      <c r="DA1960" s="336"/>
      <c r="DB1960" s="336"/>
      <c r="DC1960" s="336"/>
      <c r="DD1960" s="336"/>
      <c r="DE1960" s="336"/>
      <c r="DF1960" s="336"/>
      <c r="DG1960" s="336"/>
      <c r="DH1960" s="336"/>
      <c r="DI1960" s="336"/>
      <c r="DJ1960" s="336"/>
      <c r="DK1960" s="336"/>
      <c r="DL1960" s="336"/>
      <c r="DM1960" s="336"/>
      <c r="DN1960" s="336"/>
      <c r="DO1960" s="336"/>
      <c r="DP1960" s="336"/>
      <c r="DQ1960" s="336"/>
      <c r="DR1960" s="336"/>
      <c r="DS1960" s="336"/>
      <c r="DT1960" s="336"/>
      <c r="DU1960" s="336"/>
      <c r="DV1960" s="336"/>
      <c r="DW1960" s="336"/>
      <c r="DX1960" s="336"/>
      <c r="DY1960" s="336"/>
      <c r="DZ1960" s="336"/>
      <c r="EA1960" s="336"/>
      <c r="EB1960" s="336"/>
      <c r="EC1960" s="336"/>
      <c r="ED1960" s="336"/>
      <c r="EE1960" s="336"/>
      <c r="EF1960" s="336"/>
      <c r="EG1960" s="336"/>
      <c r="EH1960" s="336"/>
      <c r="EI1960" s="336"/>
      <c r="EJ1960" s="336"/>
      <c r="EK1960" s="336"/>
    </row>
    <row r="1961" spans="1:141" ht="24" customHeight="1" x14ac:dyDescent="0.2">
      <c r="A1961" s="239"/>
      <c r="B1961" s="172"/>
      <c r="C1961" s="237" t="s">
        <v>728</v>
      </c>
      <c r="D1961" s="173"/>
      <c r="E1961" s="174"/>
      <c r="F1961" s="175"/>
      <c r="G1961" s="176"/>
    </row>
    <row r="1962" spans="1:141" s="335" customFormat="1" ht="24" customHeight="1" x14ac:dyDescent="0.2">
      <c r="A1962" s="326" t="str">
        <f t="shared" ref="A1962:A1975" si="586">IFERROR(VLOOKUP(C1962,Tabla_Insumos,4,FALSE),"")</f>
        <v/>
      </c>
      <c r="B1962" s="327" t="str">
        <f>IFERROR(VLOOKUP(C1962,Tabla_Insumos,5,FALSE),"")</f>
        <v/>
      </c>
      <c r="C1962" s="328"/>
      <c r="D1962" s="329" t="str">
        <f t="shared" ref="D1962:D1975" si="587">IFERROR(VLOOKUP(C1962,Tabla_Insumos,2,FALSE),"")</f>
        <v/>
      </c>
      <c r="E1962" s="330"/>
      <c r="F1962" s="331">
        <f t="shared" ref="F1962:F1975" si="588">IFERROR(VLOOKUP(C1962,Tabla_Insumos,3,FALSE),0)</f>
        <v>0</v>
      </c>
      <c r="G1962" s="334">
        <f>ROUND(E1962*F1962,2)</f>
        <v>0</v>
      </c>
    </row>
    <row r="1963" spans="1:141" s="335" customFormat="1" ht="24" customHeight="1" x14ac:dyDescent="0.2">
      <c r="A1963" s="326" t="str">
        <f t="shared" si="586"/>
        <v/>
      </c>
      <c r="B1963" s="327" t="str">
        <f t="shared" ref="B1963:B1975" si="589">IFERROR(VLOOKUP(C1963,Tabla_Insumos,5,FALSE),"")</f>
        <v/>
      </c>
      <c r="C1963" s="328"/>
      <c r="D1963" s="329" t="str">
        <f t="shared" si="587"/>
        <v/>
      </c>
      <c r="E1963" s="330"/>
      <c r="F1963" s="331">
        <f t="shared" si="588"/>
        <v>0</v>
      </c>
      <c r="G1963" s="334">
        <f t="shared" ref="G1963:G1975" si="590">ROUND(E1963*F1963,2)</f>
        <v>0</v>
      </c>
    </row>
    <row r="1964" spans="1:141" s="335" customFormat="1" ht="24" customHeight="1" x14ac:dyDescent="0.2">
      <c r="A1964" s="326" t="str">
        <f t="shared" si="586"/>
        <v/>
      </c>
      <c r="B1964" s="327" t="str">
        <f t="shared" si="589"/>
        <v/>
      </c>
      <c r="C1964" s="328"/>
      <c r="D1964" s="329" t="str">
        <f t="shared" si="587"/>
        <v/>
      </c>
      <c r="E1964" s="330"/>
      <c r="F1964" s="331">
        <f t="shared" si="588"/>
        <v>0</v>
      </c>
      <c r="G1964" s="334">
        <f t="shared" si="590"/>
        <v>0</v>
      </c>
    </row>
    <row r="1965" spans="1:141" s="335" customFormat="1" ht="24" customHeight="1" x14ac:dyDescent="0.2">
      <c r="A1965" s="326" t="str">
        <f t="shared" si="586"/>
        <v/>
      </c>
      <c r="B1965" s="327" t="str">
        <f t="shared" si="589"/>
        <v/>
      </c>
      <c r="C1965" s="328"/>
      <c r="D1965" s="329" t="str">
        <f t="shared" si="587"/>
        <v/>
      </c>
      <c r="E1965" s="330"/>
      <c r="F1965" s="331">
        <f t="shared" si="588"/>
        <v>0</v>
      </c>
      <c r="G1965" s="334">
        <f t="shared" si="590"/>
        <v>0</v>
      </c>
    </row>
    <row r="1966" spans="1:141" s="335" customFormat="1" ht="24" customHeight="1" x14ac:dyDescent="0.2">
      <c r="A1966" s="326" t="str">
        <f t="shared" si="586"/>
        <v/>
      </c>
      <c r="B1966" s="327" t="str">
        <f t="shared" si="589"/>
        <v/>
      </c>
      <c r="C1966" s="328"/>
      <c r="D1966" s="329" t="str">
        <f t="shared" si="587"/>
        <v/>
      </c>
      <c r="E1966" s="330"/>
      <c r="F1966" s="331">
        <f t="shared" si="588"/>
        <v>0</v>
      </c>
      <c r="G1966" s="334">
        <f t="shared" si="590"/>
        <v>0</v>
      </c>
    </row>
    <row r="1967" spans="1:141" s="335" customFormat="1" ht="24" customHeight="1" x14ac:dyDescent="0.2">
      <c r="A1967" s="326" t="str">
        <f t="shared" si="586"/>
        <v/>
      </c>
      <c r="B1967" s="327" t="str">
        <f t="shared" si="589"/>
        <v/>
      </c>
      <c r="C1967" s="328"/>
      <c r="D1967" s="329" t="str">
        <f t="shared" si="587"/>
        <v/>
      </c>
      <c r="E1967" s="330"/>
      <c r="F1967" s="331">
        <f t="shared" si="588"/>
        <v>0</v>
      </c>
      <c r="G1967" s="334">
        <f t="shared" si="590"/>
        <v>0</v>
      </c>
    </row>
    <row r="1968" spans="1:141" s="335" customFormat="1" ht="24" customHeight="1" x14ac:dyDescent="0.2">
      <c r="A1968" s="326" t="str">
        <f t="shared" si="586"/>
        <v/>
      </c>
      <c r="B1968" s="327" t="str">
        <f t="shared" si="589"/>
        <v/>
      </c>
      <c r="C1968" s="328"/>
      <c r="D1968" s="329" t="str">
        <f t="shared" si="587"/>
        <v/>
      </c>
      <c r="E1968" s="330"/>
      <c r="F1968" s="331">
        <f t="shared" si="588"/>
        <v>0</v>
      </c>
      <c r="G1968" s="334">
        <f t="shared" si="590"/>
        <v>0</v>
      </c>
    </row>
    <row r="1969" spans="1:7" s="335" customFormat="1" ht="24" customHeight="1" x14ac:dyDescent="0.2">
      <c r="A1969" s="326" t="str">
        <f t="shared" si="586"/>
        <v/>
      </c>
      <c r="B1969" s="327" t="str">
        <f t="shared" si="589"/>
        <v/>
      </c>
      <c r="C1969" s="328"/>
      <c r="D1969" s="329" t="str">
        <f t="shared" si="587"/>
        <v/>
      </c>
      <c r="E1969" s="330"/>
      <c r="F1969" s="331">
        <f t="shared" si="588"/>
        <v>0</v>
      </c>
      <c r="G1969" s="334">
        <f t="shared" si="590"/>
        <v>0</v>
      </c>
    </row>
    <row r="1970" spans="1:7" s="335" customFormat="1" ht="24" customHeight="1" x14ac:dyDescent="0.2">
      <c r="A1970" s="326" t="str">
        <f t="shared" si="586"/>
        <v/>
      </c>
      <c r="B1970" s="327" t="str">
        <f t="shared" si="589"/>
        <v/>
      </c>
      <c r="C1970" s="328"/>
      <c r="D1970" s="329" t="str">
        <f t="shared" si="587"/>
        <v/>
      </c>
      <c r="E1970" s="330"/>
      <c r="F1970" s="331">
        <f t="shared" si="588"/>
        <v>0</v>
      </c>
      <c r="G1970" s="334">
        <f t="shared" si="590"/>
        <v>0</v>
      </c>
    </row>
    <row r="1971" spans="1:7" s="335" customFormat="1" ht="24" customHeight="1" x14ac:dyDescent="0.2">
      <c r="A1971" s="326" t="str">
        <f t="shared" si="586"/>
        <v/>
      </c>
      <c r="B1971" s="327" t="str">
        <f t="shared" si="589"/>
        <v/>
      </c>
      <c r="C1971" s="328"/>
      <c r="D1971" s="329" t="str">
        <f t="shared" si="587"/>
        <v/>
      </c>
      <c r="E1971" s="330"/>
      <c r="F1971" s="331">
        <f t="shared" si="588"/>
        <v>0</v>
      </c>
      <c r="G1971" s="334">
        <f t="shared" si="590"/>
        <v>0</v>
      </c>
    </row>
    <row r="1972" spans="1:7" s="335" customFormat="1" ht="24" customHeight="1" x14ac:dyDescent="0.2">
      <c r="A1972" s="326" t="str">
        <f t="shared" si="586"/>
        <v/>
      </c>
      <c r="B1972" s="327" t="str">
        <f t="shared" si="589"/>
        <v/>
      </c>
      <c r="C1972" s="328"/>
      <c r="D1972" s="329" t="str">
        <f t="shared" si="587"/>
        <v/>
      </c>
      <c r="E1972" s="330"/>
      <c r="F1972" s="331">
        <f t="shared" si="588"/>
        <v>0</v>
      </c>
      <c r="G1972" s="334">
        <f t="shared" si="590"/>
        <v>0</v>
      </c>
    </row>
    <row r="1973" spans="1:7" s="335" customFormat="1" ht="24" customHeight="1" x14ac:dyDescent="0.2">
      <c r="A1973" s="326" t="str">
        <f t="shared" si="586"/>
        <v/>
      </c>
      <c r="B1973" s="327" t="str">
        <f t="shared" si="589"/>
        <v/>
      </c>
      <c r="C1973" s="328"/>
      <c r="D1973" s="329" t="str">
        <f t="shared" si="587"/>
        <v/>
      </c>
      <c r="E1973" s="330"/>
      <c r="F1973" s="331">
        <f t="shared" si="588"/>
        <v>0</v>
      </c>
      <c r="G1973" s="334">
        <f t="shared" si="590"/>
        <v>0</v>
      </c>
    </row>
    <row r="1974" spans="1:7" s="335" customFormat="1" ht="24" customHeight="1" x14ac:dyDescent="0.2">
      <c r="A1974" s="326" t="str">
        <f t="shared" si="586"/>
        <v/>
      </c>
      <c r="B1974" s="327" t="str">
        <f t="shared" si="589"/>
        <v/>
      </c>
      <c r="C1974" s="328"/>
      <c r="D1974" s="329" t="str">
        <f t="shared" si="587"/>
        <v/>
      </c>
      <c r="E1974" s="330"/>
      <c r="F1974" s="331">
        <f t="shared" si="588"/>
        <v>0</v>
      </c>
      <c r="G1974" s="334">
        <f t="shared" si="590"/>
        <v>0</v>
      </c>
    </row>
    <row r="1975" spans="1:7" s="335" customFormat="1" ht="24" customHeight="1" x14ac:dyDescent="0.2">
      <c r="A1975" s="326" t="str">
        <f t="shared" si="586"/>
        <v/>
      </c>
      <c r="B1975" s="327" t="str">
        <f t="shared" si="589"/>
        <v/>
      </c>
      <c r="C1975" s="328"/>
      <c r="D1975" s="329" t="str">
        <f t="shared" si="587"/>
        <v/>
      </c>
      <c r="E1975" s="330"/>
      <c r="F1975" s="332">
        <f t="shared" si="588"/>
        <v>0</v>
      </c>
      <c r="G1975" s="334">
        <f t="shared" si="590"/>
        <v>0</v>
      </c>
    </row>
    <row r="1976" spans="1:7" ht="24" customHeight="1" x14ac:dyDescent="0.2">
      <c r="A1976" s="177"/>
      <c r="B1976" s="151"/>
      <c r="C1976" s="151"/>
      <c r="D1976" s="162"/>
      <c r="E1976" s="163"/>
      <c r="F1976" s="240" t="s">
        <v>33</v>
      </c>
      <c r="G1976" s="178">
        <f>SUBTOTAL(9,G1962:G1975)</f>
        <v>0</v>
      </c>
    </row>
    <row r="1977" spans="1:7" ht="24" customHeight="1" x14ac:dyDescent="0.2">
      <c r="A1977" s="177"/>
      <c r="B1977" s="151"/>
      <c r="C1977" s="179" t="s">
        <v>729</v>
      </c>
      <c r="D1977" s="162"/>
      <c r="E1977" s="163"/>
      <c r="F1977" s="164"/>
      <c r="G1977" s="180"/>
    </row>
    <row r="1978" spans="1:7" s="335" customFormat="1" ht="24" customHeight="1" x14ac:dyDescent="0.2">
      <c r="A1978" s="326" t="str">
        <f t="shared" ref="A1978:A1985" si="591">IFERROR(VLOOKUP(C1978,Tabla_Insumos,4,FALSE),"")</f>
        <v/>
      </c>
      <c r="B1978" s="327" t="str">
        <f t="shared" ref="B1978:B1985" si="592">IFERROR(VLOOKUP(C1978,Tabla_Insumos,5,FALSE),"")</f>
        <v/>
      </c>
      <c r="C1978" s="328"/>
      <c r="D1978" s="329" t="str">
        <f t="shared" ref="D1978:D1985" si="593">IFERROR(VLOOKUP(C1978,Tabla_Insumos,2,FALSE),"")</f>
        <v/>
      </c>
      <c r="E1978" s="330"/>
      <c r="F1978" s="333">
        <f t="shared" ref="F1978:F1985" si="594">IFERROR(VLOOKUP(C1978,Tabla_Insumos,3,FALSE),0)</f>
        <v>0</v>
      </c>
      <c r="G1978" s="334">
        <f>ROUND(E1978*F1978,2)</f>
        <v>0</v>
      </c>
    </row>
    <row r="1979" spans="1:7" s="335" customFormat="1" ht="24" customHeight="1" x14ac:dyDescent="0.2">
      <c r="A1979" s="326" t="str">
        <f t="shared" si="591"/>
        <v/>
      </c>
      <c r="B1979" s="327" t="str">
        <f t="shared" si="592"/>
        <v/>
      </c>
      <c r="C1979" s="328"/>
      <c r="D1979" s="329" t="str">
        <f t="shared" si="593"/>
        <v/>
      </c>
      <c r="E1979" s="330"/>
      <c r="F1979" s="333">
        <f t="shared" si="594"/>
        <v>0</v>
      </c>
      <c r="G1979" s="334">
        <f>ROUND(E1979*F1979,2)</f>
        <v>0</v>
      </c>
    </row>
    <row r="1980" spans="1:7" s="335" customFormat="1" ht="24" customHeight="1" x14ac:dyDescent="0.2">
      <c r="A1980" s="326" t="str">
        <f t="shared" si="591"/>
        <v/>
      </c>
      <c r="B1980" s="327" t="str">
        <f t="shared" si="592"/>
        <v/>
      </c>
      <c r="C1980" s="328"/>
      <c r="D1980" s="329" t="str">
        <f t="shared" si="593"/>
        <v/>
      </c>
      <c r="E1980" s="330"/>
      <c r="F1980" s="333">
        <f t="shared" si="594"/>
        <v>0</v>
      </c>
      <c r="G1980" s="334">
        <f t="shared" ref="G1980:G1985" si="595">ROUND(E1980*F1980,2)</f>
        <v>0</v>
      </c>
    </row>
    <row r="1981" spans="1:7" s="335" customFormat="1" ht="24" customHeight="1" x14ac:dyDescent="0.2">
      <c r="A1981" s="326" t="str">
        <f t="shared" si="591"/>
        <v/>
      </c>
      <c r="B1981" s="327" t="str">
        <f t="shared" si="592"/>
        <v/>
      </c>
      <c r="C1981" s="328"/>
      <c r="D1981" s="329" t="str">
        <f t="shared" si="593"/>
        <v/>
      </c>
      <c r="E1981" s="330"/>
      <c r="F1981" s="333">
        <f t="shared" si="594"/>
        <v>0</v>
      </c>
      <c r="G1981" s="334">
        <f t="shared" si="595"/>
        <v>0</v>
      </c>
    </row>
    <row r="1982" spans="1:7" s="335" customFormat="1" ht="24" customHeight="1" x14ac:dyDescent="0.2">
      <c r="A1982" s="326" t="str">
        <f t="shared" si="591"/>
        <v/>
      </c>
      <c r="B1982" s="327" t="str">
        <f t="shared" si="592"/>
        <v/>
      </c>
      <c r="C1982" s="328"/>
      <c r="D1982" s="329" t="str">
        <f t="shared" si="593"/>
        <v/>
      </c>
      <c r="E1982" s="330"/>
      <c r="F1982" s="331">
        <f t="shared" si="594"/>
        <v>0</v>
      </c>
      <c r="G1982" s="334">
        <f t="shared" si="595"/>
        <v>0</v>
      </c>
    </row>
    <row r="1983" spans="1:7" s="335" customFormat="1" ht="24" customHeight="1" x14ac:dyDescent="0.2">
      <c r="A1983" s="326" t="str">
        <f t="shared" si="591"/>
        <v/>
      </c>
      <c r="B1983" s="327" t="str">
        <f t="shared" si="592"/>
        <v/>
      </c>
      <c r="C1983" s="328"/>
      <c r="D1983" s="329" t="str">
        <f t="shared" si="593"/>
        <v/>
      </c>
      <c r="E1983" s="330"/>
      <c r="F1983" s="331">
        <f t="shared" si="594"/>
        <v>0</v>
      </c>
      <c r="G1983" s="334">
        <f t="shared" si="595"/>
        <v>0</v>
      </c>
    </row>
    <row r="1984" spans="1:7" s="335" customFormat="1" ht="24" customHeight="1" x14ac:dyDescent="0.2">
      <c r="A1984" s="326" t="str">
        <f t="shared" si="591"/>
        <v/>
      </c>
      <c r="B1984" s="327" t="str">
        <f t="shared" si="592"/>
        <v/>
      </c>
      <c r="C1984" s="328"/>
      <c r="D1984" s="329" t="str">
        <f t="shared" si="593"/>
        <v/>
      </c>
      <c r="E1984" s="330"/>
      <c r="F1984" s="331">
        <f t="shared" si="594"/>
        <v>0</v>
      </c>
      <c r="G1984" s="334">
        <f t="shared" si="595"/>
        <v>0</v>
      </c>
    </row>
    <row r="1985" spans="1:7" s="335" customFormat="1" ht="24" customHeight="1" x14ac:dyDescent="0.2">
      <c r="A1985" s="326" t="str">
        <f t="shared" si="591"/>
        <v/>
      </c>
      <c r="B1985" s="327" t="str">
        <f t="shared" si="592"/>
        <v/>
      </c>
      <c r="C1985" s="328"/>
      <c r="D1985" s="329" t="str">
        <f t="shared" si="593"/>
        <v/>
      </c>
      <c r="E1985" s="330"/>
      <c r="F1985" s="331">
        <f t="shared" si="594"/>
        <v>0</v>
      </c>
      <c r="G1985" s="334">
        <f t="shared" si="595"/>
        <v>0</v>
      </c>
    </row>
    <row r="1986" spans="1:7" ht="24" customHeight="1" x14ac:dyDescent="0.2">
      <c r="A1986" s="177"/>
      <c r="B1986" s="151"/>
      <c r="C1986" s="151"/>
      <c r="D1986" s="162"/>
      <c r="E1986" s="163"/>
      <c r="F1986" s="240" t="s">
        <v>34</v>
      </c>
      <c r="G1986" s="178">
        <f>SUBTOTAL(9,G1978:G1985)</f>
        <v>0</v>
      </c>
    </row>
    <row r="1987" spans="1:7" ht="24" customHeight="1" x14ac:dyDescent="0.2">
      <c r="A1987" s="177"/>
      <c r="B1987" s="151"/>
      <c r="C1987" s="179" t="s">
        <v>730</v>
      </c>
      <c r="D1987" s="162"/>
      <c r="E1987" s="163"/>
      <c r="F1987" s="164"/>
      <c r="G1987" s="180"/>
    </row>
    <row r="1988" spans="1:7" s="335" customFormat="1" ht="24" customHeight="1" x14ac:dyDescent="0.2">
      <c r="A1988" s="326" t="str">
        <f t="shared" ref="A1988:A1996" si="596">IFERROR(VLOOKUP(C1988,Tabla_Insumos,4,FALSE),"")</f>
        <v/>
      </c>
      <c r="B1988" s="327" t="str">
        <f t="shared" ref="B1988:B1996" si="597">IFERROR(VLOOKUP(C1988,Tabla_Insumos,5,FALSE),"")</f>
        <v/>
      </c>
      <c r="C1988" s="328"/>
      <c r="D1988" s="329" t="str">
        <f t="shared" ref="D1988:D1996" si="598">IFERROR(VLOOKUP(C1988,Tabla_Insumos,2,FALSE),"")</f>
        <v/>
      </c>
      <c r="E1988" s="330"/>
      <c r="F1988" s="331">
        <f t="shared" ref="F1988:F1996" si="599">IFERROR(VLOOKUP(C1988,Tabla_Insumos,3,FALSE),0)</f>
        <v>0</v>
      </c>
      <c r="G1988" s="334">
        <f t="shared" ref="G1988:G1996" si="600">ROUND(E1988*F1988,2)</f>
        <v>0</v>
      </c>
    </row>
    <row r="1989" spans="1:7" s="335" customFormat="1" ht="24" customHeight="1" x14ac:dyDescent="0.2">
      <c r="A1989" s="326" t="str">
        <f t="shared" si="596"/>
        <v/>
      </c>
      <c r="B1989" s="327" t="str">
        <f t="shared" si="597"/>
        <v/>
      </c>
      <c r="C1989" s="328"/>
      <c r="D1989" s="329" t="str">
        <f t="shared" si="598"/>
        <v/>
      </c>
      <c r="E1989" s="330"/>
      <c r="F1989" s="331">
        <f t="shared" si="599"/>
        <v>0</v>
      </c>
      <c r="G1989" s="334">
        <f t="shared" si="600"/>
        <v>0</v>
      </c>
    </row>
    <row r="1990" spans="1:7" s="335" customFormat="1" ht="24" customHeight="1" x14ac:dyDescent="0.2">
      <c r="A1990" s="326" t="str">
        <f t="shared" si="596"/>
        <v/>
      </c>
      <c r="B1990" s="327" t="str">
        <f t="shared" si="597"/>
        <v/>
      </c>
      <c r="C1990" s="328"/>
      <c r="D1990" s="329" t="str">
        <f t="shared" si="598"/>
        <v/>
      </c>
      <c r="E1990" s="330"/>
      <c r="F1990" s="331">
        <f t="shared" si="599"/>
        <v>0</v>
      </c>
      <c r="G1990" s="334">
        <f t="shared" si="600"/>
        <v>0</v>
      </c>
    </row>
    <row r="1991" spans="1:7" s="335" customFormat="1" ht="24" customHeight="1" x14ac:dyDescent="0.2">
      <c r="A1991" s="326" t="str">
        <f t="shared" si="596"/>
        <v/>
      </c>
      <c r="B1991" s="327" t="str">
        <f t="shared" si="597"/>
        <v/>
      </c>
      <c r="C1991" s="328"/>
      <c r="D1991" s="329" t="str">
        <f t="shared" si="598"/>
        <v/>
      </c>
      <c r="E1991" s="330"/>
      <c r="F1991" s="331">
        <f t="shared" si="599"/>
        <v>0</v>
      </c>
      <c r="G1991" s="334">
        <f t="shared" si="600"/>
        <v>0</v>
      </c>
    </row>
    <row r="1992" spans="1:7" s="335" customFormat="1" ht="24" customHeight="1" x14ac:dyDescent="0.2">
      <c r="A1992" s="326" t="str">
        <f t="shared" si="596"/>
        <v/>
      </c>
      <c r="B1992" s="327" t="str">
        <f t="shared" si="597"/>
        <v/>
      </c>
      <c r="C1992" s="328"/>
      <c r="D1992" s="329" t="str">
        <f t="shared" si="598"/>
        <v/>
      </c>
      <c r="E1992" s="330"/>
      <c r="F1992" s="331">
        <f t="shared" si="599"/>
        <v>0</v>
      </c>
      <c r="G1992" s="334">
        <f t="shared" si="600"/>
        <v>0</v>
      </c>
    </row>
    <row r="1993" spans="1:7" s="335" customFormat="1" ht="24" customHeight="1" x14ac:dyDescent="0.2">
      <c r="A1993" s="326" t="str">
        <f t="shared" si="596"/>
        <v/>
      </c>
      <c r="B1993" s="327" t="str">
        <f t="shared" si="597"/>
        <v/>
      </c>
      <c r="C1993" s="328"/>
      <c r="D1993" s="329" t="str">
        <f t="shared" si="598"/>
        <v/>
      </c>
      <c r="E1993" s="330"/>
      <c r="F1993" s="331">
        <f t="shared" si="599"/>
        <v>0</v>
      </c>
      <c r="G1993" s="334">
        <f t="shared" si="600"/>
        <v>0</v>
      </c>
    </row>
    <row r="1994" spans="1:7" s="335" customFormat="1" ht="24" customHeight="1" x14ac:dyDescent="0.2">
      <c r="A1994" s="326" t="str">
        <f t="shared" si="596"/>
        <v/>
      </c>
      <c r="B1994" s="327" t="str">
        <f t="shared" si="597"/>
        <v/>
      </c>
      <c r="C1994" s="328"/>
      <c r="D1994" s="329" t="str">
        <f t="shared" si="598"/>
        <v/>
      </c>
      <c r="E1994" s="330"/>
      <c r="F1994" s="331">
        <f t="shared" si="599"/>
        <v>0</v>
      </c>
      <c r="G1994" s="334">
        <f t="shared" si="600"/>
        <v>0</v>
      </c>
    </row>
    <row r="1995" spans="1:7" s="335" customFormat="1" ht="24" customHeight="1" x14ac:dyDescent="0.2">
      <c r="A1995" s="326" t="str">
        <f t="shared" si="596"/>
        <v/>
      </c>
      <c r="B1995" s="327" t="str">
        <f t="shared" si="597"/>
        <v/>
      </c>
      <c r="C1995" s="328"/>
      <c r="D1995" s="329" t="str">
        <f t="shared" si="598"/>
        <v/>
      </c>
      <c r="E1995" s="330"/>
      <c r="F1995" s="331">
        <f t="shared" si="599"/>
        <v>0</v>
      </c>
      <c r="G1995" s="334">
        <f t="shared" si="600"/>
        <v>0</v>
      </c>
    </row>
    <row r="1996" spans="1:7" s="335" customFormat="1" ht="24" customHeight="1" x14ac:dyDescent="0.2">
      <c r="A1996" s="326" t="str">
        <f t="shared" si="596"/>
        <v/>
      </c>
      <c r="B1996" s="327" t="str">
        <f t="shared" si="597"/>
        <v/>
      </c>
      <c r="C1996" s="328"/>
      <c r="D1996" s="329" t="str">
        <f t="shared" si="598"/>
        <v/>
      </c>
      <c r="E1996" s="330"/>
      <c r="F1996" s="331">
        <f t="shared" si="599"/>
        <v>0</v>
      </c>
      <c r="G1996" s="334">
        <f t="shared" si="600"/>
        <v>0</v>
      </c>
    </row>
    <row r="1997" spans="1:7" ht="24" customHeight="1" x14ac:dyDescent="0.2">
      <c r="A1997" s="181"/>
      <c r="B1997" s="162"/>
      <c r="C1997" s="151"/>
      <c r="D1997" s="162"/>
      <c r="E1997" s="163"/>
      <c r="F1997" s="240" t="s">
        <v>35</v>
      </c>
      <c r="G1997" s="178">
        <f>SUBTOTAL(9,G1988:G1996)</f>
        <v>0</v>
      </c>
    </row>
    <row r="1998" spans="1:7" ht="24" customHeight="1" thickBot="1" x14ac:dyDescent="0.25">
      <c r="A1998" s="182"/>
      <c r="B1998" s="183"/>
      <c r="C1998" s="184"/>
      <c r="D1998" s="183"/>
      <c r="E1998" s="185"/>
      <c r="F1998" s="186"/>
      <c r="G1998" s="187"/>
    </row>
    <row r="1999" spans="1:7" ht="24" customHeight="1" thickBot="1" x14ac:dyDescent="0.25">
      <c r="A1999" s="188" t="str">
        <f>B1957</f>
        <v>10.2</v>
      </c>
      <c r="B1999" s="189" t="str">
        <f>C1957</f>
        <v>Aluminio</v>
      </c>
      <c r="C1999" s="190"/>
      <c r="D1999" s="190" t="s">
        <v>36</v>
      </c>
      <c r="E1999" s="191"/>
      <c r="F1999" s="192" t="s">
        <v>37</v>
      </c>
      <c r="G1999" s="193">
        <f>SUBTOTAL(9,G1962:G1998)</f>
        <v>0</v>
      </c>
    </row>
    <row r="2000" spans="1:7" ht="24" customHeight="1" thickTop="1" thickBot="1" x14ac:dyDescent="0.25"/>
    <row r="2001" spans="1:141" ht="24" customHeight="1" thickTop="1" x14ac:dyDescent="0.2">
      <c r="A2001" s="225" t="s">
        <v>39</v>
      </c>
      <c r="B2001" s="226"/>
      <c r="C2001" s="226"/>
      <c r="D2001" s="226"/>
      <c r="E2001" s="226"/>
      <c r="F2001" s="226"/>
      <c r="G2001" s="227"/>
      <c r="H2001" s="152">
        <f>COUNTIF($A$1:A2007,"ANALISIS DE PRECIOS")</f>
        <v>41</v>
      </c>
    </row>
    <row r="2002" spans="1:141" ht="24" customHeight="1" x14ac:dyDescent="0.2">
      <c r="A2002" s="153" t="s">
        <v>726</v>
      </c>
      <c r="B2002" s="154" t="str">
        <f>Comitente</f>
        <v>DIRECCIÓN DE INFRAESTRUCTURA ESCOLAR</v>
      </c>
      <c r="C2002" s="148"/>
      <c r="D2002" s="155"/>
      <c r="E2002" s="155"/>
      <c r="F2002" s="156"/>
      <c r="G2002" s="157"/>
    </row>
    <row r="2003" spans="1:141" ht="24" customHeight="1" x14ac:dyDescent="0.2">
      <c r="A2003" s="153" t="s">
        <v>727</v>
      </c>
      <c r="B2003" s="154">
        <f>Contratista</f>
        <v>0</v>
      </c>
      <c r="C2003" s="149"/>
      <c r="D2003" s="149"/>
      <c r="E2003" s="149"/>
      <c r="F2003" s="158"/>
      <c r="G2003" s="159"/>
    </row>
    <row r="2004" spans="1:141" ht="24" customHeight="1" x14ac:dyDescent="0.2">
      <c r="A2004" s="153" t="s">
        <v>26</v>
      </c>
      <c r="B2004" s="154" t="str">
        <f>Obra</f>
        <v>E.N.I. N° 23 - MARGARITA FERRA DE BARTOL</v>
      </c>
      <c r="C2004" s="149"/>
      <c r="D2004" s="149"/>
      <c r="E2004" s="149"/>
      <c r="F2004" s="158" t="s">
        <v>40</v>
      </c>
      <c r="G2004" s="160">
        <f>Fecha_Base</f>
        <v>0</v>
      </c>
    </row>
    <row r="2005" spans="1:141" ht="24" customHeight="1" x14ac:dyDescent="0.2">
      <c r="A2005" s="161" t="s">
        <v>725</v>
      </c>
      <c r="B2005" s="150" t="str">
        <f>Ubicación</f>
        <v>Alfredo Fortabat 3060 (o) - Bº Franklin Rawson</v>
      </c>
      <c r="C2005" s="150"/>
      <c r="D2005" s="162"/>
      <c r="E2005" s="163"/>
      <c r="F2005" s="164"/>
      <c r="G2005" s="165"/>
    </row>
    <row r="2006" spans="1:141" ht="24" customHeight="1" x14ac:dyDescent="0.2">
      <c r="A2006" s="161" t="s">
        <v>41</v>
      </c>
      <c r="B2006" s="166" t="str">
        <f>IFERROR(VALUE(LEFT(B2007,FIND("-",B2007)-1)),"")</f>
        <v/>
      </c>
      <c r="C2006" s="151" t="str">
        <f>IFERROR(VLOOKUP(B2006,Tabla_CyP,2,FALSE),"")</f>
        <v/>
      </c>
      <c r="E2006" s="163"/>
      <c r="F2006" s="164"/>
      <c r="G2006" s="165"/>
    </row>
    <row r="2007" spans="1:141" ht="24" customHeight="1" x14ac:dyDescent="0.2">
      <c r="A2007" s="161" t="s">
        <v>27</v>
      </c>
      <c r="B2007" s="167" t="str">
        <f>IFERROR(VLOOKUP(COUNTIF($A$1:A2007,"ANALISIS DE PRECIOS"),Tabla_NumeroItem,4,FALSE),"")</f>
        <v>10.3</v>
      </c>
      <c r="C2007" s="151" t="str">
        <f>IFERROR(VLOOKUP(B2007,Tabla_CyP,2,FALSE),"")</f>
        <v>Madera</v>
      </c>
      <c r="D2007" s="162"/>
      <c r="E2007" s="163"/>
      <c r="F2007" s="158" t="s">
        <v>28</v>
      </c>
      <c r="G2007" s="168" t="str">
        <f>IFERROR(VLOOKUP(B2007,Tabla_CyP,4,FALSE),"")</f>
        <v>m2</v>
      </c>
    </row>
    <row r="2008" spans="1:141" ht="24" customHeight="1" x14ac:dyDescent="0.2">
      <c r="A2008" s="161"/>
      <c r="B2008" s="150"/>
      <c r="C2008" s="151"/>
      <c r="D2008" s="162"/>
      <c r="E2008" s="163"/>
      <c r="F2008" s="164"/>
      <c r="G2008" s="165"/>
    </row>
    <row r="2009" spans="1:141" ht="24" customHeight="1" x14ac:dyDescent="0.2">
      <c r="A2009" s="357" t="s">
        <v>588</v>
      </c>
      <c r="B2009" s="358"/>
      <c r="C2009" s="359" t="s">
        <v>0</v>
      </c>
      <c r="D2009" s="359" t="s">
        <v>29</v>
      </c>
      <c r="E2009" s="361" t="s">
        <v>30</v>
      </c>
      <c r="F2009" s="363" t="s">
        <v>31</v>
      </c>
      <c r="G2009" s="365" t="s">
        <v>32</v>
      </c>
    </row>
    <row r="2010" spans="1:141" s="171" customFormat="1" ht="24" customHeight="1" x14ac:dyDescent="0.2">
      <c r="A2010" s="169" t="s">
        <v>589</v>
      </c>
      <c r="B2010" s="170" t="s">
        <v>590</v>
      </c>
      <c r="C2010" s="360"/>
      <c r="D2010" s="360"/>
      <c r="E2010" s="362"/>
      <c r="F2010" s="364"/>
      <c r="G2010" s="366"/>
      <c r="I2010" s="336"/>
      <c r="J2010" s="336"/>
      <c r="K2010" s="336"/>
      <c r="L2010" s="336"/>
      <c r="M2010" s="336"/>
      <c r="N2010" s="336"/>
      <c r="O2010" s="336"/>
      <c r="P2010" s="336"/>
      <c r="Q2010" s="336"/>
      <c r="R2010" s="336"/>
      <c r="S2010" s="336"/>
      <c r="T2010" s="336"/>
      <c r="U2010" s="336"/>
      <c r="V2010" s="336"/>
      <c r="W2010" s="336"/>
      <c r="X2010" s="336"/>
      <c r="Y2010" s="336"/>
      <c r="Z2010" s="336"/>
      <c r="AA2010" s="336"/>
      <c r="AB2010" s="336"/>
      <c r="AC2010" s="336"/>
      <c r="AD2010" s="336"/>
      <c r="AE2010" s="336"/>
      <c r="AF2010" s="336"/>
      <c r="AG2010" s="336"/>
      <c r="AH2010" s="336"/>
      <c r="AI2010" s="336"/>
      <c r="AJ2010" s="336"/>
      <c r="AK2010" s="336"/>
      <c r="AL2010" s="336"/>
      <c r="AM2010" s="336"/>
      <c r="AN2010" s="336"/>
      <c r="AO2010" s="336"/>
      <c r="AP2010" s="336"/>
      <c r="AQ2010" s="336"/>
      <c r="AR2010" s="336"/>
      <c r="AS2010" s="336"/>
      <c r="AT2010" s="336"/>
      <c r="AU2010" s="336"/>
      <c r="AV2010" s="336"/>
      <c r="AW2010" s="336"/>
      <c r="AX2010" s="336"/>
      <c r="AY2010" s="336"/>
      <c r="AZ2010" s="336"/>
      <c r="BA2010" s="336"/>
      <c r="BB2010" s="336"/>
      <c r="BC2010" s="336"/>
      <c r="BD2010" s="336"/>
      <c r="BE2010" s="336"/>
      <c r="BF2010" s="336"/>
      <c r="BG2010" s="336"/>
      <c r="BH2010" s="336"/>
      <c r="BI2010" s="336"/>
      <c r="BJ2010" s="336"/>
      <c r="BK2010" s="336"/>
      <c r="BL2010" s="336"/>
      <c r="BM2010" s="336"/>
      <c r="BN2010" s="336"/>
      <c r="BO2010" s="336"/>
      <c r="BP2010" s="336"/>
      <c r="BQ2010" s="336"/>
      <c r="BR2010" s="336"/>
      <c r="BS2010" s="336"/>
      <c r="BT2010" s="336"/>
      <c r="BU2010" s="336"/>
      <c r="BV2010" s="336"/>
      <c r="BW2010" s="336"/>
      <c r="BX2010" s="336"/>
      <c r="BY2010" s="336"/>
      <c r="BZ2010" s="336"/>
      <c r="CA2010" s="336"/>
      <c r="CB2010" s="336"/>
      <c r="CC2010" s="336"/>
      <c r="CD2010" s="336"/>
      <c r="CE2010" s="336"/>
      <c r="CF2010" s="336"/>
      <c r="CG2010" s="336"/>
      <c r="CH2010" s="336"/>
      <c r="CI2010" s="336"/>
      <c r="CJ2010" s="336"/>
      <c r="CK2010" s="336"/>
      <c r="CL2010" s="336"/>
      <c r="CM2010" s="336"/>
      <c r="CN2010" s="336"/>
      <c r="CO2010" s="336"/>
      <c r="CP2010" s="336"/>
      <c r="CQ2010" s="336"/>
      <c r="CR2010" s="336"/>
      <c r="CS2010" s="336"/>
      <c r="CT2010" s="336"/>
      <c r="CU2010" s="336"/>
      <c r="CV2010" s="336"/>
      <c r="CW2010" s="336"/>
      <c r="CX2010" s="336"/>
      <c r="CY2010" s="336"/>
      <c r="CZ2010" s="336"/>
      <c r="DA2010" s="336"/>
      <c r="DB2010" s="336"/>
      <c r="DC2010" s="336"/>
      <c r="DD2010" s="336"/>
      <c r="DE2010" s="336"/>
      <c r="DF2010" s="336"/>
      <c r="DG2010" s="336"/>
      <c r="DH2010" s="336"/>
      <c r="DI2010" s="336"/>
      <c r="DJ2010" s="336"/>
      <c r="DK2010" s="336"/>
      <c r="DL2010" s="336"/>
      <c r="DM2010" s="336"/>
      <c r="DN2010" s="336"/>
      <c r="DO2010" s="336"/>
      <c r="DP2010" s="336"/>
      <c r="DQ2010" s="336"/>
      <c r="DR2010" s="336"/>
      <c r="DS2010" s="336"/>
      <c r="DT2010" s="336"/>
      <c r="DU2010" s="336"/>
      <c r="DV2010" s="336"/>
      <c r="DW2010" s="336"/>
      <c r="DX2010" s="336"/>
      <c r="DY2010" s="336"/>
      <c r="DZ2010" s="336"/>
      <c r="EA2010" s="336"/>
      <c r="EB2010" s="336"/>
      <c r="EC2010" s="336"/>
      <c r="ED2010" s="336"/>
      <c r="EE2010" s="336"/>
      <c r="EF2010" s="336"/>
      <c r="EG2010" s="336"/>
      <c r="EH2010" s="336"/>
      <c r="EI2010" s="336"/>
      <c r="EJ2010" s="336"/>
      <c r="EK2010" s="336"/>
    </row>
    <row r="2011" spans="1:141" ht="24" customHeight="1" x14ac:dyDescent="0.2">
      <c r="A2011" s="239"/>
      <c r="B2011" s="172"/>
      <c r="C2011" s="237" t="s">
        <v>728</v>
      </c>
      <c r="D2011" s="173"/>
      <c r="E2011" s="174"/>
      <c r="F2011" s="175"/>
      <c r="G2011" s="176"/>
    </row>
    <row r="2012" spans="1:141" s="335" customFormat="1" ht="24" customHeight="1" x14ac:dyDescent="0.2">
      <c r="A2012" s="326" t="str">
        <f t="shared" ref="A2012:A2025" si="601">IFERROR(VLOOKUP(C2012,Tabla_Insumos,4,FALSE),"")</f>
        <v/>
      </c>
      <c r="B2012" s="327" t="str">
        <f>IFERROR(VLOOKUP(C2012,Tabla_Insumos,5,FALSE),"")</f>
        <v/>
      </c>
      <c r="C2012" s="328"/>
      <c r="D2012" s="329" t="str">
        <f t="shared" ref="D2012:D2025" si="602">IFERROR(VLOOKUP(C2012,Tabla_Insumos,2,FALSE),"")</f>
        <v/>
      </c>
      <c r="E2012" s="330"/>
      <c r="F2012" s="331">
        <f t="shared" ref="F2012:F2025" si="603">IFERROR(VLOOKUP(C2012,Tabla_Insumos,3,FALSE),0)</f>
        <v>0</v>
      </c>
      <c r="G2012" s="334">
        <f>ROUND(E2012*F2012,2)</f>
        <v>0</v>
      </c>
    </row>
    <row r="2013" spans="1:141" s="335" customFormat="1" ht="24" customHeight="1" x14ac:dyDescent="0.2">
      <c r="A2013" s="326" t="str">
        <f t="shared" si="601"/>
        <v/>
      </c>
      <c r="B2013" s="327" t="str">
        <f t="shared" ref="B2013:B2025" si="604">IFERROR(VLOOKUP(C2013,Tabla_Insumos,5,FALSE),"")</f>
        <v/>
      </c>
      <c r="C2013" s="328"/>
      <c r="D2013" s="329" t="str">
        <f t="shared" si="602"/>
        <v/>
      </c>
      <c r="E2013" s="330"/>
      <c r="F2013" s="331">
        <f t="shared" si="603"/>
        <v>0</v>
      </c>
      <c r="G2013" s="334">
        <f t="shared" ref="G2013:G2025" si="605">ROUND(E2013*F2013,2)</f>
        <v>0</v>
      </c>
    </row>
    <row r="2014" spans="1:141" s="335" customFormat="1" ht="24" customHeight="1" x14ac:dyDescent="0.2">
      <c r="A2014" s="326" t="str">
        <f t="shared" si="601"/>
        <v/>
      </c>
      <c r="B2014" s="327" t="str">
        <f t="shared" si="604"/>
        <v/>
      </c>
      <c r="C2014" s="328"/>
      <c r="D2014" s="329" t="str">
        <f t="shared" si="602"/>
        <v/>
      </c>
      <c r="E2014" s="330"/>
      <c r="F2014" s="331">
        <f t="shared" si="603"/>
        <v>0</v>
      </c>
      <c r="G2014" s="334">
        <f t="shared" si="605"/>
        <v>0</v>
      </c>
    </row>
    <row r="2015" spans="1:141" s="335" customFormat="1" ht="24" customHeight="1" x14ac:dyDescent="0.2">
      <c r="A2015" s="326" t="str">
        <f t="shared" si="601"/>
        <v/>
      </c>
      <c r="B2015" s="327" t="str">
        <f t="shared" si="604"/>
        <v/>
      </c>
      <c r="C2015" s="328"/>
      <c r="D2015" s="329" t="str">
        <f t="shared" si="602"/>
        <v/>
      </c>
      <c r="E2015" s="330"/>
      <c r="F2015" s="331">
        <f t="shared" si="603"/>
        <v>0</v>
      </c>
      <c r="G2015" s="334">
        <f t="shared" si="605"/>
        <v>0</v>
      </c>
    </row>
    <row r="2016" spans="1:141" s="335" customFormat="1" ht="24" customHeight="1" x14ac:dyDescent="0.2">
      <c r="A2016" s="326" t="str">
        <f t="shared" si="601"/>
        <v/>
      </c>
      <c r="B2016" s="327" t="str">
        <f t="shared" si="604"/>
        <v/>
      </c>
      <c r="C2016" s="328"/>
      <c r="D2016" s="329" t="str">
        <f t="shared" si="602"/>
        <v/>
      </c>
      <c r="E2016" s="330"/>
      <c r="F2016" s="331">
        <f t="shared" si="603"/>
        <v>0</v>
      </c>
      <c r="G2016" s="334">
        <f t="shared" si="605"/>
        <v>0</v>
      </c>
    </row>
    <row r="2017" spans="1:7" s="335" customFormat="1" ht="24" customHeight="1" x14ac:dyDescent="0.2">
      <c r="A2017" s="326" t="str">
        <f t="shared" si="601"/>
        <v/>
      </c>
      <c r="B2017" s="327" t="str">
        <f t="shared" si="604"/>
        <v/>
      </c>
      <c r="C2017" s="328"/>
      <c r="D2017" s="329" t="str">
        <f t="shared" si="602"/>
        <v/>
      </c>
      <c r="E2017" s="330"/>
      <c r="F2017" s="331">
        <f t="shared" si="603"/>
        <v>0</v>
      </c>
      <c r="G2017" s="334">
        <f t="shared" si="605"/>
        <v>0</v>
      </c>
    </row>
    <row r="2018" spans="1:7" s="335" customFormat="1" ht="24" customHeight="1" x14ac:dyDescent="0.2">
      <c r="A2018" s="326" t="str">
        <f t="shared" si="601"/>
        <v/>
      </c>
      <c r="B2018" s="327" t="str">
        <f t="shared" si="604"/>
        <v/>
      </c>
      <c r="C2018" s="328"/>
      <c r="D2018" s="329" t="str">
        <f t="shared" si="602"/>
        <v/>
      </c>
      <c r="E2018" s="330"/>
      <c r="F2018" s="331">
        <f t="shared" si="603"/>
        <v>0</v>
      </c>
      <c r="G2018" s="334">
        <f t="shared" si="605"/>
        <v>0</v>
      </c>
    </row>
    <row r="2019" spans="1:7" s="335" customFormat="1" ht="24" customHeight="1" x14ac:dyDescent="0.2">
      <c r="A2019" s="326" t="str">
        <f t="shared" si="601"/>
        <v/>
      </c>
      <c r="B2019" s="327" t="str">
        <f t="shared" si="604"/>
        <v/>
      </c>
      <c r="C2019" s="328"/>
      <c r="D2019" s="329" t="str">
        <f t="shared" si="602"/>
        <v/>
      </c>
      <c r="E2019" s="330"/>
      <c r="F2019" s="331">
        <f t="shared" si="603"/>
        <v>0</v>
      </c>
      <c r="G2019" s="334">
        <f t="shared" si="605"/>
        <v>0</v>
      </c>
    </row>
    <row r="2020" spans="1:7" s="335" customFormat="1" ht="24" customHeight="1" x14ac:dyDescent="0.2">
      <c r="A2020" s="326" t="str">
        <f t="shared" si="601"/>
        <v/>
      </c>
      <c r="B2020" s="327" t="str">
        <f t="shared" si="604"/>
        <v/>
      </c>
      <c r="C2020" s="328"/>
      <c r="D2020" s="329" t="str">
        <f t="shared" si="602"/>
        <v/>
      </c>
      <c r="E2020" s="330"/>
      <c r="F2020" s="331">
        <f t="shared" si="603"/>
        <v>0</v>
      </c>
      <c r="G2020" s="334">
        <f t="shared" si="605"/>
        <v>0</v>
      </c>
    </row>
    <row r="2021" spans="1:7" s="335" customFormat="1" ht="24" customHeight="1" x14ac:dyDescent="0.2">
      <c r="A2021" s="326" t="str">
        <f t="shared" si="601"/>
        <v/>
      </c>
      <c r="B2021" s="327" t="str">
        <f t="shared" si="604"/>
        <v/>
      </c>
      <c r="C2021" s="328"/>
      <c r="D2021" s="329" t="str">
        <f t="shared" si="602"/>
        <v/>
      </c>
      <c r="E2021" s="330"/>
      <c r="F2021" s="331">
        <f t="shared" si="603"/>
        <v>0</v>
      </c>
      <c r="G2021" s="334">
        <f t="shared" si="605"/>
        <v>0</v>
      </c>
    </row>
    <row r="2022" spans="1:7" s="335" customFormat="1" ht="24" customHeight="1" x14ac:dyDescent="0.2">
      <c r="A2022" s="326" t="str">
        <f t="shared" si="601"/>
        <v/>
      </c>
      <c r="B2022" s="327" t="str">
        <f t="shared" si="604"/>
        <v/>
      </c>
      <c r="C2022" s="328"/>
      <c r="D2022" s="329" t="str">
        <f t="shared" si="602"/>
        <v/>
      </c>
      <c r="E2022" s="330"/>
      <c r="F2022" s="331">
        <f t="shared" si="603"/>
        <v>0</v>
      </c>
      <c r="G2022" s="334">
        <f t="shared" si="605"/>
        <v>0</v>
      </c>
    </row>
    <row r="2023" spans="1:7" s="335" customFormat="1" ht="24" customHeight="1" x14ac:dyDescent="0.2">
      <c r="A2023" s="326" t="str">
        <f t="shared" si="601"/>
        <v/>
      </c>
      <c r="B2023" s="327" t="str">
        <f t="shared" si="604"/>
        <v/>
      </c>
      <c r="C2023" s="328"/>
      <c r="D2023" s="329" t="str">
        <f t="shared" si="602"/>
        <v/>
      </c>
      <c r="E2023" s="330"/>
      <c r="F2023" s="331">
        <f t="shared" si="603"/>
        <v>0</v>
      </c>
      <c r="G2023" s="334">
        <f t="shared" si="605"/>
        <v>0</v>
      </c>
    </row>
    <row r="2024" spans="1:7" s="335" customFormat="1" ht="24" customHeight="1" x14ac:dyDescent="0.2">
      <c r="A2024" s="326" t="str">
        <f t="shared" si="601"/>
        <v/>
      </c>
      <c r="B2024" s="327" t="str">
        <f t="shared" si="604"/>
        <v/>
      </c>
      <c r="C2024" s="328"/>
      <c r="D2024" s="329" t="str">
        <f t="shared" si="602"/>
        <v/>
      </c>
      <c r="E2024" s="330"/>
      <c r="F2024" s="331">
        <f t="shared" si="603"/>
        <v>0</v>
      </c>
      <c r="G2024" s="334">
        <f t="shared" si="605"/>
        <v>0</v>
      </c>
    </row>
    <row r="2025" spans="1:7" s="335" customFormat="1" ht="24" customHeight="1" x14ac:dyDescent="0.2">
      <c r="A2025" s="326" t="str">
        <f t="shared" si="601"/>
        <v/>
      </c>
      <c r="B2025" s="327" t="str">
        <f t="shared" si="604"/>
        <v/>
      </c>
      <c r="C2025" s="328"/>
      <c r="D2025" s="329" t="str">
        <f t="shared" si="602"/>
        <v/>
      </c>
      <c r="E2025" s="330"/>
      <c r="F2025" s="332">
        <f t="shared" si="603"/>
        <v>0</v>
      </c>
      <c r="G2025" s="334">
        <f t="shared" si="605"/>
        <v>0</v>
      </c>
    </row>
    <row r="2026" spans="1:7" ht="24" customHeight="1" x14ac:dyDescent="0.2">
      <c r="A2026" s="177"/>
      <c r="B2026" s="151"/>
      <c r="C2026" s="151"/>
      <c r="D2026" s="162"/>
      <c r="E2026" s="163"/>
      <c r="F2026" s="240" t="s">
        <v>33</v>
      </c>
      <c r="G2026" s="178">
        <f>SUBTOTAL(9,G2012:G2025)</f>
        <v>0</v>
      </c>
    </row>
    <row r="2027" spans="1:7" ht="24" customHeight="1" x14ac:dyDescent="0.2">
      <c r="A2027" s="177"/>
      <c r="B2027" s="151"/>
      <c r="C2027" s="179" t="s">
        <v>729</v>
      </c>
      <c r="D2027" s="162"/>
      <c r="E2027" s="163"/>
      <c r="F2027" s="164"/>
      <c r="G2027" s="180"/>
    </row>
    <row r="2028" spans="1:7" s="335" customFormat="1" ht="24" customHeight="1" x14ac:dyDescent="0.2">
      <c r="A2028" s="326" t="str">
        <f t="shared" ref="A2028:A2035" si="606">IFERROR(VLOOKUP(C2028,Tabla_Insumos,4,FALSE),"")</f>
        <v/>
      </c>
      <c r="B2028" s="327" t="str">
        <f t="shared" ref="B2028:B2035" si="607">IFERROR(VLOOKUP(C2028,Tabla_Insumos,5,FALSE),"")</f>
        <v/>
      </c>
      <c r="C2028" s="328"/>
      <c r="D2028" s="329" t="str">
        <f t="shared" ref="D2028:D2035" si="608">IFERROR(VLOOKUP(C2028,Tabla_Insumos,2,FALSE),"")</f>
        <v/>
      </c>
      <c r="E2028" s="330"/>
      <c r="F2028" s="333">
        <f t="shared" ref="F2028:F2035" si="609">IFERROR(VLOOKUP(C2028,Tabla_Insumos,3,FALSE),0)</f>
        <v>0</v>
      </c>
      <c r="G2028" s="334">
        <f>ROUND(E2028*F2028,2)</f>
        <v>0</v>
      </c>
    </row>
    <row r="2029" spans="1:7" s="335" customFormat="1" ht="24" customHeight="1" x14ac:dyDescent="0.2">
      <c r="A2029" s="326" t="str">
        <f t="shared" si="606"/>
        <v/>
      </c>
      <c r="B2029" s="327" t="str">
        <f t="shared" si="607"/>
        <v/>
      </c>
      <c r="C2029" s="328"/>
      <c r="D2029" s="329" t="str">
        <f t="shared" si="608"/>
        <v/>
      </c>
      <c r="E2029" s="330"/>
      <c r="F2029" s="333">
        <f t="shared" si="609"/>
        <v>0</v>
      </c>
      <c r="G2029" s="334">
        <f>ROUND(E2029*F2029,2)</f>
        <v>0</v>
      </c>
    </row>
    <row r="2030" spans="1:7" s="335" customFormat="1" ht="24" customHeight="1" x14ac:dyDescent="0.2">
      <c r="A2030" s="326" t="str">
        <f t="shared" si="606"/>
        <v/>
      </c>
      <c r="B2030" s="327" t="str">
        <f t="shared" si="607"/>
        <v/>
      </c>
      <c r="C2030" s="328"/>
      <c r="D2030" s="329" t="str">
        <f t="shared" si="608"/>
        <v/>
      </c>
      <c r="E2030" s="330"/>
      <c r="F2030" s="333">
        <f t="shared" si="609"/>
        <v>0</v>
      </c>
      <c r="G2030" s="334">
        <f t="shared" ref="G2030:G2035" si="610">ROUND(E2030*F2030,2)</f>
        <v>0</v>
      </c>
    </row>
    <row r="2031" spans="1:7" s="335" customFormat="1" ht="24" customHeight="1" x14ac:dyDescent="0.2">
      <c r="A2031" s="326" t="str">
        <f t="shared" si="606"/>
        <v/>
      </c>
      <c r="B2031" s="327" t="str">
        <f t="shared" si="607"/>
        <v/>
      </c>
      <c r="C2031" s="328"/>
      <c r="D2031" s="329" t="str">
        <f t="shared" si="608"/>
        <v/>
      </c>
      <c r="E2031" s="330"/>
      <c r="F2031" s="333">
        <f t="shared" si="609"/>
        <v>0</v>
      </c>
      <c r="G2031" s="334">
        <f t="shared" si="610"/>
        <v>0</v>
      </c>
    </row>
    <row r="2032" spans="1:7" s="335" customFormat="1" ht="24" customHeight="1" x14ac:dyDescent="0.2">
      <c r="A2032" s="326" t="str">
        <f t="shared" si="606"/>
        <v/>
      </c>
      <c r="B2032" s="327" t="str">
        <f t="shared" si="607"/>
        <v/>
      </c>
      <c r="C2032" s="328"/>
      <c r="D2032" s="329" t="str">
        <f t="shared" si="608"/>
        <v/>
      </c>
      <c r="E2032" s="330"/>
      <c r="F2032" s="331">
        <f t="shared" si="609"/>
        <v>0</v>
      </c>
      <c r="G2032" s="334">
        <f t="shared" si="610"/>
        <v>0</v>
      </c>
    </row>
    <row r="2033" spans="1:7" s="335" customFormat="1" ht="24" customHeight="1" x14ac:dyDescent="0.2">
      <c r="A2033" s="326" t="str">
        <f t="shared" si="606"/>
        <v/>
      </c>
      <c r="B2033" s="327" t="str">
        <f t="shared" si="607"/>
        <v/>
      </c>
      <c r="C2033" s="328"/>
      <c r="D2033" s="329" t="str">
        <f t="shared" si="608"/>
        <v/>
      </c>
      <c r="E2033" s="330"/>
      <c r="F2033" s="331">
        <f t="shared" si="609"/>
        <v>0</v>
      </c>
      <c r="G2033" s="334">
        <f t="shared" si="610"/>
        <v>0</v>
      </c>
    </row>
    <row r="2034" spans="1:7" s="335" customFormat="1" ht="24" customHeight="1" x14ac:dyDescent="0.2">
      <c r="A2034" s="326" t="str">
        <f t="shared" si="606"/>
        <v/>
      </c>
      <c r="B2034" s="327" t="str">
        <f t="shared" si="607"/>
        <v/>
      </c>
      <c r="C2034" s="328"/>
      <c r="D2034" s="329" t="str">
        <f t="shared" si="608"/>
        <v/>
      </c>
      <c r="E2034" s="330"/>
      <c r="F2034" s="331">
        <f t="shared" si="609"/>
        <v>0</v>
      </c>
      <c r="G2034" s="334">
        <f t="shared" si="610"/>
        <v>0</v>
      </c>
    </row>
    <row r="2035" spans="1:7" s="335" customFormat="1" ht="24" customHeight="1" x14ac:dyDescent="0.2">
      <c r="A2035" s="326" t="str">
        <f t="shared" si="606"/>
        <v/>
      </c>
      <c r="B2035" s="327" t="str">
        <f t="shared" si="607"/>
        <v/>
      </c>
      <c r="C2035" s="328"/>
      <c r="D2035" s="329" t="str">
        <f t="shared" si="608"/>
        <v/>
      </c>
      <c r="E2035" s="330"/>
      <c r="F2035" s="331">
        <f t="shared" si="609"/>
        <v>0</v>
      </c>
      <c r="G2035" s="334">
        <f t="shared" si="610"/>
        <v>0</v>
      </c>
    </row>
    <row r="2036" spans="1:7" ht="24" customHeight="1" x14ac:dyDescent="0.2">
      <c r="A2036" s="177"/>
      <c r="B2036" s="151"/>
      <c r="C2036" s="151"/>
      <c r="D2036" s="162"/>
      <c r="E2036" s="163"/>
      <c r="F2036" s="240" t="s">
        <v>34</v>
      </c>
      <c r="G2036" s="178">
        <f>SUBTOTAL(9,G2028:G2035)</f>
        <v>0</v>
      </c>
    </row>
    <row r="2037" spans="1:7" ht="24" customHeight="1" x14ac:dyDescent="0.2">
      <c r="A2037" s="177"/>
      <c r="B2037" s="151"/>
      <c r="C2037" s="179" t="s">
        <v>730</v>
      </c>
      <c r="D2037" s="162"/>
      <c r="E2037" s="163"/>
      <c r="F2037" s="164"/>
      <c r="G2037" s="180"/>
    </row>
    <row r="2038" spans="1:7" s="335" customFormat="1" ht="24" customHeight="1" x14ac:dyDescent="0.2">
      <c r="A2038" s="326" t="str">
        <f t="shared" ref="A2038:A2046" si="611">IFERROR(VLOOKUP(C2038,Tabla_Insumos,4,FALSE),"")</f>
        <v/>
      </c>
      <c r="B2038" s="327" t="str">
        <f t="shared" ref="B2038:B2046" si="612">IFERROR(VLOOKUP(C2038,Tabla_Insumos,5,FALSE),"")</f>
        <v/>
      </c>
      <c r="C2038" s="328"/>
      <c r="D2038" s="329" t="str">
        <f t="shared" ref="D2038:D2046" si="613">IFERROR(VLOOKUP(C2038,Tabla_Insumos,2,FALSE),"")</f>
        <v/>
      </c>
      <c r="E2038" s="330"/>
      <c r="F2038" s="331">
        <f t="shared" ref="F2038:F2046" si="614">IFERROR(VLOOKUP(C2038,Tabla_Insumos,3,FALSE),0)</f>
        <v>0</v>
      </c>
      <c r="G2038" s="334">
        <f t="shared" ref="G2038:G2046" si="615">ROUND(E2038*F2038,2)</f>
        <v>0</v>
      </c>
    </row>
    <row r="2039" spans="1:7" s="335" customFormat="1" ht="24" customHeight="1" x14ac:dyDescent="0.2">
      <c r="A2039" s="326" t="str">
        <f t="shared" si="611"/>
        <v/>
      </c>
      <c r="B2039" s="327" t="str">
        <f t="shared" si="612"/>
        <v/>
      </c>
      <c r="C2039" s="328"/>
      <c r="D2039" s="329" t="str">
        <f t="shared" si="613"/>
        <v/>
      </c>
      <c r="E2039" s="330"/>
      <c r="F2039" s="331">
        <f t="shared" si="614"/>
        <v>0</v>
      </c>
      <c r="G2039" s="334">
        <f t="shared" si="615"/>
        <v>0</v>
      </c>
    </row>
    <row r="2040" spans="1:7" s="335" customFormat="1" ht="24" customHeight="1" x14ac:dyDescent="0.2">
      <c r="A2040" s="326" t="str">
        <f t="shared" si="611"/>
        <v/>
      </c>
      <c r="B2040" s="327" t="str">
        <f t="shared" si="612"/>
        <v/>
      </c>
      <c r="C2040" s="328"/>
      <c r="D2040" s="329" t="str">
        <f t="shared" si="613"/>
        <v/>
      </c>
      <c r="E2040" s="330"/>
      <c r="F2040" s="331">
        <f t="shared" si="614"/>
        <v>0</v>
      </c>
      <c r="G2040" s="334">
        <f t="shared" si="615"/>
        <v>0</v>
      </c>
    </row>
    <row r="2041" spans="1:7" s="335" customFormat="1" ht="24" customHeight="1" x14ac:dyDescent="0.2">
      <c r="A2041" s="326" t="str">
        <f t="shared" si="611"/>
        <v/>
      </c>
      <c r="B2041" s="327" t="str">
        <f t="shared" si="612"/>
        <v/>
      </c>
      <c r="C2041" s="328"/>
      <c r="D2041" s="329" t="str">
        <f t="shared" si="613"/>
        <v/>
      </c>
      <c r="E2041" s="330"/>
      <c r="F2041" s="331">
        <f t="shared" si="614"/>
        <v>0</v>
      </c>
      <c r="G2041" s="334">
        <f t="shared" si="615"/>
        <v>0</v>
      </c>
    </row>
    <row r="2042" spans="1:7" s="335" customFormat="1" ht="24" customHeight="1" x14ac:dyDescent="0.2">
      <c r="A2042" s="326" t="str">
        <f t="shared" si="611"/>
        <v/>
      </c>
      <c r="B2042" s="327" t="str">
        <f t="shared" si="612"/>
        <v/>
      </c>
      <c r="C2042" s="328"/>
      <c r="D2042" s="329" t="str">
        <f t="shared" si="613"/>
        <v/>
      </c>
      <c r="E2042" s="330"/>
      <c r="F2042" s="331">
        <f t="shared" si="614"/>
        <v>0</v>
      </c>
      <c r="G2042" s="334">
        <f t="shared" si="615"/>
        <v>0</v>
      </c>
    </row>
    <row r="2043" spans="1:7" s="335" customFormat="1" ht="24" customHeight="1" x14ac:dyDescent="0.2">
      <c r="A2043" s="326" t="str">
        <f t="shared" si="611"/>
        <v/>
      </c>
      <c r="B2043" s="327" t="str">
        <f t="shared" si="612"/>
        <v/>
      </c>
      <c r="C2043" s="328"/>
      <c r="D2043" s="329" t="str">
        <f t="shared" si="613"/>
        <v/>
      </c>
      <c r="E2043" s="330"/>
      <c r="F2043" s="331">
        <f t="shared" si="614"/>
        <v>0</v>
      </c>
      <c r="G2043" s="334">
        <f t="shared" si="615"/>
        <v>0</v>
      </c>
    </row>
    <row r="2044" spans="1:7" s="335" customFormat="1" ht="24" customHeight="1" x14ac:dyDescent="0.2">
      <c r="A2044" s="326" t="str">
        <f t="shared" si="611"/>
        <v/>
      </c>
      <c r="B2044" s="327" t="str">
        <f t="shared" si="612"/>
        <v/>
      </c>
      <c r="C2044" s="328"/>
      <c r="D2044" s="329" t="str">
        <f t="shared" si="613"/>
        <v/>
      </c>
      <c r="E2044" s="330"/>
      <c r="F2044" s="331">
        <f t="shared" si="614"/>
        <v>0</v>
      </c>
      <c r="G2044" s="334">
        <f t="shared" si="615"/>
        <v>0</v>
      </c>
    </row>
    <row r="2045" spans="1:7" s="335" customFormat="1" ht="24" customHeight="1" x14ac:dyDescent="0.2">
      <c r="A2045" s="326" t="str">
        <f t="shared" si="611"/>
        <v/>
      </c>
      <c r="B2045" s="327" t="str">
        <f t="shared" si="612"/>
        <v/>
      </c>
      <c r="C2045" s="328"/>
      <c r="D2045" s="329" t="str">
        <f t="shared" si="613"/>
        <v/>
      </c>
      <c r="E2045" s="330"/>
      <c r="F2045" s="331">
        <f t="shared" si="614"/>
        <v>0</v>
      </c>
      <c r="G2045" s="334">
        <f t="shared" si="615"/>
        <v>0</v>
      </c>
    </row>
    <row r="2046" spans="1:7" s="335" customFormat="1" ht="24" customHeight="1" x14ac:dyDescent="0.2">
      <c r="A2046" s="326" t="str">
        <f t="shared" si="611"/>
        <v/>
      </c>
      <c r="B2046" s="327" t="str">
        <f t="shared" si="612"/>
        <v/>
      </c>
      <c r="C2046" s="328"/>
      <c r="D2046" s="329" t="str">
        <f t="shared" si="613"/>
        <v/>
      </c>
      <c r="E2046" s="330"/>
      <c r="F2046" s="331">
        <f t="shared" si="614"/>
        <v>0</v>
      </c>
      <c r="G2046" s="334">
        <f t="shared" si="615"/>
        <v>0</v>
      </c>
    </row>
    <row r="2047" spans="1:7" ht="24" customHeight="1" x14ac:dyDescent="0.2">
      <c r="A2047" s="181"/>
      <c r="B2047" s="162"/>
      <c r="C2047" s="151"/>
      <c r="D2047" s="162"/>
      <c r="E2047" s="163"/>
      <c r="F2047" s="240" t="s">
        <v>35</v>
      </c>
      <c r="G2047" s="178">
        <f>SUBTOTAL(9,G2038:G2046)</f>
        <v>0</v>
      </c>
    </row>
    <row r="2048" spans="1:7" ht="24" customHeight="1" thickBot="1" x14ac:dyDescent="0.25">
      <c r="A2048" s="182"/>
      <c r="B2048" s="183"/>
      <c r="C2048" s="184"/>
      <c r="D2048" s="183"/>
      <c r="E2048" s="185"/>
      <c r="F2048" s="186"/>
      <c r="G2048" s="187"/>
    </row>
    <row r="2049" spans="1:141" ht="24" customHeight="1" thickBot="1" x14ac:dyDescent="0.25">
      <c r="A2049" s="188" t="str">
        <f>B2007</f>
        <v>10.3</v>
      </c>
      <c r="B2049" s="189" t="str">
        <f>C2007</f>
        <v>Madera</v>
      </c>
      <c r="C2049" s="190"/>
      <c r="D2049" s="190" t="s">
        <v>36</v>
      </c>
      <c r="E2049" s="191"/>
      <c r="F2049" s="192" t="s">
        <v>37</v>
      </c>
      <c r="G2049" s="193">
        <f>SUBTOTAL(9,G2012:G2048)</f>
        <v>0</v>
      </c>
    </row>
    <row r="2050" spans="1:141" ht="24" customHeight="1" thickTop="1" thickBot="1" x14ac:dyDescent="0.25"/>
    <row r="2051" spans="1:141" ht="24" customHeight="1" thickTop="1" x14ac:dyDescent="0.2">
      <c r="A2051" s="225" t="s">
        <v>39</v>
      </c>
      <c r="B2051" s="226"/>
      <c r="C2051" s="226"/>
      <c r="D2051" s="226"/>
      <c r="E2051" s="226"/>
      <c r="F2051" s="226"/>
      <c r="G2051" s="227"/>
      <c r="H2051" s="152">
        <f>COUNTIF($A$1:A2057,"ANALISIS DE PRECIOS")</f>
        <v>42</v>
      </c>
    </row>
    <row r="2052" spans="1:141" ht="24" customHeight="1" x14ac:dyDescent="0.2">
      <c r="A2052" s="153" t="s">
        <v>726</v>
      </c>
      <c r="B2052" s="154" t="str">
        <f>Comitente</f>
        <v>DIRECCIÓN DE INFRAESTRUCTURA ESCOLAR</v>
      </c>
      <c r="C2052" s="148"/>
      <c r="D2052" s="155"/>
      <c r="E2052" s="155"/>
      <c r="F2052" s="156"/>
      <c r="G2052" s="157"/>
    </row>
    <row r="2053" spans="1:141" ht="24" customHeight="1" x14ac:dyDescent="0.2">
      <c r="A2053" s="153" t="s">
        <v>727</v>
      </c>
      <c r="B2053" s="154">
        <f>Contratista</f>
        <v>0</v>
      </c>
      <c r="C2053" s="149"/>
      <c r="D2053" s="149"/>
      <c r="E2053" s="149"/>
      <c r="F2053" s="158"/>
      <c r="G2053" s="159"/>
    </row>
    <row r="2054" spans="1:141" ht="24" customHeight="1" x14ac:dyDescent="0.2">
      <c r="A2054" s="153" t="s">
        <v>26</v>
      </c>
      <c r="B2054" s="154" t="str">
        <f>Obra</f>
        <v>E.N.I. N° 23 - MARGARITA FERRA DE BARTOL</v>
      </c>
      <c r="C2054" s="149"/>
      <c r="D2054" s="149"/>
      <c r="E2054" s="149"/>
      <c r="F2054" s="158" t="s">
        <v>40</v>
      </c>
      <c r="G2054" s="160">
        <f>Fecha_Base</f>
        <v>0</v>
      </c>
    </row>
    <row r="2055" spans="1:141" ht="24" customHeight="1" x14ac:dyDescent="0.2">
      <c r="A2055" s="161" t="s">
        <v>725</v>
      </c>
      <c r="B2055" s="150" t="str">
        <f>Ubicación</f>
        <v>Alfredo Fortabat 3060 (o) - Bº Franklin Rawson</v>
      </c>
      <c r="C2055" s="150"/>
      <c r="D2055" s="162"/>
      <c r="E2055" s="163"/>
      <c r="F2055" s="164"/>
      <c r="G2055" s="165"/>
    </row>
    <row r="2056" spans="1:141" ht="24" customHeight="1" x14ac:dyDescent="0.2">
      <c r="A2056" s="161" t="s">
        <v>41</v>
      </c>
      <c r="B2056" s="166" t="str">
        <f>IFERROR(VALUE(LEFT(B2057,FIND("-",B2057)-1)),"")</f>
        <v/>
      </c>
      <c r="C2056" s="151" t="str">
        <f>IFERROR(VLOOKUP(B2056,Tabla_CyP,2,FALSE),"")</f>
        <v/>
      </c>
      <c r="E2056" s="163"/>
      <c r="F2056" s="164"/>
      <c r="G2056" s="165"/>
    </row>
    <row r="2057" spans="1:141" ht="24" customHeight="1" x14ac:dyDescent="0.2">
      <c r="A2057" s="161" t="s">
        <v>27</v>
      </c>
      <c r="B2057" s="167" t="str">
        <f>IFERROR(VLOOKUP(COUNTIF($A$1:A2057,"ANALISIS DE PRECIOS"),Tabla_NumeroItem,4,FALSE),"")</f>
        <v>10.4</v>
      </c>
      <c r="C2057" s="151" t="str">
        <f>IFERROR(VLOOKUP(B2057,Tabla_CyP,2,FALSE),"")</f>
        <v>Muebles fijos</v>
      </c>
      <c r="D2057" s="162"/>
      <c r="E2057" s="163"/>
      <c r="F2057" s="158" t="s">
        <v>28</v>
      </c>
      <c r="G2057" s="168" t="str">
        <f>IFERROR(VLOOKUP(B2057,Tabla_CyP,4,FALSE),"")</f>
        <v>m2</v>
      </c>
    </row>
    <row r="2058" spans="1:141" ht="24" customHeight="1" x14ac:dyDescent="0.2">
      <c r="A2058" s="161"/>
      <c r="B2058" s="150"/>
      <c r="C2058" s="151"/>
      <c r="D2058" s="162"/>
      <c r="E2058" s="163"/>
      <c r="F2058" s="164"/>
      <c r="G2058" s="165"/>
    </row>
    <row r="2059" spans="1:141" ht="24" customHeight="1" x14ac:dyDescent="0.2">
      <c r="A2059" s="357" t="s">
        <v>588</v>
      </c>
      <c r="B2059" s="358"/>
      <c r="C2059" s="359" t="s">
        <v>0</v>
      </c>
      <c r="D2059" s="359" t="s">
        <v>29</v>
      </c>
      <c r="E2059" s="361" t="s">
        <v>30</v>
      </c>
      <c r="F2059" s="363" t="s">
        <v>31</v>
      </c>
      <c r="G2059" s="365" t="s">
        <v>32</v>
      </c>
    </row>
    <row r="2060" spans="1:141" s="171" customFormat="1" ht="24" customHeight="1" x14ac:dyDescent="0.2">
      <c r="A2060" s="169" t="s">
        <v>589</v>
      </c>
      <c r="B2060" s="170" t="s">
        <v>590</v>
      </c>
      <c r="C2060" s="360"/>
      <c r="D2060" s="360"/>
      <c r="E2060" s="362"/>
      <c r="F2060" s="364"/>
      <c r="G2060" s="366"/>
      <c r="I2060" s="336"/>
      <c r="J2060" s="336"/>
      <c r="K2060" s="336"/>
      <c r="L2060" s="336"/>
      <c r="M2060" s="336"/>
      <c r="N2060" s="336"/>
      <c r="O2060" s="336"/>
      <c r="P2060" s="336"/>
      <c r="Q2060" s="336"/>
      <c r="R2060" s="336"/>
      <c r="S2060" s="336"/>
      <c r="T2060" s="336"/>
      <c r="U2060" s="336"/>
      <c r="V2060" s="336"/>
      <c r="W2060" s="336"/>
      <c r="X2060" s="336"/>
      <c r="Y2060" s="336"/>
      <c r="Z2060" s="336"/>
      <c r="AA2060" s="336"/>
      <c r="AB2060" s="336"/>
      <c r="AC2060" s="336"/>
      <c r="AD2060" s="336"/>
      <c r="AE2060" s="336"/>
      <c r="AF2060" s="336"/>
      <c r="AG2060" s="336"/>
      <c r="AH2060" s="336"/>
      <c r="AI2060" s="336"/>
      <c r="AJ2060" s="336"/>
      <c r="AK2060" s="336"/>
      <c r="AL2060" s="336"/>
      <c r="AM2060" s="336"/>
      <c r="AN2060" s="336"/>
      <c r="AO2060" s="336"/>
      <c r="AP2060" s="336"/>
      <c r="AQ2060" s="336"/>
      <c r="AR2060" s="336"/>
      <c r="AS2060" s="336"/>
      <c r="AT2060" s="336"/>
      <c r="AU2060" s="336"/>
      <c r="AV2060" s="336"/>
      <c r="AW2060" s="336"/>
      <c r="AX2060" s="336"/>
      <c r="AY2060" s="336"/>
      <c r="AZ2060" s="336"/>
      <c r="BA2060" s="336"/>
      <c r="BB2060" s="336"/>
      <c r="BC2060" s="336"/>
      <c r="BD2060" s="336"/>
      <c r="BE2060" s="336"/>
      <c r="BF2060" s="336"/>
      <c r="BG2060" s="336"/>
      <c r="BH2060" s="336"/>
      <c r="BI2060" s="336"/>
      <c r="BJ2060" s="336"/>
      <c r="BK2060" s="336"/>
      <c r="BL2060" s="336"/>
      <c r="BM2060" s="336"/>
      <c r="BN2060" s="336"/>
      <c r="BO2060" s="336"/>
      <c r="BP2060" s="336"/>
      <c r="BQ2060" s="336"/>
      <c r="BR2060" s="336"/>
      <c r="BS2060" s="336"/>
      <c r="BT2060" s="336"/>
      <c r="BU2060" s="336"/>
      <c r="BV2060" s="336"/>
      <c r="BW2060" s="336"/>
      <c r="BX2060" s="336"/>
      <c r="BY2060" s="336"/>
      <c r="BZ2060" s="336"/>
      <c r="CA2060" s="336"/>
      <c r="CB2060" s="336"/>
      <c r="CC2060" s="336"/>
      <c r="CD2060" s="336"/>
      <c r="CE2060" s="336"/>
      <c r="CF2060" s="336"/>
      <c r="CG2060" s="336"/>
      <c r="CH2060" s="336"/>
      <c r="CI2060" s="336"/>
      <c r="CJ2060" s="336"/>
      <c r="CK2060" s="336"/>
      <c r="CL2060" s="336"/>
      <c r="CM2060" s="336"/>
      <c r="CN2060" s="336"/>
      <c r="CO2060" s="336"/>
      <c r="CP2060" s="336"/>
      <c r="CQ2060" s="336"/>
      <c r="CR2060" s="336"/>
      <c r="CS2060" s="336"/>
      <c r="CT2060" s="336"/>
      <c r="CU2060" s="336"/>
      <c r="CV2060" s="336"/>
      <c r="CW2060" s="336"/>
      <c r="CX2060" s="336"/>
      <c r="CY2060" s="336"/>
      <c r="CZ2060" s="336"/>
      <c r="DA2060" s="336"/>
      <c r="DB2060" s="336"/>
      <c r="DC2060" s="336"/>
      <c r="DD2060" s="336"/>
      <c r="DE2060" s="336"/>
      <c r="DF2060" s="336"/>
      <c r="DG2060" s="336"/>
      <c r="DH2060" s="336"/>
      <c r="DI2060" s="336"/>
      <c r="DJ2060" s="336"/>
      <c r="DK2060" s="336"/>
      <c r="DL2060" s="336"/>
      <c r="DM2060" s="336"/>
      <c r="DN2060" s="336"/>
      <c r="DO2060" s="336"/>
      <c r="DP2060" s="336"/>
      <c r="DQ2060" s="336"/>
      <c r="DR2060" s="336"/>
      <c r="DS2060" s="336"/>
      <c r="DT2060" s="336"/>
      <c r="DU2060" s="336"/>
      <c r="DV2060" s="336"/>
      <c r="DW2060" s="336"/>
      <c r="DX2060" s="336"/>
      <c r="DY2060" s="336"/>
      <c r="DZ2060" s="336"/>
      <c r="EA2060" s="336"/>
      <c r="EB2060" s="336"/>
      <c r="EC2060" s="336"/>
      <c r="ED2060" s="336"/>
      <c r="EE2060" s="336"/>
      <c r="EF2060" s="336"/>
      <c r="EG2060" s="336"/>
      <c r="EH2060" s="336"/>
      <c r="EI2060" s="336"/>
      <c r="EJ2060" s="336"/>
      <c r="EK2060" s="336"/>
    </row>
    <row r="2061" spans="1:141" ht="24" customHeight="1" x14ac:dyDescent="0.2">
      <c r="A2061" s="239"/>
      <c r="B2061" s="172"/>
      <c r="C2061" s="237" t="s">
        <v>728</v>
      </c>
      <c r="D2061" s="173"/>
      <c r="E2061" s="174"/>
      <c r="F2061" s="175"/>
      <c r="G2061" s="176"/>
    </row>
    <row r="2062" spans="1:141" s="335" customFormat="1" ht="24" customHeight="1" x14ac:dyDescent="0.2">
      <c r="A2062" s="326" t="str">
        <f t="shared" ref="A2062:A2075" si="616">IFERROR(VLOOKUP(C2062,Tabla_Insumos,4,FALSE),"")</f>
        <v/>
      </c>
      <c r="B2062" s="327" t="str">
        <f>IFERROR(VLOOKUP(C2062,Tabla_Insumos,5,FALSE),"")</f>
        <v/>
      </c>
      <c r="C2062" s="328"/>
      <c r="D2062" s="329" t="str">
        <f t="shared" ref="D2062:D2075" si="617">IFERROR(VLOOKUP(C2062,Tabla_Insumos,2,FALSE),"")</f>
        <v/>
      </c>
      <c r="E2062" s="330"/>
      <c r="F2062" s="331">
        <f t="shared" ref="F2062:F2075" si="618">IFERROR(VLOOKUP(C2062,Tabla_Insumos,3,FALSE),0)</f>
        <v>0</v>
      </c>
      <c r="G2062" s="334">
        <f>ROUND(E2062*F2062,2)</f>
        <v>0</v>
      </c>
    </row>
    <row r="2063" spans="1:141" s="335" customFormat="1" ht="24" customHeight="1" x14ac:dyDescent="0.2">
      <c r="A2063" s="326" t="str">
        <f t="shared" si="616"/>
        <v/>
      </c>
      <c r="B2063" s="327" t="str">
        <f t="shared" ref="B2063:B2075" si="619">IFERROR(VLOOKUP(C2063,Tabla_Insumos,5,FALSE),"")</f>
        <v/>
      </c>
      <c r="C2063" s="328"/>
      <c r="D2063" s="329" t="str">
        <f t="shared" si="617"/>
        <v/>
      </c>
      <c r="E2063" s="330"/>
      <c r="F2063" s="331">
        <f t="shared" si="618"/>
        <v>0</v>
      </c>
      <c r="G2063" s="334">
        <f t="shared" ref="G2063:G2075" si="620">ROUND(E2063*F2063,2)</f>
        <v>0</v>
      </c>
    </row>
    <row r="2064" spans="1:141" s="335" customFormat="1" ht="24" customHeight="1" x14ac:dyDescent="0.2">
      <c r="A2064" s="326" t="str">
        <f t="shared" si="616"/>
        <v/>
      </c>
      <c r="B2064" s="327" t="str">
        <f t="shared" si="619"/>
        <v/>
      </c>
      <c r="C2064" s="328"/>
      <c r="D2064" s="329" t="str">
        <f t="shared" si="617"/>
        <v/>
      </c>
      <c r="E2064" s="330"/>
      <c r="F2064" s="331">
        <f t="shared" si="618"/>
        <v>0</v>
      </c>
      <c r="G2064" s="334">
        <f t="shared" si="620"/>
        <v>0</v>
      </c>
    </row>
    <row r="2065" spans="1:7" s="335" customFormat="1" ht="24" customHeight="1" x14ac:dyDescent="0.2">
      <c r="A2065" s="326" t="str">
        <f t="shared" si="616"/>
        <v/>
      </c>
      <c r="B2065" s="327" t="str">
        <f t="shared" si="619"/>
        <v/>
      </c>
      <c r="C2065" s="328"/>
      <c r="D2065" s="329" t="str">
        <f t="shared" si="617"/>
        <v/>
      </c>
      <c r="E2065" s="330"/>
      <c r="F2065" s="331">
        <f t="shared" si="618"/>
        <v>0</v>
      </c>
      <c r="G2065" s="334">
        <f t="shared" si="620"/>
        <v>0</v>
      </c>
    </row>
    <row r="2066" spans="1:7" s="335" customFormat="1" ht="24" customHeight="1" x14ac:dyDescent="0.2">
      <c r="A2066" s="326" t="str">
        <f t="shared" si="616"/>
        <v/>
      </c>
      <c r="B2066" s="327" t="str">
        <f t="shared" si="619"/>
        <v/>
      </c>
      <c r="C2066" s="328"/>
      <c r="D2066" s="329" t="str">
        <f t="shared" si="617"/>
        <v/>
      </c>
      <c r="E2066" s="330"/>
      <c r="F2066" s="331">
        <f t="shared" si="618"/>
        <v>0</v>
      </c>
      <c r="G2066" s="334">
        <f t="shared" si="620"/>
        <v>0</v>
      </c>
    </row>
    <row r="2067" spans="1:7" s="335" customFormat="1" ht="24" customHeight="1" x14ac:dyDescent="0.2">
      <c r="A2067" s="326" t="str">
        <f t="shared" si="616"/>
        <v/>
      </c>
      <c r="B2067" s="327" t="str">
        <f t="shared" si="619"/>
        <v/>
      </c>
      <c r="C2067" s="328"/>
      <c r="D2067" s="329" t="str">
        <f t="shared" si="617"/>
        <v/>
      </c>
      <c r="E2067" s="330"/>
      <c r="F2067" s="331">
        <f t="shared" si="618"/>
        <v>0</v>
      </c>
      <c r="G2067" s="334">
        <f t="shared" si="620"/>
        <v>0</v>
      </c>
    </row>
    <row r="2068" spans="1:7" s="335" customFormat="1" ht="24" customHeight="1" x14ac:dyDescent="0.2">
      <c r="A2068" s="326" t="str">
        <f t="shared" si="616"/>
        <v/>
      </c>
      <c r="B2068" s="327" t="str">
        <f t="shared" si="619"/>
        <v/>
      </c>
      <c r="C2068" s="328"/>
      <c r="D2068" s="329" t="str">
        <f t="shared" si="617"/>
        <v/>
      </c>
      <c r="E2068" s="330"/>
      <c r="F2068" s="331">
        <f t="shared" si="618"/>
        <v>0</v>
      </c>
      <c r="G2068" s="334">
        <f t="shared" si="620"/>
        <v>0</v>
      </c>
    </row>
    <row r="2069" spans="1:7" s="335" customFormat="1" ht="24" customHeight="1" x14ac:dyDescent="0.2">
      <c r="A2069" s="326" t="str">
        <f t="shared" si="616"/>
        <v/>
      </c>
      <c r="B2069" s="327" t="str">
        <f t="shared" si="619"/>
        <v/>
      </c>
      <c r="C2069" s="328"/>
      <c r="D2069" s="329" t="str">
        <f t="shared" si="617"/>
        <v/>
      </c>
      <c r="E2069" s="330"/>
      <c r="F2069" s="331">
        <f t="shared" si="618"/>
        <v>0</v>
      </c>
      <c r="G2069" s="334">
        <f t="shared" si="620"/>
        <v>0</v>
      </c>
    </row>
    <row r="2070" spans="1:7" s="335" customFormat="1" ht="24" customHeight="1" x14ac:dyDescent="0.2">
      <c r="A2070" s="326" t="str">
        <f t="shared" si="616"/>
        <v/>
      </c>
      <c r="B2070" s="327" t="str">
        <f t="shared" si="619"/>
        <v/>
      </c>
      <c r="C2070" s="328"/>
      <c r="D2070" s="329" t="str">
        <f t="shared" si="617"/>
        <v/>
      </c>
      <c r="E2070" s="330"/>
      <c r="F2070" s="331">
        <f t="shared" si="618"/>
        <v>0</v>
      </c>
      <c r="G2070" s="334">
        <f t="shared" si="620"/>
        <v>0</v>
      </c>
    </row>
    <row r="2071" spans="1:7" s="335" customFormat="1" ht="24" customHeight="1" x14ac:dyDescent="0.2">
      <c r="A2071" s="326" t="str">
        <f t="shared" si="616"/>
        <v/>
      </c>
      <c r="B2071" s="327" t="str">
        <f t="shared" si="619"/>
        <v/>
      </c>
      <c r="C2071" s="328"/>
      <c r="D2071" s="329" t="str">
        <f t="shared" si="617"/>
        <v/>
      </c>
      <c r="E2071" s="330"/>
      <c r="F2071" s="331">
        <f t="shared" si="618"/>
        <v>0</v>
      </c>
      <c r="G2071" s="334">
        <f t="shared" si="620"/>
        <v>0</v>
      </c>
    </row>
    <row r="2072" spans="1:7" s="335" customFormat="1" ht="24" customHeight="1" x14ac:dyDescent="0.2">
      <c r="A2072" s="326" t="str">
        <f t="shared" si="616"/>
        <v/>
      </c>
      <c r="B2072" s="327" t="str">
        <f t="shared" si="619"/>
        <v/>
      </c>
      <c r="C2072" s="328"/>
      <c r="D2072" s="329" t="str">
        <f t="shared" si="617"/>
        <v/>
      </c>
      <c r="E2072" s="330"/>
      <c r="F2072" s="331">
        <f t="shared" si="618"/>
        <v>0</v>
      </c>
      <c r="G2072" s="334">
        <f t="shared" si="620"/>
        <v>0</v>
      </c>
    </row>
    <row r="2073" spans="1:7" s="335" customFormat="1" ht="24" customHeight="1" x14ac:dyDescent="0.2">
      <c r="A2073" s="326" t="str">
        <f t="shared" si="616"/>
        <v/>
      </c>
      <c r="B2073" s="327" t="str">
        <f t="shared" si="619"/>
        <v/>
      </c>
      <c r="C2073" s="328"/>
      <c r="D2073" s="329" t="str">
        <f t="shared" si="617"/>
        <v/>
      </c>
      <c r="E2073" s="330"/>
      <c r="F2073" s="331">
        <f t="shared" si="618"/>
        <v>0</v>
      </c>
      <c r="G2073" s="334">
        <f t="shared" si="620"/>
        <v>0</v>
      </c>
    </row>
    <row r="2074" spans="1:7" s="335" customFormat="1" ht="24" customHeight="1" x14ac:dyDescent="0.2">
      <c r="A2074" s="326" t="str">
        <f t="shared" si="616"/>
        <v/>
      </c>
      <c r="B2074" s="327" t="str">
        <f t="shared" si="619"/>
        <v/>
      </c>
      <c r="C2074" s="328"/>
      <c r="D2074" s="329" t="str">
        <f t="shared" si="617"/>
        <v/>
      </c>
      <c r="E2074" s="330"/>
      <c r="F2074" s="331">
        <f t="shared" si="618"/>
        <v>0</v>
      </c>
      <c r="G2074" s="334">
        <f t="shared" si="620"/>
        <v>0</v>
      </c>
    </row>
    <row r="2075" spans="1:7" s="335" customFormat="1" ht="24" customHeight="1" x14ac:dyDescent="0.2">
      <c r="A2075" s="326" t="str">
        <f t="shared" si="616"/>
        <v/>
      </c>
      <c r="B2075" s="327" t="str">
        <f t="shared" si="619"/>
        <v/>
      </c>
      <c r="C2075" s="328"/>
      <c r="D2075" s="329" t="str">
        <f t="shared" si="617"/>
        <v/>
      </c>
      <c r="E2075" s="330"/>
      <c r="F2075" s="332">
        <f t="shared" si="618"/>
        <v>0</v>
      </c>
      <c r="G2075" s="334">
        <f t="shared" si="620"/>
        <v>0</v>
      </c>
    </row>
    <row r="2076" spans="1:7" ht="24" customHeight="1" x14ac:dyDescent="0.2">
      <c r="A2076" s="177"/>
      <c r="B2076" s="151"/>
      <c r="C2076" s="151"/>
      <c r="D2076" s="162"/>
      <c r="E2076" s="163"/>
      <c r="F2076" s="240" t="s">
        <v>33</v>
      </c>
      <c r="G2076" s="178">
        <f>SUBTOTAL(9,G2062:G2075)</f>
        <v>0</v>
      </c>
    </row>
    <row r="2077" spans="1:7" ht="24" customHeight="1" x14ac:dyDescent="0.2">
      <c r="A2077" s="177"/>
      <c r="B2077" s="151"/>
      <c r="C2077" s="179" t="s">
        <v>729</v>
      </c>
      <c r="D2077" s="162"/>
      <c r="E2077" s="163"/>
      <c r="F2077" s="164"/>
      <c r="G2077" s="180"/>
    </row>
    <row r="2078" spans="1:7" s="335" customFormat="1" ht="24" customHeight="1" x14ac:dyDescent="0.2">
      <c r="A2078" s="326" t="str">
        <f t="shared" ref="A2078:A2085" si="621">IFERROR(VLOOKUP(C2078,Tabla_Insumos,4,FALSE),"")</f>
        <v/>
      </c>
      <c r="B2078" s="327" t="str">
        <f t="shared" ref="B2078:B2085" si="622">IFERROR(VLOOKUP(C2078,Tabla_Insumos,5,FALSE),"")</f>
        <v/>
      </c>
      <c r="C2078" s="328"/>
      <c r="D2078" s="329" t="str">
        <f t="shared" ref="D2078:D2085" si="623">IFERROR(VLOOKUP(C2078,Tabla_Insumos,2,FALSE),"")</f>
        <v/>
      </c>
      <c r="E2078" s="330"/>
      <c r="F2078" s="333">
        <f t="shared" ref="F2078:F2085" si="624">IFERROR(VLOOKUP(C2078,Tabla_Insumos,3,FALSE),0)</f>
        <v>0</v>
      </c>
      <c r="G2078" s="334">
        <f>ROUND(E2078*F2078,2)</f>
        <v>0</v>
      </c>
    </row>
    <row r="2079" spans="1:7" s="335" customFormat="1" ht="24" customHeight="1" x14ac:dyDescent="0.2">
      <c r="A2079" s="326" t="str">
        <f t="shared" si="621"/>
        <v/>
      </c>
      <c r="B2079" s="327" t="str">
        <f t="shared" si="622"/>
        <v/>
      </c>
      <c r="C2079" s="328"/>
      <c r="D2079" s="329" t="str">
        <f t="shared" si="623"/>
        <v/>
      </c>
      <c r="E2079" s="330"/>
      <c r="F2079" s="333">
        <f t="shared" si="624"/>
        <v>0</v>
      </c>
      <c r="G2079" s="334">
        <f>ROUND(E2079*F2079,2)</f>
        <v>0</v>
      </c>
    </row>
    <row r="2080" spans="1:7" s="335" customFormat="1" ht="24" customHeight="1" x14ac:dyDescent="0.2">
      <c r="A2080" s="326" t="str">
        <f t="shared" si="621"/>
        <v/>
      </c>
      <c r="B2080" s="327" t="str">
        <f t="shared" si="622"/>
        <v/>
      </c>
      <c r="C2080" s="328"/>
      <c r="D2080" s="329" t="str">
        <f t="shared" si="623"/>
        <v/>
      </c>
      <c r="E2080" s="330"/>
      <c r="F2080" s="333">
        <f t="shared" si="624"/>
        <v>0</v>
      </c>
      <c r="G2080" s="334">
        <f t="shared" ref="G2080:G2085" si="625">ROUND(E2080*F2080,2)</f>
        <v>0</v>
      </c>
    </row>
    <row r="2081" spans="1:7" s="335" customFormat="1" ht="24" customHeight="1" x14ac:dyDescent="0.2">
      <c r="A2081" s="326" t="str">
        <f t="shared" si="621"/>
        <v/>
      </c>
      <c r="B2081" s="327" t="str">
        <f t="shared" si="622"/>
        <v/>
      </c>
      <c r="C2081" s="328"/>
      <c r="D2081" s="329" t="str">
        <f t="shared" si="623"/>
        <v/>
      </c>
      <c r="E2081" s="330"/>
      <c r="F2081" s="333">
        <f t="shared" si="624"/>
        <v>0</v>
      </c>
      <c r="G2081" s="334">
        <f t="shared" si="625"/>
        <v>0</v>
      </c>
    </row>
    <row r="2082" spans="1:7" s="335" customFormat="1" ht="24" customHeight="1" x14ac:dyDescent="0.2">
      <c r="A2082" s="326" t="str">
        <f t="shared" si="621"/>
        <v/>
      </c>
      <c r="B2082" s="327" t="str">
        <f t="shared" si="622"/>
        <v/>
      </c>
      <c r="C2082" s="328"/>
      <c r="D2082" s="329" t="str">
        <f t="shared" si="623"/>
        <v/>
      </c>
      <c r="E2082" s="330"/>
      <c r="F2082" s="331">
        <f t="shared" si="624"/>
        <v>0</v>
      </c>
      <c r="G2082" s="334">
        <f t="shared" si="625"/>
        <v>0</v>
      </c>
    </row>
    <row r="2083" spans="1:7" s="335" customFormat="1" ht="24" customHeight="1" x14ac:dyDescent="0.2">
      <c r="A2083" s="326" t="str">
        <f t="shared" si="621"/>
        <v/>
      </c>
      <c r="B2083" s="327" t="str">
        <f t="shared" si="622"/>
        <v/>
      </c>
      <c r="C2083" s="328"/>
      <c r="D2083" s="329" t="str">
        <f t="shared" si="623"/>
        <v/>
      </c>
      <c r="E2083" s="330"/>
      <c r="F2083" s="331">
        <f t="shared" si="624"/>
        <v>0</v>
      </c>
      <c r="G2083" s="334">
        <f t="shared" si="625"/>
        <v>0</v>
      </c>
    </row>
    <row r="2084" spans="1:7" s="335" customFormat="1" ht="24" customHeight="1" x14ac:dyDescent="0.2">
      <c r="A2084" s="326" t="str">
        <f t="shared" si="621"/>
        <v/>
      </c>
      <c r="B2084" s="327" t="str">
        <f t="shared" si="622"/>
        <v/>
      </c>
      <c r="C2084" s="328"/>
      <c r="D2084" s="329" t="str">
        <f t="shared" si="623"/>
        <v/>
      </c>
      <c r="E2084" s="330"/>
      <c r="F2084" s="331">
        <f t="shared" si="624"/>
        <v>0</v>
      </c>
      <c r="G2084" s="334">
        <f t="shared" si="625"/>
        <v>0</v>
      </c>
    </row>
    <row r="2085" spans="1:7" s="335" customFormat="1" ht="24" customHeight="1" x14ac:dyDescent="0.2">
      <c r="A2085" s="326" t="str">
        <f t="shared" si="621"/>
        <v/>
      </c>
      <c r="B2085" s="327" t="str">
        <f t="shared" si="622"/>
        <v/>
      </c>
      <c r="C2085" s="328"/>
      <c r="D2085" s="329" t="str">
        <f t="shared" si="623"/>
        <v/>
      </c>
      <c r="E2085" s="330"/>
      <c r="F2085" s="331">
        <f t="shared" si="624"/>
        <v>0</v>
      </c>
      <c r="G2085" s="334">
        <f t="shared" si="625"/>
        <v>0</v>
      </c>
    </row>
    <row r="2086" spans="1:7" ht="24" customHeight="1" x14ac:dyDescent="0.2">
      <c r="A2086" s="177"/>
      <c r="B2086" s="151"/>
      <c r="C2086" s="151"/>
      <c r="D2086" s="162"/>
      <c r="E2086" s="163"/>
      <c r="F2086" s="240" t="s">
        <v>34</v>
      </c>
      <c r="G2086" s="178">
        <f>SUBTOTAL(9,G2078:G2085)</f>
        <v>0</v>
      </c>
    </row>
    <row r="2087" spans="1:7" ht="24" customHeight="1" x14ac:dyDescent="0.2">
      <c r="A2087" s="177"/>
      <c r="B2087" s="151"/>
      <c r="C2087" s="179" t="s">
        <v>730</v>
      </c>
      <c r="D2087" s="162"/>
      <c r="E2087" s="163"/>
      <c r="F2087" s="164"/>
      <c r="G2087" s="180"/>
    </row>
    <row r="2088" spans="1:7" s="335" customFormat="1" ht="24" customHeight="1" x14ac:dyDescent="0.2">
      <c r="A2088" s="326" t="str">
        <f t="shared" ref="A2088:A2096" si="626">IFERROR(VLOOKUP(C2088,Tabla_Insumos,4,FALSE),"")</f>
        <v/>
      </c>
      <c r="B2088" s="327" t="str">
        <f t="shared" ref="B2088:B2096" si="627">IFERROR(VLOOKUP(C2088,Tabla_Insumos,5,FALSE),"")</f>
        <v/>
      </c>
      <c r="C2088" s="328"/>
      <c r="D2088" s="329" t="str">
        <f t="shared" ref="D2088:D2096" si="628">IFERROR(VLOOKUP(C2088,Tabla_Insumos,2,FALSE),"")</f>
        <v/>
      </c>
      <c r="E2088" s="330"/>
      <c r="F2088" s="331">
        <f t="shared" ref="F2088:F2096" si="629">IFERROR(VLOOKUP(C2088,Tabla_Insumos,3,FALSE),0)</f>
        <v>0</v>
      </c>
      <c r="G2088" s="334">
        <f t="shared" ref="G2088:G2096" si="630">ROUND(E2088*F2088,2)</f>
        <v>0</v>
      </c>
    </row>
    <row r="2089" spans="1:7" s="335" customFormat="1" ht="24" customHeight="1" x14ac:dyDescent="0.2">
      <c r="A2089" s="326" t="str">
        <f t="shared" si="626"/>
        <v/>
      </c>
      <c r="B2089" s="327" t="str">
        <f t="shared" si="627"/>
        <v/>
      </c>
      <c r="C2089" s="328"/>
      <c r="D2089" s="329" t="str">
        <f t="shared" si="628"/>
        <v/>
      </c>
      <c r="E2089" s="330"/>
      <c r="F2089" s="331">
        <f t="shared" si="629"/>
        <v>0</v>
      </c>
      <c r="G2089" s="334">
        <f t="shared" si="630"/>
        <v>0</v>
      </c>
    </row>
    <row r="2090" spans="1:7" s="335" customFormat="1" ht="24" customHeight="1" x14ac:dyDescent="0.2">
      <c r="A2090" s="326" t="str">
        <f t="shared" si="626"/>
        <v/>
      </c>
      <c r="B2090" s="327" t="str">
        <f t="shared" si="627"/>
        <v/>
      </c>
      <c r="C2090" s="328"/>
      <c r="D2090" s="329" t="str">
        <f t="shared" si="628"/>
        <v/>
      </c>
      <c r="E2090" s="330"/>
      <c r="F2090" s="331">
        <f t="shared" si="629"/>
        <v>0</v>
      </c>
      <c r="G2090" s="334">
        <f t="shared" si="630"/>
        <v>0</v>
      </c>
    </row>
    <row r="2091" spans="1:7" s="335" customFormat="1" ht="24" customHeight="1" x14ac:dyDescent="0.2">
      <c r="A2091" s="326" t="str">
        <f t="shared" si="626"/>
        <v/>
      </c>
      <c r="B2091" s="327" t="str">
        <f t="shared" si="627"/>
        <v/>
      </c>
      <c r="C2091" s="328"/>
      <c r="D2091" s="329" t="str">
        <f t="shared" si="628"/>
        <v/>
      </c>
      <c r="E2091" s="330"/>
      <c r="F2091" s="331">
        <f t="shared" si="629"/>
        <v>0</v>
      </c>
      <c r="G2091" s="334">
        <f t="shared" si="630"/>
        <v>0</v>
      </c>
    </row>
    <row r="2092" spans="1:7" s="335" customFormat="1" ht="24" customHeight="1" x14ac:dyDescent="0.2">
      <c r="A2092" s="326" t="str">
        <f t="shared" si="626"/>
        <v/>
      </c>
      <c r="B2092" s="327" t="str">
        <f t="shared" si="627"/>
        <v/>
      </c>
      <c r="C2092" s="328"/>
      <c r="D2092" s="329" t="str">
        <f t="shared" si="628"/>
        <v/>
      </c>
      <c r="E2092" s="330"/>
      <c r="F2092" s="331">
        <f t="shared" si="629"/>
        <v>0</v>
      </c>
      <c r="G2092" s="334">
        <f t="shared" si="630"/>
        <v>0</v>
      </c>
    </row>
    <row r="2093" spans="1:7" s="335" customFormat="1" ht="24" customHeight="1" x14ac:dyDescent="0.2">
      <c r="A2093" s="326" t="str">
        <f t="shared" si="626"/>
        <v/>
      </c>
      <c r="B2093" s="327" t="str">
        <f t="shared" si="627"/>
        <v/>
      </c>
      <c r="C2093" s="328"/>
      <c r="D2093" s="329" t="str">
        <f t="shared" si="628"/>
        <v/>
      </c>
      <c r="E2093" s="330"/>
      <c r="F2093" s="331">
        <f t="shared" si="629"/>
        <v>0</v>
      </c>
      <c r="G2093" s="334">
        <f t="shared" si="630"/>
        <v>0</v>
      </c>
    </row>
    <row r="2094" spans="1:7" s="335" customFormat="1" ht="24" customHeight="1" x14ac:dyDescent="0.2">
      <c r="A2094" s="326" t="str">
        <f t="shared" si="626"/>
        <v/>
      </c>
      <c r="B2094" s="327" t="str">
        <f t="shared" si="627"/>
        <v/>
      </c>
      <c r="C2094" s="328"/>
      <c r="D2094" s="329" t="str">
        <f t="shared" si="628"/>
        <v/>
      </c>
      <c r="E2094" s="330"/>
      <c r="F2094" s="331">
        <f t="shared" si="629"/>
        <v>0</v>
      </c>
      <c r="G2094" s="334">
        <f t="shared" si="630"/>
        <v>0</v>
      </c>
    </row>
    <row r="2095" spans="1:7" s="335" customFormat="1" ht="24" customHeight="1" x14ac:dyDescent="0.2">
      <c r="A2095" s="326" t="str">
        <f t="shared" si="626"/>
        <v/>
      </c>
      <c r="B2095" s="327" t="str">
        <f t="shared" si="627"/>
        <v/>
      </c>
      <c r="C2095" s="328"/>
      <c r="D2095" s="329" t="str">
        <f t="shared" si="628"/>
        <v/>
      </c>
      <c r="E2095" s="330"/>
      <c r="F2095" s="331">
        <f t="shared" si="629"/>
        <v>0</v>
      </c>
      <c r="G2095" s="334">
        <f t="shared" si="630"/>
        <v>0</v>
      </c>
    </row>
    <row r="2096" spans="1:7" s="335" customFormat="1" ht="24" customHeight="1" x14ac:dyDescent="0.2">
      <c r="A2096" s="326" t="str">
        <f t="shared" si="626"/>
        <v/>
      </c>
      <c r="B2096" s="327" t="str">
        <f t="shared" si="627"/>
        <v/>
      </c>
      <c r="C2096" s="328"/>
      <c r="D2096" s="329" t="str">
        <f t="shared" si="628"/>
        <v/>
      </c>
      <c r="E2096" s="330"/>
      <c r="F2096" s="331">
        <f t="shared" si="629"/>
        <v>0</v>
      </c>
      <c r="G2096" s="334">
        <f t="shared" si="630"/>
        <v>0</v>
      </c>
    </row>
    <row r="2097" spans="1:141" ht="24" customHeight="1" x14ac:dyDescent="0.2">
      <c r="A2097" s="181"/>
      <c r="B2097" s="162"/>
      <c r="C2097" s="151"/>
      <c r="D2097" s="162"/>
      <c r="E2097" s="163"/>
      <c r="F2097" s="240" t="s">
        <v>35</v>
      </c>
      <c r="G2097" s="178">
        <f>SUBTOTAL(9,G2088:G2096)</f>
        <v>0</v>
      </c>
    </row>
    <row r="2098" spans="1:141" ht="24" customHeight="1" thickBot="1" x14ac:dyDescent="0.25">
      <c r="A2098" s="182"/>
      <c r="B2098" s="183"/>
      <c r="C2098" s="184"/>
      <c r="D2098" s="183"/>
      <c r="E2098" s="185"/>
      <c r="F2098" s="186"/>
      <c r="G2098" s="187"/>
    </row>
    <row r="2099" spans="1:141" ht="24" customHeight="1" thickBot="1" x14ac:dyDescent="0.25">
      <c r="A2099" s="188" t="str">
        <f>B2057</f>
        <v>10.4</v>
      </c>
      <c r="B2099" s="189" t="str">
        <f>C2057</f>
        <v>Muebles fijos</v>
      </c>
      <c r="C2099" s="190"/>
      <c r="D2099" s="190" t="s">
        <v>36</v>
      </c>
      <c r="E2099" s="191"/>
      <c r="F2099" s="192" t="s">
        <v>37</v>
      </c>
      <c r="G2099" s="193">
        <f>SUBTOTAL(9,G2062:G2098)</f>
        <v>0</v>
      </c>
    </row>
    <row r="2100" spans="1:141" ht="24" customHeight="1" thickTop="1" thickBot="1" x14ac:dyDescent="0.25"/>
    <row r="2101" spans="1:141" ht="24" customHeight="1" thickTop="1" x14ac:dyDescent="0.2">
      <c r="A2101" s="225" t="s">
        <v>39</v>
      </c>
      <c r="B2101" s="226"/>
      <c r="C2101" s="226"/>
      <c r="D2101" s="226"/>
      <c r="E2101" s="226"/>
      <c r="F2101" s="226"/>
      <c r="G2101" s="227"/>
      <c r="H2101" s="152">
        <f>COUNTIF($A$1:A2107,"ANALISIS DE PRECIOS")</f>
        <v>43</v>
      </c>
    </row>
    <row r="2102" spans="1:141" ht="24" customHeight="1" x14ac:dyDescent="0.2">
      <c r="A2102" s="153" t="s">
        <v>726</v>
      </c>
      <c r="B2102" s="154" t="str">
        <f>Comitente</f>
        <v>DIRECCIÓN DE INFRAESTRUCTURA ESCOLAR</v>
      </c>
      <c r="C2102" s="148"/>
      <c r="D2102" s="155"/>
      <c r="E2102" s="155"/>
      <c r="F2102" s="156"/>
      <c r="G2102" s="157"/>
    </row>
    <row r="2103" spans="1:141" ht="24" customHeight="1" x14ac:dyDescent="0.2">
      <c r="A2103" s="153" t="s">
        <v>727</v>
      </c>
      <c r="B2103" s="154">
        <f>Contratista</f>
        <v>0</v>
      </c>
      <c r="C2103" s="149"/>
      <c r="D2103" s="149"/>
      <c r="E2103" s="149"/>
      <c r="F2103" s="158"/>
      <c r="G2103" s="159"/>
    </row>
    <row r="2104" spans="1:141" ht="24" customHeight="1" x14ac:dyDescent="0.2">
      <c r="A2104" s="153" t="s">
        <v>26</v>
      </c>
      <c r="B2104" s="154" t="str">
        <f>Obra</f>
        <v>E.N.I. N° 23 - MARGARITA FERRA DE BARTOL</v>
      </c>
      <c r="C2104" s="149"/>
      <c r="D2104" s="149"/>
      <c r="E2104" s="149"/>
      <c r="F2104" s="158" t="s">
        <v>40</v>
      </c>
      <c r="G2104" s="160">
        <f>Fecha_Base</f>
        <v>0</v>
      </c>
    </row>
    <row r="2105" spans="1:141" ht="24" customHeight="1" x14ac:dyDescent="0.2">
      <c r="A2105" s="161" t="s">
        <v>725</v>
      </c>
      <c r="B2105" s="150" t="str">
        <f>Ubicación</f>
        <v>Alfredo Fortabat 3060 (o) - Bº Franklin Rawson</v>
      </c>
      <c r="C2105" s="150"/>
      <c r="D2105" s="162"/>
      <c r="E2105" s="163"/>
      <c r="F2105" s="164"/>
      <c r="G2105" s="165"/>
    </row>
    <row r="2106" spans="1:141" ht="24" customHeight="1" x14ac:dyDescent="0.2">
      <c r="A2106" s="161" t="s">
        <v>41</v>
      </c>
      <c r="B2106" s="166" t="str">
        <f>IFERROR(VALUE(LEFT(B2107,FIND("-",B2107)-1)),"")</f>
        <v/>
      </c>
      <c r="C2106" s="151" t="str">
        <f>IFERROR(VLOOKUP(B2106,Tabla_CyP,2,FALSE),"")</f>
        <v/>
      </c>
      <c r="E2106" s="163"/>
      <c r="F2106" s="164"/>
      <c r="G2106" s="165"/>
    </row>
    <row r="2107" spans="1:141" ht="24" customHeight="1" x14ac:dyDescent="0.2">
      <c r="A2107" s="161" t="s">
        <v>27</v>
      </c>
      <c r="B2107" s="167" t="str">
        <f>IFERROR(VLOOKUP(COUNTIF($A$1:A2107,"ANALISIS DE PRECIOS"),Tabla_NumeroItem,4,FALSE),"")</f>
        <v>11.1</v>
      </c>
      <c r="C2107" s="151" t="str">
        <f>IFERROR(VLOOKUP(B2107,Tabla_CyP,2,FALSE),"")</f>
        <v>Media tensión</v>
      </c>
      <c r="D2107" s="162"/>
      <c r="E2107" s="163"/>
      <c r="F2107" s="158" t="s">
        <v>28</v>
      </c>
      <c r="G2107" s="168" t="str">
        <f>IFERROR(VLOOKUP(B2107,Tabla_CyP,4,FALSE),"")</f>
        <v>gl</v>
      </c>
    </row>
    <row r="2108" spans="1:141" ht="24" customHeight="1" x14ac:dyDescent="0.2">
      <c r="A2108" s="161"/>
      <c r="B2108" s="150"/>
      <c r="C2108" s="151"/>
      <c r="D2108" s="162"/>
      <c r="E2108" s="163"/>
      <c r="F2108" s="164"/>
      <c r="G2108" s="165"/>
    </row>
    <row r="2109" spans="1:141" ht="24" customHeight="1" x14ac:dyDescent="0.2">
      <c r="A2109" s="357" t="s">
        <v>588</v>
      </c>
      <c r="B2109" s="358"/>
      <c r="C2109" s="359" t="s">
        <v>0</v>
      </c>
      <c r="D2109" s="359" t="s">
        <v>29</v>
      </c>
      <c r="E2109" s="361" t="s">
        <v>30</v>
      </c>
      <c r="F2109" s="363" t="s">
        <v>31</v>
      </c>
      <c r="G2109" s="365" t="s">
        <v>32</v>
      </c>
    </row>
    <row r="2110" spans="1:141" s="171" customFormat="1" ht="24" customHeight="1" x14ac:dyDescent="0.2">
      <c r="A2110" s="169" t="s">
        <v>589</v>
      </c>
      <c r="B2110" s="170" t="s">
        <v>590</v>
      </c>
      <c r="C2110" s="360"/>
      <c r="D2110" s="360"/>
      <c r="E2110" s="362"/>
      <c r="F2110" s="364"/>
      <c r="G2110" s="366"/>
      <c r="I2110" s="336"/>
      <c r="J2110" s="336"/>
      <c r="K2110" s="336"/>
      <c r="L2110" s="336"/>
      <c r="M2110" s="336"/>
      <c r="N2110" s="336"/>
      <c r="O2110" s="336"/>
      <c r="P2110" s="336"/>
      <c r="Q2110" s="336"/>
      <c r="R2110" s="336"/>
      <c r="S2110" s="336"/>
      <c r="T2110" s="336"/>
      <c r="U2110" s="336"/>
      <c r="V2110" s="336"/>
      <c r="W2110" s="336"/>
      <c r="X2110" s="336"/>
      <c r="Y2110" s="336"/>
      <c r="Z2110" s="336"/>
      <c r="AA2110" s="336"/>
      <c r="AB2110" s="336"/>
      <c r="AC2110" s="336"/>
      <c r="AD2110" s="336"/>
      <c r="AE2110" s="336"/>
      <c r="AF2110" s="336"/>
      <c r="AG2110" s="336"/>
      <c r="AH2110" s="336"/>
      <c r="AI2110" s="336"/>
      <c r="AJ2110" s="336"/>
      <c r="AK2110" s="336"/>
      <c r="AL2110" s="336"/>
      <c r="AM2110" s="336"/>
      <c r="AN2110" s="336"/>
      <c r="AO2110" s="336"/>
      <c r="AP2110" s="336"/>
      <c r="AQ2110" s="336"/>
      <c r="AR2110" s="336"/>
      <c r="AS2110" s="336"/>
      <c r="AT2110" s="336"/>
      <c r="AU2110" s="336"/>
      <c r="AV2110" s="336"/>
      <c r="AW2110" s="336"/>
      <c r="AX2110" s="336"/>
      <c r="AY2110" s="336"/>
      <c r="AZ2110" s="336"/>
      <c r="BA2110" s="336"/>
      <c r="BB2110" s="336"/>
      <c r="BC2110" s="336"/>
      <c r="BD2110" s="336"/>
      <c r="BE2110" s="336"/>
      <c r="BF2110" s="336"/>
      <c r="BG2110" s="336"/>
      <c r="BH2110" s="336"/>
      <c r="BI2110" s="336"/>
      <c r="BJ2110" s="336"/>
      <c r="BK2110" s="336"/>
      <c r="BL2110" s="336"/>
      <c r="BM2110" s="336"/>
      <c r="BN2110" s="336"/>
      <c r="BO2110" s="336"/>
      <c r="BP2110" s="336"/>
      <c r="BQ2110" s="336"/>
      <c r="BR2110" s="336"/>
      <c r="BS2110" s="336"/>
      <c r="BT2110" s="336"/>
      <c r="BU2110" s="336"/>
      <c r="BV2110" s="336"/>
      <c r="BW2110" s="336"/>
      <c r="BX2110" s="336"/>
      <c r="BY2110" s="336"/>
      <c r="BZ2110" s="336"/>
      <c r="CA2110" s="336"/>
      <c r="CB2110" s="336"/>
      <c r="CC2110" s="336"/>
      <c r="CD2110" s="336"/>
      <c r="CE2110" s="336"/>
      <c r="CF2110" s="336"/>
      <c r="CG2110" s="336"/>
      <c r="CH2110" s="336"/>
      <c r="CI2110" s="336"/>
      <c r="CJ2110" s="336"/>
      <c r="CK2110" s="336"/>
      <c r="CL2110" s="336"/>
      <c r="CM2110" s="336"/>
      <c r="CN2110" s="336"/>
      <c r="CO2110" s="336"/>
      <c r="CP2110" s="336"/>
      <c r="CQ2110" s="336"/>
      <c r="CR2110" s="336"/>
      <c r="CS2110" s="336"/>
      <c r="CT2110" s="336"/>
      <c r="CU2110" s="336"/>
      <c r="CV2110" s="336"/>
      <c r="CW2110" s="336"/>
      <c r="CX2110" s="336"/>
      <c r="CY2110" s="336"/>
      <c r="CZ2110" s="336"/>
      <c r="DA2110" s="336"/>
      <c r="DB2110" s="336"/>
      <c r="DC2110" s="336"/>
      <c r="DD2110" s="336"/>
      <c r="DE2110" s="336"/>
      <c r="DF2110" s="336"/>
      <c r="DG2110" s="336"/>
      <c r="DH2110" s="336"/>
      <c r="DI2110" s="336"/>
      <c r="DJ2110" s="336"/>
      <c r="DK2110" s="336"/>
      <c r="DL2110" s="336"/>
      <c r="DM2110" s="336"/>
      <c r="DN2110" s="336"/>
      <c r="DO2110" s="336"/>
      <c r="DP2110" s="336"/>
      <c r="DQ2110" s="336"/>
      <c r="DR2110" s="336"/>
      <c r="DS2110" s="336"/>
      <c r="DT2110" s="336"/>
      <c r="DU2110" s="336"/>
      <c r="DV2110" s="336"/>
      <c r="DW2110" s="336"/>
      <c r="DX2110" s="336"/>
      <c r="DY2110" s="336"/>
      <c r="DZ2110" s="336"/>
      <c r="EA2110" s="336"/>
      <c r="EB2110" s="336"/>
      <c r="EC2110" s="336"/>
      <c r="ED2110" s="336"/>
      <c r="EE2110" s="336"/>
      <c r="EF2110" s="336"/>
      <c r="EG2110" s="336"/>
      <c r="EH2110" s="336"/>
      <c r="EI2110" s="336"/>
      <c r="EJ2110" s="336"/>
      <c r="EK2110" s="336"/>
    </row>
    <row r="2111" spans="1:141" ht="24" customHeight="1" x14ac:dyDescent="0.2">
      <c r="A2111" s="239"/>
      <c r="B2111" s="172"/>
      <c r="C2111" s="237" t="s">
        <v>728</v>
      </c>
      <c r="D2111" s="173"/>
      <c r="E2111" s="174"/>
      <c r="F2111" s="175"/>
      <c r="G2111" s="176"/>
    </row>
    <row r="2112" spans="1:141" s="335" customFormat="1" ht="24" customHeight="1" x14ac:dyDescent="0.2">
      <c r="A2112" s="326" t="str">
        <f t="shared" ref="A2112:A2125" si="631">IFERROR(VLOOKUP(C2112,Tabla_Insumos,4,FALSE),"")</f>
        <v/>
      </c>
      <c r="B2112" s="327" t="str">
        <f>IFERROR(VLOOKUP(C2112,Tabla_Insumos,5,FALSE),"")</f>
        <v/>
      </c>
      <c r="C2112" s="328"/>
      <c r="D2112" s="329" t="str">
        <f t="shared" ref="D2112:D2125" si="632">IFERROR(VLOOKUP(C2112,Tabla_Insumos,2,FALSE),"")</f>
        <v/>
      </c>
      <c r="E2112" s="330"/>
      <c r="F2112" s="331">
        <f t="shared" ref="F2112:F2125" si="633">IFERROR(VLOOKUP(C2112,Tabla_Insumos,3,FALSE),0)</f>
        <v>0</v>
      </c>
      <c r="G2112" s="334">
        <f>ROUND(E2112*F2112,2)</f>
        <v>0</v>
      </c>
    </row>
    <row r="2113" spans="1:7" s="335" customFormat="1" ht="24" customHeight="1" x14ac:dyDescent="0.2">
      <c r="A2113" s="326" t="str">
        <f t="shared" si="631"/>
        <v/>
      </c>
      <c r="B2113" s="327" t="str">
        <f t="shared" ref="B2113:B2125" si="634">IFERROR(VLOOKUP(C2113,Tabla_Insumos,5,FALSE),"")</f>
        <v/>
      </c>
      <c r="C2113" s="328"/>
      <c r="D2113" s="329" t="str">
        <f t="shared" si="632"/>
        <v/>
      </c>
      <c r="E2113" s="330"/>
      <c r="F2113" s="331">
        <f t="shared" si="633"/>
        <v>0</v>
      </c>
      <c r="G2113" s="334">
        <f t="shared" ref="G2113:G2125" si="635">ROUND(E2113*F2113,2)</f>
        <v>0</v>
      </c>
    </row>
    <row r="2114" spans="1:7" s="335" customFormat="1" ht="24" customHeight="1" x14ac:dyDescent="0.2">
      <c r="A2114" s="326" t="str">
        <f t="shared" si="631"/>
        <v/>
      </c>
      <c r="B2114" s="327" t="str">
        <f t="shared" si="634"/>
        <v/>
      </c>
      <c r="C2114" s="328"/>
      <c r="D2114" s="329" t="str">
        <f t="shared" si="632"/>
        <v/>
      </c>
      <c r="E2114" s="330"/>
      <c r="F2114" s="331">
        <f t="shared" si="633"/>
        <v>0</v>
      </c>
      <c r="G2114" s="334">
        <f t="shared" si="635"/>
        <v>0</v>
      </c>
    </row>
    <row r="2115" spans="1:7" s="335" customFormat="1" ht="24" customHeight="1" x14ac:dyDescent="0.2">
      <c r="A2115" s="326" t="str">
        <f t="shared" si="631"/>
        <v/>
      </c>
      <c r="B2115" s="327" t="str">
        <f t="shared" si="634"/>
        <v/>
      </c>
      <c r="C2115" s="328"/>
      <c r="D2115" s="329" t="str">
        <f t="shared" si="632"/>
        <v/>
      </c>
      <c r="E2115" s="330"/>
      <c r="F2115" s="331">
        <f t="shared" si="633"/>
        <v>0</v>
      </c>
      <c r="G2115" s="334">
        <f t="shared" si="635"/>
        <v>0</v>
      </c>
    </row>
    <row r="2116" spans="1:7" s="335" customFormat="1" ht="24" customHeight="1" x14ac:dyDescent="0.2">
      <c r="A2116" s="326" t="str">
        <f t="shared" si="631"/>
        <v/>
      </c>
      <c r="B2116" s="327" t="str">
        <f t="shared" si="634"/>
        <v/>
      </c>
      <c r="C2116" s="328"/>
      <c r="D2116" s="329" t="str">
        <f t="shared" si="632"/>
        <v/>
      </c>
      <c r="E2116" s="330"/>
      <c r="F2116" s="331">
        <f t="shared" si="633"/>
        <v>0</v>
      </c>
      <c r="G2116" s="334">
        <f t="shared" si="635"/>
        <v>0</v>
      </c>
    </row>
    <row r="2117" spans="1:7" s="335" customFormat="1" ht="24" customHeight="1" x14ac:dyDescent="0.2">
      <c r="A2117" s="326" t="str">
        <f t="shared" si="631"/>
        <v/>
      </c>
      <c r="B2117" s="327" t="str">
        <f t="shared" si="634"/>
        <v/>
      </c>
      <c r="C2117" s="328"/>
      <c r="D2117" s="329" t="str">
        <f t="shared" si="632"/>
        <v/>
      </c>
      <c r="E2117" s="330"/>
      <c r="F2117" s="331">
        <f t="shared" si="633"/>
        <v>0</v>
      </c>
      <c r="G2117" s="334">
        <f t="shared" si="635"/>
        <v>0</v>
      </c>
    </row>
    <row r="2118" spans="1:7" s="335" customFormat="1" ht="24" customHeight="1" x14ac:dyDescent="0.2">
      <c r="A2118" s="326" t="str">
        <f t="shared" si="631"/>
        <v/>
      </c>
      <c r="B2118" s="327" t="str">
        <f t="shared" si="634"/>
        <v/>
      </c>
      <c r="C2118" s="328"/>
      <c r="D2118" s="329" t="str">
        <f t="shared" si="632"/>
        <v/>
      </c>
      <c r="E2118" s="330"/>
      <c r="F2118" s="331">
        <f t="shared" si="633"/>
        <v>0</v>
      </c>
      <c r="G2118" s="334">
        <f t="shared" si="635"/>
        <v>0</v>
      </c>
    </row>
    <row r="2119" spans="1:7" s="335" customFormat="1" ht="24" customHeight="1" x14ac:dyDescent="0.2">
      <c r="A2119" s="326" t="str">
        <f t="shared" si="631"/>
        <v/>
      </c>
      <c r="B2119" s="327" t="str">
        <f t="shared" si="634"/>
        <v/>
      </c>
      <c r="C2119" s="328"/>
      <c r="D2119" s="329" t="str">
        <f t="shared" si="632"/>
        <v/>
      </c>
      <c r="E2119" s="330"/>
      <c r="F2119" s="331">
        <f t="shared" si="633"/>
        <v>0</v>
      </c>
      <c r="G2119" s="334">
        <f t="shared" si="635"/>
        <v>0</v>
      </c>
    </row>
    <row r="2120" spans="1:7" s="335" customFormat="1" ht="24" customHeight="1" x14ac:dyDescent="0.2">
      <c r="A2120" s="326" t="str">
        <f t="shared" si="631"/>
        <v/>
      </c>
      <c r="B2120" s="327" t="str">
        <f t="shared" si="634"/>
        <v/>
      </c>
      <c r="C2120" s="328"/>
      <c r="D2120" s="329" t="str">
        <f t="shared" si="632"/>
        <v/>
      </c>
      <c r="E2120" s="330"/>
      <c r="F2120" s="331">
        <f t="shared" si="633"/>
        <v>0</v>
      </c>
      <c r="G2120" s="334">
        <f t="shared" si="635"/>
        <v>0</v>
      </c>
    </row>
    <row r="2121" spans="1:7" s="335" customFormat="1" ht="24" customHeight="1" x14ac:dyDescent="0.2">
      <c r="A2121" s="326" t="str">
        <f t="shared" si="631"/>
        <v/>
      </c>
      <c r="B2121" s="327" t="str">
        <f t="shared" si="634"/>
        <v/>
      </c>
      <c r="C2121" s="328"/>
      <c r="D2121" s="329" t="str">
        <f t="shared" si="632"/>
        <v/>
      </c>
      <c r="E2121" s="330"/>
      <c r="F2121" s="331">
        <f t="shared" si="633"/>
        <v>0</v>
      </c>
      <c r="G2121" s="334">
        <f t="shared" si="635"/>
        <v>0</v>
      </c>
    </row>
    <row r="2122" spans="1:7" s="335" customFormat="1" ht="24" customHeight="1" x14ac:dyDescent="0.2">
      <c r="A2122" s="326" t="str">
        <f t="shared" si="631"/>
        <v/>
      </c>
      <c r="B2122" s="327" t="str">
        <f t="shared" si="634"/>
        <v/>
      </c>
      <c r="C2122" s="328"/>
      <c r="D2122" s="329" t="str">
        <f t="shared" si="632"/>
        <v/>
      </c>
      <c r="E2122" s="330"/>
      <c r="F2122" s="331">
        <f t="shared" si="633"/>
        <v>0</v>
      </c>
      <c r="G2122" s="334">
        <f t="shared" si="635"/>
        <v>0</v>
      </c>
    </row>
    <row r="2123" spans="1:7" s="335" customFormat="1" ht="24" customHeight="1" x14ac:dyDescent="0.2">
      <c r="A2123" s="326" t="str">
        <f t="shared" si="631"/>
        <v/>
      </c>
      <c r="B2123" s="327" t="str">
        <f t="shared" si="634"/>
        <v/>
      </c>
      <c r="C2123" s="328"/>
      <c r="D2123" s="329" t="str">
        <f t="shared" si="632"/>
        <v/>
      </c>
      <c r="E2123" s="330"/>
      <c r="F2123" s="331">
        <f t="shared" si="633"/>
        <v>0</v>
      </c>
      <c r="G2123" s="334">
        <f t="shared" si="635"/>
        <v>0</v>
      </c>
    </row>
    <row r="2124" spans="1:7" s="335" customFormat="1" ht="24" customHeight="1" x14ac:dyDescent="0.2">
      <c r="A2124" s="326" t="str">
        <f t="shared" si="631"/>
        <v/>
      </c>
      <c r="B2124" s="327" t="str">
        <f t="shared" si="634"/>
        <v/>
      </c>
      <c r="C2124" s="328"/>
      <c r="D2124" s="329" t="str">
        <f t="shared" si="632"/>
        <v/>
      </c>
      <c r="E2124" s="330"/>
      <c r="F2124" s="331">
        <f t="shared" si="633"/>
        <v>0</v>
      </c>
      <c r="G2124" s="334">
        <f t="shared" si="635"/>
        <v>0</v>
      </c>
    </row>
    <row r="2125" spans="1:7" s="335" customFormat="1" ht="24" customHeight="1" x14ac:dyDescent="0.2">
      <c r="A2125" s="326" t="str">
        <f t="shared" si="631"/>
        <v/>
      </c>
      <c r="B2125" s="327" t="str">
        <f t="shared" si="634"/>
        <v/>
      </c>
      <c r="C2125" s="328"/>
      <c r="D2125" s="329" t="str">
        <f t="shared" si="632"/>
        <v/>
      </c>
      <c r="E2125" s="330"/>
      <c r="F2125" s="332">
        <f t="shared" si="633"/>
        <v>0</v>
      </c>
      <c r="G2125" s="334">
        <f t="shared" si="635"/>
        <v>0</v>
      </c>
    </row>
    <row r="2126" spans="1:7" ht="24" customHeight="1" x14ac:dyDescent="0.2">
      <c r="A2126" s="177"/>
      <c r="B2126" s="151"/>
      <c r="C2126" s="151"/>
      <c r="D2126" s="162"/>
      <c r="E2126" s="163"/>
      <c r="F2126" s="240" t="s">
        <v>33</v>
      </c>
      <c r="G2126" s="178">
        <f>SUBTOTAL(9,G2112:G2125)</f>
        <v>0</v>
      </c>
    </row>
    <row r="2127" spans="1:7" ht="24" customHeight="1" x14ac:dyDescent="0.2">
      <c r="A2127" s="177"/>
      <c r="B2127" s="151"/>
      <c r="C2127" s="179" t="s">
        <v>729</v>
      </c>
      <c r="D2127" s="162"/>
      <c r="E2127" s="163"/>
      <c r="F2127" s="164"/>
      <c r="G2127" s="180"/>
    </row>
    <row r="2128" spans="1:7" s="335" customFormat="1" ht="24" customHeight="1" x14ac:dyDescent="0.2">
      <c r="A2128" s="326" t="str">
        <f t="shared" ref="A2128:A2135" si="636">IFERROR(VLOOKUP(C2128,Tabla_Insumos,4,FALSE),"")</f>
        <v/>
      </c>
      <c r="B2128" s="327" t="str">
        <f t="shared" ref="B2128:B2135" si="637">IFERROR(VLOOKUP(C2128,Tabla_Insumos,5,FALSE),"")</f>
        <v/>
      </c>
      <c r="C2128" s="328"/>
      <c r="D2128" s="329" t="str">
        <f t="shared" ref="D2128:D2135" si="638">IFERROR(VLOOKUP(C2128,Tabla_Insumos,2,FALSE),"")</f>
        <v/>
      </c>
      <c r="E2128" s="330"/>
      <c r="F2128" s="333">
        <f t="shared" ref="F2128:F2135" si="639">IFERROR(VLOOKUP(C2128,Tabla_Insumos,3,FALSE),0)</f>
        <v>0</v>
      </c>
      <c r="G2128" s="334">
        <f>ROUND(E2128*F2128,2)</f>
        <v>0</v>
      </c>
    </row>
    <row r="2129" spans="1:7" s="335" customFormat="1" ht="24" customHeight="1" x14ac:dyDescent="0.2">
      <c r="A2129" s="326" t="str">
        <f t="shared" si="636"/>
        <v/>
      </c>
      <c r="B2129" s="327" t="str">
        <f t="shared" si="637"/>
        <v/>
      </c>
      <c r="C2129" s="328"/>
      <c r="D2129" s="329" t="str">
        <f t="shared" si="638"/>
        <v/>
      </c>
      <c r="E2129" s="330"/>
      <c r="F2129" s="333">
        <f t="shared" si="639"/>
        <v>0</v>
      </c>
      <c r="G2129" s="334">
        <f>ROUND(E2129*F2129,2)</f>
        <v>0</v>
      </c>
    </row>
    <row r="2130" spans="1:7" s="335" customFormat="1" ht="24" customHeight="1" x14ac:dyDescent="0.2">
      <c r="A2130" s="326" t="str">
        <f t="shared" si="636"/>
        <v/>
      </c>
      <c r="B2130" s="327" t="str">
        <f t="shared" si="637"/>
        <v/>
      </c>
      <c r="C2130" s="328"/>
      <c r="D2130" s="329" t="str">
        <f t="shared" si="638"/>
        <v/>
      </c>
      <c r="E2130" s="330"/>
      <c r="F2130" s="333">
        <f t="shared" si="639"/>
        <v>0</v>
      </c>
      <c r="G2130" s="334">
        <f t="shared" ref="G2130:G2135" si="640">ROUND(E2130*F2130,2)</f>
        <v>0</v>
      </c>
    </row>
    <row r="2131" spans="1:7" s="335" customFormat="1" ht="24" customHeight="1" x14ac:dyDescent="0.2">
      <c r="A2131" s="326" t="str">
        <f t="shared" si="636"/>
        <v/>
      </c>
      <c r="B2131" s="327" t="str">
        <f t="shared" si="637"/>
        <v/>
      </c>
      <c r="C2131" s="328"/>
      <c r="D2131" s="329" t="str">
        <f t="shared" si="638"/>
        <v/>
      </c>
      <c r="E2131" s="330"/>
      <c r="F2131" s="333">
        <f t="shared" si="639"/>
        <v>0</v>
      </c>
      <c r="G2131" s="334">
        <f t="shared" si="640"/>
        <v>0</v>
      </c>
    </row>
    <row r="2132" spans="1:7" s="335" customFormat="1" ht="24" customHeight="1" x14ac:dyDescent="0.2">
      <c r="A2132" s="326" t="str">
        <f t="shared" si="636"/>
        <v/>
      </c>
      <c r="B2132" s="327" t="str">
        <f t="shared" si="637"/>
        <v/>
      </c>
      <c r="C2132" s="328"/>
      <c r="D2132" s="329" t="str">
        <f t="shared" si="638"/>
        <v/>
      </c>
      <c r="E2132" s="330"/>
      <c r="F2132" s="331">
        <f t="shared" si="639"/>
        <v>0</v>
      </c>
      <c r="G2132" s="334">
        <f t="shared" si="640"/>
        <v>0</v>
      </c>
    </row>
    <row r="2133" spans="1:7" s="335" customFormat="1" ht="24" customHeight="1" x14ac:dyDescent="0.2">
      <c r="A2133" s="326" t="str">
        <f t="shared" si="636"/>
        <v/>
      </c>
      <c r="B2133" s="327" t="str">
        <f t="shared" si="637"/>
        <v/>
      </c>
      <c r="C2133" s="328"/>
      <c r="D2133" s="329" t="str">
        <f t="shared" si="638"/>
        <v/>
      </c>
      <c r="E2133" s="330"/>
      <c r="F2133" s="331">
        <f t="shared" si="639"/>
        <v>0</v>
      </c>
      <c r="G2133" s="334">
        <f t="shared" si="640"/>
        <v>0</v>
      </c>
    </row>
    <row r="2134" spans="1:7" s="335" customFormat="1" ht="24" customHeight="1" x14ac:dyDescent="0.2">
      <c r="A2134" s="326" t="str">
        <f t="shared" si="636"/>
        <v/>
      </c>
      <c r="B2134" s="327" t="str">
        <f t="shared" si="637"/>
        <v/>
      </c>
      <c r="C2134" s="328"/>
      <c r="D2134" s="329" t="str">
        <f t="shared" si="638"/>
        <v/>
      </c>
      <c r="E2134" s="330"/>
      <c r="F2134" s="331">
        <f t="shared" si="639"/>
        <v>0</v>
      </c>
      <c r="G2134" s="334">
        <f t="shared" si="640"/>
        <v>0</v>
      </c>
    </row>
    <row r="2135" spans="1:7" s="335" customFormat="1" ht="24" customHeight="1" x14ac:dyDescent="0.2">
      <c r="A2135" s="326" t="str">
        <f t="shared" si="636"/>
        <v/>
      </c>
      <c r="B2135" s="327" t="str">
        <f t="shared" si="637"/>
        <v/>
      </c>
      <c r="C2135" s="328"/>
      <c r="D2135" s="329" t="str">
        <f t="shared" si="638"/>
        <v/>
      </c>
      <c r="E2135" s="330"/>
      <c r="F2135" s="331">
        <f t="shared" si="639"/>
        <v>0</v>
      </c>
      <c r="G2135" s="334">
        <f t="shared" si="640"/>
        <v>0</v>
      </c>
    </row>
    <row r="2136" spans="1:7" ht="24" customHeight="1" x14ac:dyDescent="0.2">
      <c r="A2136" s="177"/>
      <c r="B2136" s="151"/>
      <c r="C2136" s="151"/>
      <c r="D2136" s="162"/>
      <c r="E2136" s="163"/>
      <c r="F2136" s="240" t="s">
        <v>34</v>
      </c>
      <c r="G2136" s="178">
        <f>SUBTOTAL(9,G2128:G2135)</f>
        <v>0</v>
      </c>
    </row>
    <row r="2137" spans="1:7" ht="24" customHeight="1" x14ac:dyDescent="0.2">
      <c r="A2137" s="177"/>
      <c r="B2137" s="151"/>
      <c r="C2137" s="179" t="s">
        <v>730</v>
      </c>
      <c r="D2137" s="162"/>
      <c r="E2137" s="163"/>
      <c r="F2137" s="164"/>
      <c r="G2137" s="180"/>
    </row>
    <row r="2138" spans="1:7" s="335" customFormat="1" ht="24" customHeight="1" x14ac:dyDescent="0.2">
      <c r="A2138" s="326" t="str">
        <f t="shared" ref="A2138:A2146" si="641">IFERROR(VLOOKUP(C2138,Tabla_Insumos,4,FALSE),"")</f>
        <v/>
      </c>
      <c r="B2138" s="327" t="str">
        <f t="shared" ref="B2138:B2146" si="642">IFERROR(VLOOKUP(C2138,Tabla_Insumos,5,FALSE),"")</f>
        <v/>
      </c>
      <c r="C2138" s="328"/>
      <c r="D2138" s="329" t="str">
        <f t="shared" ref="D2138:D2146" si="643">IFERROR(VLOOKUP(C2138,Tabla_Insumos,2,FALSE),"")</f>
        <v/>
      </c>
      <c r="E2138" s="330"/>
      <c r="F2138" s="331">
        <f t="shared" ref="F2138:F2146" si="644">IFERROR(VLOOKUP(C2138,Tabla_Insumos,3,FALSE),0)</f>
        <v>0</v>
      </c>
      <c r="G2138" s="334">
        <f t="shared" ref="G2138:G2146" si="645">ROUND(E2138*F2138,2)</f>
        <v>0</v>
      </c>
    </row>
    <row r="2139" spans="1:7" s="335" customFormat="1" ht="24" customHeight="1" x14ac:dyDescent="0.2">
      <c r="A2139" s="326" t="str">
        <f t="shared" si="641"/>
        <v/>
      </c>
      <c r="B2139" s="327" t="str">
        <f t="shared" si="642"/>
        <v/>
      </c>
      <c r="C2139" s="328"/>
      <c r="D2139" s="329" t="str">
        <f t="shared" si="643"/>
        <v/>
      </c>
      <c r="E2139" s="330"/>
      <c r="F2139" s="331">
        <f t="shared" si="644"/>
        <v>0</v>
      </c>
      <c r="G2139" s="334">
        <f t="shared" si="645"/>
        <v>0</v>
      </c>
    </row>
    <row r="2140" spans="1:7" s="335" customFormat="1" ht="24" customHeight="1" x14ac:dyDescent="0.2">
      <c r="A2140" s="326" t="str">
        <f t="shared" si="641"/>
        <v/>
      </c>
      <c r="B2140" s="327" t="str">
        <f t="shared" si="642"/>
        <v/>
      </c>
      <c r="C2140" s="328"/>
      <c r="D2140" s="329" t="str">
        <f t="shared" si="643"/>
        <v/>
      </c>
      <c r="E2140" s="330"/>
      <c r="F2140" s="331">
        <f t="shared" si="644"/>
        <v>0</v>
      </c>
      <c r="G2140" s="334">
        <f t="shared" si="645"/>
        <v>0</v>
      </c>
    </row>
    <row r="2141" spans="1:7" s="335" customFormat="1" ht="24" customHeight="1" x14ac:dyDescent="0.2">
      <c r="A2141" s="326" t="str">
        <f t="shared" si="641"/>
        <v/>
      </c>
      <c r="B2141" s="327" t="str">
        <f t="shared" si="642"/>
        <v/>
      </c>
      <c r="C2141" s="328"/>
      <c r="D2141" s="329" t="str">
        <f t="shared" si="643"/>
        <v/>
      </c>
      <c r="E2141" s="330"/>
      <c r="F2141" s="331">
        <f t="shared" si="644"/>
        <v>0</v>
      </c>
      <c r="G2141" s="334">
        <f t="shared" si="645"/>
        <v>0</v>
      </c>
    </row>
    <row r="2142" spans="1:7" s="335" customFormat="1" ht="24" customHeight="1" x14ac:dyDescent="0.2">
      <c r="A2142" s="326" t="str">
        <f t="shared" si="641"/>
        <v/>
      </c>
      <c r="B2142" s="327" t="str">
        <f t="shared" si="642"/>
        <v/>
      </c>
      <c r="C2142" s="328"/>
      <c r="D2142" s="329" t="str">
        <f t="shared" si="643"/>
        <v/>
      </c>
      <c r="E2142" s="330"/>
      <c r="F2142" s="331">
        <f t="shared" si="644"/>
        <v>0</v>
      </c>
      <c r="G2142" s="334">
        <f t="shared" si="645"/>
        <v>0</v>
      </c>
    </row>
    <row r="2143" spans="1:7" s="335" customFormat="1" ht="24" customHeight="1" x14ac:dyDescent="0.2">
      <c r="A2143" s="326" t="str">
        <f t="shared" si="641"/>
        <v/>
      </c>
      <c r="B2143" s="327" t="str">
        <f t="shared" si="642"/>
        <v/>
      </c>
      <c r="C2143" s="328"/>
      <c r="D2143" s="329" t="str">
        <f t="shared" si="643"/>
        <v/>
      </c>
      <c r="E2143" s="330"/>
      <c r="F2143" s="331">
        <f t="shared" si="644"/>
        <v>0</v>
      </c>
      <c r="G2143" s="334">
        <f t="shared" si="645"/>
        <v>0</v>
      </c>
    </row>
    <row r="2144" spans="1:7" s="335" customFormat="1" ht="24" customHeight="1" x14ac:dyDescent="0.2">
      <c r="A2144" s="326" t="str">
        <f t="shared" si="641"/>
        <v/>
      </c>
      <c r="B2144" s="327" t="str">
        <f t="shared" si="642"/>
        <v/>
      </c>
      <c r="C2144" s="328"/>
      <c r="D2144" s="329" t="str">
        <f t="shared" si="643"/>
        <v/>
      </c>
      <c r="E2144" s="330"/>
      <c r="F2144" s="331">
        <f t="shared" si="644"/>
        <v>0</v>
      </c>
      <c r="G2144" s="334">
        <f t="shared" si="645"/>
        <v>0</v>
      </c>
    </row>
    <row r="2145" spans="1:141" s="335" customFormat="1" ht="24" customHeight="1" x14ac:dyDescent="0.2">
      <c r="A2145" s="326" t="str">
        <f t="shared" si="641"/>
        <v/>
      </c>
      <c r="B2145" s="327" t="str">
        <f t="shared" si="642"/>
        <v/>
      </c>
      <c r="C2145" s="328"/>
      <c r="D2145" s="329" t="str">
        <f t="shared" si="643"/>
        <v/>
      </c>
      <c r="E2145" s="330"/>
      <c r="F2145" s="331">
        <f t="shared" si="644"/>
        <v>0</v>
      </c>
      <c r="G2145" s="334">
        <f t="shared" si="645"/>
        <v>0</v>
      </c>
    </row>
    <row r="2146" spans="1:141" s="335" customFormat="1" ht="24" customHeight="1" x14ac:dyDescent="0.2">
      <c r="A2146" s="326" t="str">
        <f t="shared" si="641"/>
        <v/>
      </c>
      <c r="B2146" s="327" t="str">
        <f t="shared" si="642"/>
        <v/>
      </c>
      <c r="C2146" s="328"/>
      <c r="D2146" s="329" t="str">
        <f t="shared" si="643"/>
        <v/>
      </c>
      <c r="E2146" s="330"/>
      <c r="F2146" s="331">
        <f t="shared" si="644"/>
        <v>0</v>
      </c>
      <c r="G2146" s="334">
        <f t="shared" si="645"/>
        <v>0</v>
      </c>
    </row>
    <row r="2147" spans="1:141" ht="24" customHeight="1" x14ac:dyDescent="0.2">
      <c r="A2147" s="181"/>
      <c r="B2147" s="162"/>
      <c r="C2147" s="151"/>
      <c r="D2147" s="162"/>
      <c r="E2147" s="163"/>
      <c r="F2147" s="240" t="s">
        <v>35</v>
      </c>
      <c r="G2147" s="178">
        <f>SUBTOTAL(9,G2138:G2146)</f>
        <v>0</v>
      </c>
    </row>
    <row r="2148" spans="1:141" ht="24" customHeight="1" thickBot="1" x14ac:dyDescent="0.25">
      <c r="A2148" s="182"/>
      <c r="B2148" s="183"/>
      <c r="C2148" s="184"/>
      <c r="D2148" s="183"/>
      <c r="E2148" s="185"/>
      <c r="F2148" s="186"/>
      <c r="G2148" s="187"/>
    </row>
    <row r="2149" spans="1:141" ht="24" customHeight="1" thickBot="1" x14ac:dyDescent="0.25">
      <c r="A2149" s="188" t="str">
        <f>B2107</f>
        <v>11.1</v>
      </c>
      <c r="B2149" s="189" t="str">
        <f>C2107</f>
        <v>Media tensión</v>
      </c>
      <c r="C2149" s="190"/>
      <c r="D2149" s="190" t="s">
        <v>36</v>
      </c>
      <c r="E2149" s="191"/>
      <c r="F2149" s="192" t="s">
        <v>37</v>
      </c>
      <c r="G2149" s="193">
        <f>SUBTOTAL(9,G2112:G2148)</f>
        <v>0</v>
      </c>
    </row>
    <row r="2150" spans="1:141" ht="24" customHeight="1" thickTop="1" thickBot="1" x14ac:dyDescent="0.25"/>
    <row r="2151" spans="1:141" ht="24" customHeight="1" thickTop="1" x14ac:dyDescent="0.2">
      <c r="A2151" s="225" t="s">
        <v>39</v>
      </c>
      <c r="B2151" s="226"/>
      <c r="C2151" s="226"/>
      <c r="D2151" s="226"/>
      <c r="E2151" s="226"/>
      <c r="F2151" s="226"/>
      <c r="G2151" s="227"/>
      <c r="H2151" s="152">
        <f>COUNTIF($A$1:A2157,"ANALISIS DE PRECIOS")</f>
        <v>44</v>
      </c>
    </row>
    <row r="2152" spans="1:141" ht="24" customHeight="1" x14ac:dyDescent="0.2">
      <c r="A2152" s="153" t="s">
        <v>726</v>
      </c>
      <c r="B2152" s="154" t="str">
        <f>Comitente</f>
        <v>DIRECCIÓN DE INFRAESTRUCTURA ESCOLAR</v>
      </c>
      <c r="C2152" s="148"/>
      <c r="D2152" s="155"/>
      <c r="E2152" s="155"/>
      <c r="F2152" s="156"/>
      <c r="G2152" s="157"/>
    </row>
    <row r="2153" spans="1:141" ht="24" customHeight="1" x14ac:dyDescent="0.2">
      <c r="A2153" s="153" t="s">
        <v>727</v>
      </c>
      <c r="B2153" s="154">
        <f>Contratista</f>
        <v>0</v>
      </c>
      <c r="C2153" s="149"/>
      <c r="D2153" s="149"/>
      <c r="E2153" s="149"/>
      <c r="F2153" s="158"/>
      <c r="G2153" s="159"/>
    </row>
    <row r="2154" spans="1:141" ht="24" customHeight="1" x14ac:dyDescent="0.2">
      <c r="A2154" s="153" t="s">
        <v>26</v>
      </c>
      <c r="B2154" s="154" t="str">
        <f>Obra</f>
        <v>E.N.I. N° 23 - MARGARITA FERRA DE BARTOL</v>
      </c>
      <c r="C2154" s="149"/>
      <c r="D2154" s="149"/>
      <c r="E2154" s="149"/>
      <c r="F2154" s="158" t="s">
        <v>40</v>
      </c>
      <c r="G2154" s="160">
        <f>Fecha_Base</f>
        <v>0</v>
      </c>
    </row>
    <row r="2155" spans="1:141" ht="24" customHeight="1" x14ac:dyDescent="0.2">
      <c r="A2155" s="161" t="s">
        <v>725</v>
      </c>
      <c r="B2155" s="150" t="str">
        <f>Ubicación</f>
        <v>Alfredo Fortabat 3060 (o) - Bº Franklin Rawson</v>
      </c>
      <c r="C2155" s="150"/>
      <c r="D2155" s="162"/>
      <c r="E2155" s="163"/>
      <c r="F2155" s="164"/>
      <c r="G2155" s="165"/>
    </row>
    <row r="2156" spans="1:141" ht="24" customHeight="1" x14ac:dyDescent="0.2">
      <c r="A2156" s="161" t="s">
        <v>41</v>
      </c>
      <c r="B2156" s="166" t="str">
        <f>IFERROR(VALUE(LEFT(B2157,FIND("-",B2157)-1)),"")</f>
        <v/>
      </c>
      <c r="C2156" s="151" t="str">
        <f>IFERROR(VLOOKUP(B2156,Tabla_CyP,2,FALSE),"")</f>
        <v/>
      </c>
      <c r="E2156" s="163"/>
      <c r="F2156" s="164"/>
      <c r="G2156" s="165"/>
    </row>
    <row r="2157" spans="1:141" ht="24" customHeight="1" x14ac:dyDescent="0.2">
      <c r="A2157" s="161" t="s">
        <v>27</v>
      </c>
      <c r="B2157" s="167" t="str">
        <f>IFERROR(VLOOKUP(COUNTIF($A$1:A2157,"ANALISIS DE PRECIOS"),Tabla_NumeroItem,4,FALSE),"")</f>
        <v>11.2</v>
      </c>
      <c r="C2157" s="151" t="str">
        <f>IFERROR(VLOOKUP(B2157,Tabla_CyP,2,FALSE),"")</f>
        <v>Baja tensión</v>
      </c>
      <c r="D2157" s="162"/>
      <c r="E2157" s="163"/>
      <c r="F2157" s="158" t="s">
        <v>28</v>
      </c>
      <c r="G2157" s="168" t="str">
        <f>IFERROR(VLOOKUP(B2157,Tabla_CyP,4,FALSE),"")</f>
        <v>gl</v>
      </c>
    </row>
    <row r="2158" spans="1:141" ht="24" customHeight="1" x14ac:dyDescent="0.2">
      <c r="A2158" s="161"/>
      <c r="B2158" s="150"/>
      <c r="C2158" s="151"/>
      <c r="D2158" s="162"/>
      <c r="E2158" s="163"/>
      <c r="F2158" s="164"/>
      <c r="G2158" s="165"/>
    </row>
    <row r="2159" spans="1:141" ht="24" customHeight="1" x14ac:dyDescent="0.2">
      <c r="A2159" s="357" t="s">
        <v>588</v>
      </c>
      <c r="B2159" s="358"/>
      <c r="C2159" s="359" t="s">
        <v>0</v>
      </c>
      <c r="D2159" s="359" t="s">
        <v>29</v>
      </c>
      <c r="E2159" s="361" t="s">
        <v>30</v>
      </c>
      <c r="F2159" s="363" t="s">
        <v>31</v>
      </c>
      <c r="G2159" s="365" t="s">
        <v>32</v>
      </c>
    </row>
    <row r="2160" spans="1:141" s="171" customFormat="1" ht="24" customHeight="1" x14ac:dyDescent="0.2">
      <c r="A2160" s="169" t="s">
        <v>589</v>
      </c>
      <c r="B2160" s="170" t="s">
        <v>590</v>
      </c>
      <c r="C2160" s="360"/>
      <c r="D2160" s="360"/>
      <c r="E2160" s="362"/>
      <c r="F2160" s="364"/>
      <c r="G2160" s="366"/>
      <c r="I2160" s="336"/>
      <c r="J2160" s="336"/>
      <c r="K2160" s="336"/>
      <c r="L2160" s="336"/>
      <c r="M2160" s="336"/>
      <c r="N2160" s="336"/>
      <c r="O2160" s="336"/>
      <c r="P2160" s="336"/>
      <c r="Q2160" s="336"/>
      <c r="R2160" s="336"/>
      <c r="S2160" s="336"/>
      <c r="T2160" s="336"/>
      <c r="U2160" s="336"/>
      <c r="V2160" s="336"/>
      <c r="W2160" s="336"/>
      <c r="X2160" s="336"/>
      <c r="Y2160" s="336"/>
      <c r="Z2160" s="336"/>
      <c r="AA2160" s="336"/>
      <c r="AB2160" s="336"/>
      <c r="AC2160" s="336"/>
      <c r="AD2160" s="336"/>
      <c r="AE2160" s="336"/>
      <c r="AF2160" s="336"/>
      <c r="AG2160" s="336"/>
      <c r="AH2160" s="336"/>
      <c r="AI2160" s="336"/>
      <c r="AJ2160" s="336"/>
      <c r="AK2160" s="336"/>
      <c r="AL2160" s="336"/>
      <c r="AM2160" s="336"/>
      <c r="AN2160" s="336"/>
      <c r="AO2160" s="336"/>
      <c r="AP2160" s="336"/>
      <c r="AQ2160" s="336"/>
      <c r="AR2160" s="336"/>
      <c r="AS2160" s="336"/>
      <c r="AT2160" s="336"/>
      <c r="AU2160" s="336"/>
      <c r="AV2160" s="336"/>
      <c r="AW2160" s="336"/>
      <c r="AX2160" s="336"/>
      <c r="AY2160" s="336"/>
      <c r="AZ2160" s="336"/>
      <c r="BA2160" s="336"/>
      <c r="BB2160" s="336"/>
      <c r="BC2160" s="336"/>
      <c r="BD2160" s="336"/>
      <c r="BE2160" s="336"/>
      <c r="BF2160" s="336"/>
      <c r="BG2160" s="336"/>
      <c r="BH2160" s="336"/>
      <c r="BI2160" s="336"/>
      <c r="BJ2160" s="336"/>
      <c r="BK2160" s="336"/>
      <c r="BL2160" s="336"/>
      <c r="BM2160" s="336"/>
      <c r="BN2160" s="336"/>
      <c r="BO2160" s="336"/>
      <c r="BP2160" s="336"/>
      <c r="BQ2160" s="336"/>
      <c r="BR2160" s="336"/>
      <c r="BS2160" s="336"/>
      <c r="BT2160" s="336"/>
      <c r="BU2160" s="336"/>
      <c r="BV2160" s="336"/>
      <c r="BW2160" s="336"/>
      <c r="BX2160" s="336"/>
      <c r="BY2160" s="336"/>
      <c r="BZ2160" s="336"/>
      <c r="CA2160" s="336"/>
      <c r="CB2160" s="336"/>
      <c r="CC2160" s="336"/>
      <c r="CD2160" s="336"/>
      <c r="CE2160" s="336"/>
      <c r="CF2160" s="336"/>
      <c r="CG2160" s="336"/>
      <c r="CH2160" s="336"/>
      <c r="CI2160" s="336"/>
      <c r="CJ2160" s="336"/>
      <c r="CK2160" s="336"/>
      <c r="CL2160" s="336"/>
      <c r="CM2160" s="336"/>
      <c r="CN2160" s="336"/>
      <c r="CO2160" s="336"/>
      <c r="CP2160" s="336"/>
      <c r="CQ2160" s="336"/>
      <c r="CR2160" s="336"/>
      <c r="CS2160" s="336"/>
      <c r="CT2160" s="336"/>
      <c r="CU2160" s="336"/>
      <c r="CV2160" s="336"/>
      <c r="CW2160" s="336"/>
      <c r="CX2160" s="336"/>
      <c r="CY2160" s="336"/>
      <c r="CZ2160" s="336"/>
      <c r="DA2160" s="336"/>
      <c r="DB2160" s="336"/>
      <c r="DC2160" s="336"/>
      <c r="DD2160" s="336"/>
      <c r="DE2160" s="336"/>
      <c r="DF2160" s="336"/>
      <c r="DG2160" s="336"/>
      <c r="DH2160" s="336"/>
      <c r="DI2160" s="336"/>
      <c r="DJ2160" s="336"/>
      <c r="DK2160" s="336"/>
      <c r="DL2160" s="336"/>
      <c r="DM2160" s="336"/>
      <c r="DN2160" s="336"/>
      <c r="DO2160" s="336"/>
      <c r="DP2160" s="336"/>
      <c r="DQ2160" s="336"/>
      <c r="DR2160" s="336"/>
      <c r="DS2160" s="336"/>
      <c r="DT2160" s="336"/>
      <c r="DU2160" s="336"/>
      <c r="DV2160" s="336"/>
      <c r="DW2160" s="336"/>
      <c r="DX2160" s="336"/>
      <c r="DY2160" s="336"/>
      <c r="DZ2160" s="336"/>
      <c r="EA2160" s="336"/>
      <c r="EB2160" s="336"/>
      <c r="EC2160" s="336"/>
      <c r="ED2160" s="336"/>
      <c r="EE2160" s="336"/>
      <c r="EF2160" s="336"/>
      <c r="EG2160" s="336"/>
      <c r="EH2160" s="336"/>
      <c r="EI2160" s="336"/>
      <c r="EJ2160" s="336"/>
      <c r="EK2160" s="336"/>
    </row>
    <row r="2161" spans="1:7" ht="24" customHeight="1" x14ac:dyDescent="0.2">
      <c r="A2161" s="239"/>
      <c r="B2161" s="172"/>
      <c r="C2161" s="237" t="s">
        <v>728</v>
      </c>
      <c r="D2161" s="173"/>
      <c r="E2161" s="174"/>
      <c r="F2161" s="175"/>
      <c r="G2161" s="176"/>
    </row>
    <row r="2162" spans="1:7" s="335" customFormat="1" ht="24" customHeight="1" x14ac:dyDescent="0.2">
      <c r="A2162" s="326" t="str">
        <f t="shared" ref="A2162:A2175" si="646">IFERROR(VLOOKUP(C2162,Tabla_Insumos,4,FALSE),"")</f>
        <v/>
      </c>
      <c r="B2162" s="327" t="str">
        <f>IFERROR(VLOOKUP(C2162,Tabla_Insumos,5,FALSE),"")</f>
        <v/>
      </c>
      <c r="C2162" s="328"/>
      <c r="D2162" s="329" t="str">
        <f t="shared" ref="D2162:D2175" si="647">IFERROR(VLOOKUP(C2162,Tabla_Insumos,2,FALSE),"")</f>
        <v/>
      </c>
      <c r="E2162" s="330"/>
      <c r="F2162" s="331">
        <f t="shared" ref="F2162:F2175" si="648">IFERROR(VLOOKUP(C2162,Tabla_Insumos,3,FALSE),0)</f>
        <v>0</v>
      </c>
      <c r="G2162" s="334">
        <f>ROUND(E2162*F2162,2)</f>
        <v>0</v>
      </c>
    </row>
    <row r="2163" spans="1:7" s="335" customFormat="1" ht="24" customHeight="1" x14ac:dyDescent="0.2">
      <c r="A2163" s="326" t="str">
        <f t="shared" si="646"/>
        <v/>
      </c>
      <c r="B2163" s="327" t="str">
        <f t="shared" ref="B2163:B2175" si="649">IFERROR(VLOOKUP(C2163,Tabla_Insumos,5,FALSE),"")</f>
        <v/>
      </c>
      <c r="C2163" s="328"/>
      <c r="D2163" s="329" t="str">
        <f t="shared" si="647"/>
        <v/>
      </c>
      <c r="E2163" s="330"/>
      <c r="F2163" s="331">
        <f t="shared" si="648"/>
        <v>0</v>
      </c>
      <c r="G2163" s="334">
        <f t="shared" ref="G2163:G2175" si="650">ROUND(E2163*F2163,2)</f>
        <v>0</v>
      </c>
    </row>
    <row r="2164" spans="1:7" s="335" customFormat="1" ht="24" customHeight="1" x14ac:dyDescent="0.2">
      <c r="A2164" s="326" t="str">
        <f t="shared" si="646"/>
        <v/>
      </c>
      <c r="B2164" s="327" t="str">
        <f t="shared" si="649"/>
        <v/>
      </c>
      <c r="C2164" s="328"/>
      <c r="D2164" s="329" t="str">
        <f t="shared" si="647"/>
        <v/>
      </c>
      <c r="E2164" s="330"/>
      <c r="F2164" s="331">
        <f t="shared" si="648"/>
        <v>0</v>
      </c>
      <c r="G2164" s="334">
        <f t="shared" si="650"/>
        <v>0</v>
      </c>
    </row>
    <row r="2165" spans="1:7" s="335" customFormat="1" ht="24" customHeight="1" x14ac:dyDescent="0.2">
      <c r="A2165" s="326" t="str">
        <f t="shared" si="646"/>
        <v/>
      </c>
      <c r="B2165" s="327" t="str">
        <f t="shared" si="649"/>
        <v/>
      </c>
      <c r="C2165" s="328"/>
      <c r="D2165" s="329" t="str">
        <f t="shared" si="647"/>
        <v/>
      </c>
      <c r="E2165" s="330"/>
      <c r="F2165" s="331">
        <f t="shared" si="648"/>
        <v>0</v>
      </c>
      <c r="G2165" s="334">
        <f t="shared" si="650"/>
        <v>0</v>
      </c>
    </row>
    <row r="2166" spans="1:7" s="335" customFormat="1" ht="24" customHeight="1" x14ac:dyDescent="0.2">
      <c r="A2166" s="326" t="str">
        <f t="shared" si="646"/>
        <v/>
      </c>
      <c r="B2166" s="327" t="str">
        <f t="shared" si="649"/>
        <v/>
      </c>
      <c r="C2166" s="328"/>
      <c r="D2166" s="329" t="str">
        <f t="shared" si="647"/>
        <v/>
      </c>
      <c r="E2166" s="330"/>
      <c r="F2166" s="331">
        <f t="shared" si="648"/>
        <v>0</v>
      </c>
      <c r="G2166" s="334">
        <f t="shared" si="650"/>
        <v>0</v>
      </c>
    </row>
    <row r="2167" spans="1:7" s="335" customFormat="1" ht="24" customHeight="1" x14ac:dyDescent="0.2">
      <c r="A2167" s="326" t="str">
        <f t="shared" si="646"/>
        <v/>
      </c>
      <c r="B2167" s="327" t="str">
        <f t="shared" si="649"/>
        <v/>
      </c>
      <c r="C2167" s="328"/>
      <c r="D2167" s="329" t="str">
        <f t="shared" si="647"/>
        <v/>
      </c>
      <c r="E2167" s="330"/>
      <c r="F2167" s="331">
        <f t="shared" si="648"/>
        <v>0</v>
      </c>
      <c r="G2167" s="334">
        <f t="shared" si="650"/>
        <v>0</v>
      </c>
    </row>
    <row r="2168" spans="1:7" s="335" customFormat="1" ht="24" customHeight="1" x14ac:dyDescent="0.2">
      <c r="A2168" s="326" t="str">
        <f t="shared" si="646"/>
        <v/>
      </c>
      <c r="B2168" s="327" t="str">
        <f t="shared" si="649"/>
        <v/>
      </c>
      <c r="C2168" s="328"/>
      <c r="D2168" s="329" t="str">
        <f t="shared" si="647"/>
        <v/>
      </c>
      <c r="E2168" s="330"/>
      <c r="F2168" s="331">
        <f t="shared" si="648"/>
        <v>0</v>
      </c>
      <c r="G2168" s="334">
        <f t="shared" si="650"/>
        <v>0</v>
      </c>
    </row>
    <row r="2169" spans="1:7" s="335" customFormat="1" ht="24" customHeight="1" x14ac:dyDescent="0.2">
      <c r="A2169" s="326" t="str">
        <f t="shared" si="646"/>
        <v/>
      </c>
      <c r="B2169" s="327" t="str">
        <f t="shared" si="649"/>
        <v/>
      </c>
      <c r="C2169" s="328"/>
      <c r="D2169" s="329" t="str">
        <f t="shared" si="647"/>
        <v/>
      </c>
      <c r="E2169" s="330"/>
      <c r="F2169" s="331">
        <f t="shared" si="648"/>
        <v>0</v>
      </c>
      <c r="G2169" s="334">
        <f t="shared" si="650"/>
        <v>0</v>
      </c>
    </row>
    <row r="2170" spans="1:7" s="335" customFormat="1" ht="24" customHeight="1" x14ac:dyDescent="0.2">
      <c r="A2170" s="326" t="str">
        <f t="shared" si="646"/>
        <v/>
      </c>
      <c r="B2170" s="327" t="str">
        <f t="shared" si="649"/>
        <v/>
      </c>
      <c r="C2170" s="328"/>
      <c r="D2170" s="329" t="str">
        <f t="shared" si="647"/>
        <v/>
      </c>
      <c r="E2170" s="330"/>
      <c r="F2170" s="331">
        <f t="shared" si="648"/>
        <v>0</v>
      </c>
      <c r="G2170" s="334">
        <f t="shared" si="650"/>
        <v>0</v>
      </c>
    </row>
    <row r="2171" spans="1:7" s="335" customFormat="1" ht="24" customHeight="1" x14ac:dyDescent="0.2">
      <c r="A2171" s="326" t="str">
        <f t="shared" si="646"/>
        <v/>
      </c>
      <c r="B2171" s="327" t="str">
        <f t="shared" si="649"/>
        <v/>
      </c>
      <c r="C2171" s="328"/>
      <c r="D2171" s="329" t="str">
        <f t="shared" si="647"/>
        <v/>
      </c>
      <c r="E2171" s="330"/>
      <c r="F2171" s="331">
        <f t="shared" si="648"/>
        <v>0</v>
      </c>
      <c r="G2171" s="334">
        <f t="shared" si="650"/>
        <v>0</v>
      </c>
    </row>
    <row r="2172" spans="1:7" s="335" customFormat="1" ht="24" customHeight="1" x14ac:dyDescent="0.2">
      <c r="A2172" s="326" t="str">
        <f t="shared" si="646"/>
        <v/>
      </c>
      <c r="B2172" s="327" t="str">
        <f t="shared" si="649"/>
        <v/>
      </c>
      <c r="C2172" s="328"/>
      <c r="D2172" s="329" t="str">
        <f t="shared" si="647"/>
        <v/>
      </c>
      <c r="E2172" s="330"/>
      <c r="F2172" s="331">
        <f t="shared" si="648"/>
        <v>0</v>
      </c>
      <c r="G2172" s="334">
        <f t="shared" si="650"/>
        <v>0</v>
      </c>
    </row>
    <row r="2173" spans="1:7" s="335" customFormat="1" ht="24" customHeight="1" x14ac:dyDescent="0.2">
      <c r="A2173" s="326" t="str">
        <f t="shared" si="646"/>
        <v/>
      </c>
      <c r="B2173" s="327" t="str">
        <f t="shared" si="649"/>
        <v/>
      </c>
      <c r="C2173" s="328"/>
      <c r="D2173" s="329" t="str">
        <f t="shared" si="647"/>
        <v/>
      </c>
      <c r="E2173" s="330"/>
      <c r="F2173" s="331">
        <f t="shared" si="648"/>
        <v>0</v>
      </c>
      <c r="G2173" s="334">
        <f t="shared" si="650"/>
        <v>0</v>
      </c>
    </row>
    <row r="2174" spans="1:7" s="335" customFormat="1" ht="24" customHeight="1" x14ac:dyDescent="0.2">
      <c r="A2174" s="326" t="str">
        <f t="shared" si="646"/>
        <v/>
      </c>
      <c r="B2174" s="327" t="str">
        <f t="shared" si="649"/>
        <v/>
      </c>
      <c r="C2174" s="328"/>
      <c r="D2174" s="329" t="str">
        <f t="shared" si="647"/>
        <v/>
      </c>
      <c r="E2174" s="330"/>
      <c r="F2174" s="331">
        <f t="shared" si="648"/>
        <v>0</v>
      </c>
      <c r="G2174" s="334">
        <f t="shared" si="650"/>
        <v>0</v>
      </c>
    </row>
    <row r="2175" spans="1:7" s="335" customFormat="1" ht="24" customHeight="1" x14ac:dyDescent="0.2">
      <c r="A2175" s="326" t="str">
        <f t="shared" si="646"/>
        <v/>
      </c>
      <c r="B2175" s="327" t="str">
        <f t="shared" si="649"/>
        <v/>
      </c>
      <c r="C2175" s="328"/>
      <c r="D2175" s="329" t="str">
        <f t="shared" si="647"/>
        <v/>
      </c>
      <c r="E2175" s="330"/>
      <c r="F2175" s="332">
        <f t="shared" si="648"/>
        <v>0</v>
      </c>
      <c r="G2175" s="334">
        <f t="shared" si="650"/>
        <v>0</v>
      </c>
    </row>
    <row r="2176" spans="1:7" ht="24" customHeight="1" x14ac:dyDescent="0.2">
      <c r="A2176" s="177"/>
      <c r="B2176" s="151"/>
      <c r="C2176" s="151"/>
      <c r="D2176" s="162"/>
      <c r="E2176" s="163"/>
      <c r="F2176" s="240" t="s">
        <v>33</v>
      </c>
      <c r="G2176" s="178">
        <f>SUBTOTAL(9,G2162:G2175)</f>
        <v>0</v>
      </c>
    </row>
    <row r="2177" spans="1:7" ht="24" customHeight="1" x14ac:dyDescent="0.2">
      <c r="A2177" s="177"/>
      <c r="B2177" s="151"/>
      <c r="C2177" s="179" t="s">
        <v>729</v>
      </c>
      <c r="D2177" s="162"/>
      <c r="E2177" s="163"/>
      <c r="F2177" s="164"/>
      <c r="G2177" s="180"/>
    </row>
    <row r="2178" spans="1:7" s="335" customFormat="1" ht="24" customHeight="1" x14ac:dyDescent="0.2">
      <c r="A2178" s="326" t="str">
        <f t="shared" ref="A2178:A2185" si="651">IFERROR(VLOOKUP(C2178,Tabla_Insumos,4,FALSE),"")</f>
        <v/>
      </c>
      <c r="B2178" s="327" t="str">
        <f t="shared" ref="B2178:B2185" si="652">IFERROR(VLOOKUP(C2178,Tabla_Insumos,5,FALSE),"")</f>
        <v/>
      </c>
      <c r="C2178" s="328"/>
      <c r="D2178" s="329" t="str">
        <f t="shared" ref="D2178:D2185" si="653">IFERROR(VLOOKUP(C2178,Tabla_Insumos,2,FALSE),"")</f>
        <v/>
      </c>
      <c r="E2178" s="330"/>
      <c r="F2178" s="333">
        <f t="shared" ref="F2178:F2185" si="654">IFERROR(VLOOKUP(C2178,Tabla_Insumos,3,FALSE),0)</f>
        <v>0</v>
      </c>
      <c r="G2178" s="334">
        <f>ROUND(E2178*F2178,2)</f>
        <v>0</v>
      </c>
    </row>
    <row r="2179" spans="1:7" s="335" customFormat="1" ht="24" customHeight="1" x14ac:dyDescent="0.2">
      <c r="A2179" s="326" t="str">
        <f t="shared" si="651"/>
        <v/>
      </c>
      <c r="B2179" s="327" t="str">
        <f t="shared" si="652"/>
        <v/>
      </c>
      <c r="C2179" s="328"/>
      <c r="D2179" s="329" t="str">
        <f t="shared" si="653"/>
        <v/>
      </c>
      <c r="E2179" s="330"/>
      <c r="F2179" s="333">
        <f t="shared" si="654"/>
        <v>0</v>
      </c>
      <c r="G2179" s="334">
        <f>ROUND(E2179*F2179,2)</f>
        <v>0</v>
      </c>
    </row>
    <row r="2180" spans="1:7" s="335" customFormat="1" ht="24" customHeight="1" x14ac:dyDescent="0.2">
      <c r="A2180" s="326" t="str">
        <f t="shared" si="651"/>
        <v/>
      </c>
      <c r="B2180" s="327" t="str">
        <f t="shared" si="652"/>
        <v/>
      </c>
      <c r="C2180" s="328"/>
      <c r="D2180" s="329" t="str">
        <f t="shared" si="653"/>
        <v/>
      </c>
      <c r="E2180" s="330"/>
      <c r="F2180" s="333">
        <f t="shared" si="654"/>
        <v>0</v>
      </c>
      <c r="G2180" s="334">
        <f t="shared" ref="G2180:G2185" si="655">ROUND(E2180*F2180,2)</f>
        <v>0</v>
      </c>
    </row>
    <row r="2181" spans="1:7" s="335" customFormat="1" ht="24" customHeight="1" x14ac:dyDescent="0.2">
      <c r="A2181" s="326" t="str">
        <f t="shared" si="651"/>
        <v/>
      </c>
      <c r="B2181" s="327" t="str">
        <f t="shared" si="652"/>
        <v/>
      </c>
      <c r="C2181" s="328"/>
      <c r="D2181" s="329" t="str">
        <f t="shared" si="653"/>
        <v/>
      </c>
      <c r="E2181" s="330"/>
      <c r="F2181" s="333">
        <f t="shared" si="654"/>
        <v>0</v>
      </c>
      <c r="G2181" s="334">
        <f t="shared" si="655"/>
        <v>0</v>
      </c>
    </row>
    <row r="2182" spans="1:7" s="335" customFormat="1" ht="24" customHeight="1" x14ac:dyDescent="0.2">
      <c r="A2182" s="326" t="str">
        <f t="shared" si="651"/>
        <v/>
      </c>
      <c r="B2182" s="327" t="str">
        <f t="shared" si="652"/>
        <v/>
      </c>
      <c r="C2182" s="328"/>
      <c r="D2182" s="329" t="str">
        <f t="shared" si="653"/>
        <v/>
      </c>
      <c r="E2182" s="330"/>
      <c r="F2182" s="331">
        <f t="shared" si="654"/>
        <v>0</v>
      </c>
      <c r="G2182" s="334">
        <f t="shared" si="655"/>
        <v>0</v>
      </c>
    </row>
    <row r="2183" spans="1:7" s="335" customFormat="1" ht="24" customHeight="1" x14ac:dyDescent="0.2">
      <c r="A2183" s="326" t="str">
        <f t="shared" si="651"/>
        <v/>
      </c>
      <c r="B2183" s="327" t="str">
        <f t="shared" si="652"/>
        <v/>
      </c>
      <c r="C2183" s="328"/>
      <c r="D2183" s="329" t="str">
        <f t="shared" si="653"/>
        <v/>
      </c>
      <c r="E2183" s="330"/>
      <c r="F2183" s="331">
        <f t="shared" si="654"/>
        <v>0</v>
      </c>
      <c r="G2183" s="334">
        <f t="shared" si="655"/>
        <v>0</v>
      </c>
    </row>
    <row r="2184" spans="1:7" s="335" customFormat="1" ht="24" customHeight="1" x14ac:dyDescent="0.2">
      <c r="A2184" s="326" t="str">
        <f t="shared" si="651"/>
        <v/>
      </c>
      <c r="B2184" s="327" t="str">
        <f t="shared" si="652"/>
        <v/>
      </c>
      <c r="C2184" s="328"/>
      <c r="D2184" s="329" t="str">
        <f t="shared" si="653"/>
        <v/>
      </c>
      <c r="E2184" s="330"/>
      <c r="F2184" s="331">
        <f t="shared" si="654"/>
        <v>0</v>
      </c>
      <c r="G2184" s="334">
        <f t="shared" si="655"/>
        <v>0</v>
      </c>
    </row>
    <row r="2185" spans="1:7" s="335" customFormat="1" ht="24" customHeight="1" x14ac:dyDescent="0.2">
      <c r="A2185" s="326" t="str">
        <f t="shared" si="651"/>
        <v/>
      </c>
      <c r="B2185" s="327" t="str">
        <f t="shared" si="652"/>
        <v/>
      </c>
      <c r="C2185" s="328"/>
      <c r="D2185" s="329" t="str">
        <f t="shared" si="653"/>
        <v/>
      </c>
      <c r="E2185" s="330"/>
      <c r="F2185" s="331">
        <f t="shared" si="654"/>
        <v>0</v>
      </c>
      <c r="G2185" s="334">
        <f t="shared" si="655"/>
        <v>0</v>
      </c>
    </row>
    <row r="2186" spans="1:7" ht="24" customHeight="1" x14ac:dyDescent="0.2">
      <c r="A2186" s="177"/>
      <c r="B2186" s="151"/>
      <c r="C2186" s="151"/>
      <c r="D2186" s="162"/>
      <c r="E2186" s="163"/>
      <c r="F2186" s="240" t="s">
        <v>34</v>
      </c>
      <c r="G2186" s="178">
        <f>SUBTOTAL(9,G2178:G2185)</f>
        <v>0</v>
      </c>
    </row>
    <row r="2187" spans="1:7" ht="24" customHeight="1" x14ac:dyDescent="0.2">
      <c r="A2187" s="177"/>
      <c r="B2187" s="151"/>
      <c r="C2187" s="179" t="s">
        <v>730</v>
      </c>
      <c r="D2187" s="162"/>
      <c r="E2187" s="163"/>
      <c r="F2187" s="164"/>
      <c r="G2187" s="180"/>
    </row>
    <row r="2188" spans="1:7" s="335" customFormat="1" ht="24" customHeight="1" x14ac:dyDescent="0.2">
      <c r="A2188" s="326" t="str">
        <f t="shared" ref="A2188:A2196" si="656">IFERROR(VLOOKUP(C2188,Tabla_Insumos,4,FALSE),"")</f>
        <v/>
      </c>
      <c r="B2188" s="327" t="str">
        <f t="shared" ref="B2188:B2196" si="657">IFERROR(VLOOKUP(C2188,Tabla_Insumos,5,FALSE),"")</f>
        <v/>
      </c>
      <c r="C2188" s="328"/>
      <c r="D2188" s="329" t="str">
        <f t="shared" ref="D2188:D2196" si="658">IFERROR(VLOOKUP(C2188,Tabla_Insumos,2,FALSE),"")</f>
        <v/>
      </c>
      <c r="E2188" s="330"/>
      <c r="F2188" s="331">
        <f t="shared" ref="F2188:F2196" si="659">IFERROR(VLOOKUP(C2188,Tabla_Insumos,3,FALSE),0)</f>
        <v>0</v>
      </c>
      <c r="G2188" s="334">
        <f t="shared" ref="G2188:G2196" si="660">ROUND(E2188*F2188,2)</f>
        <v>0</v>
      </c>
    </row>
    <row r="2189" spans="1:7" s="335" customFormat="1" ht="24" customHeight="1" x14ac:dyDescent="0.2">
      <c r="A2189" s="326" t="str">
        <f t="shared" si="656"/>
        <v/>
      </c>
      <c r="B2189" s="327" t="str">
        <f t="shared" si="657"/>
        <v/>
      </c>
      <c r="C2189" s="328"/>
      <c r="D2189" s="329" t="str">
        <f t="shared" si="658"/>
        <v/>
      </c>
      <c r="E2189" s="330"/>
      <c r="F2189" s="331">
        <f t="shared" si="659"/>
        <v>0</v>
      </c>
      <c r="G2189" s="334">
        <f t="shared" si="660"/>
        <v>0</v>
      </c>
    </row>
    <row r="2190" spans="1:7" s="335" customFormat="1" ht="24" customHeight="1" x14ac:dyDescent="0.2">
      <c r="A2190" s="326" t="str">
        <f t="shared" si="656"/>
        <v/>
      </c>
      <c r="B2190" s="327" t="str">
        <f t="shared" si="657"/>
        <v/>
      </c>
      <c r="C2190" s="328"/>
      <c r="D2190" s="329" t="str">
        <f t="shared" si="658"/>
        <v/>
      </c>
      <c r="E2190" s="330"/>
      <c r="F2190" s="331">
        <f t="shared" si="659"/>
        <v>0</v>
      </c>
      <c r="G2190" s="334">
        <f t="shared" si="660"/>
        <v>0</v>
      </c>
    </row>
    <row r="2191" spans="1:7" s="335" customFormat="1" ht="24" customHeight="1" x14ac:dyDescent="0.2">
      <c r="A2191" s="326" t="str">
        <f t="shared" si="656"/>
        <v/>
      </c>
      <c r="B2191" s="327" t="str">
        <f t="shared" si="657"/>
        <v/>
      </c>
      <c r="C2191" s="328"/>
      <c r="D2191" s="329" t="str">
        <f t="shared" si="658"/>
        <v/>
      </c>
      <c r="E2191" s="330"/>
      <c r="F2191" s="331">
        <f t="shared" si="659"/>
        <v>0</v>
      </c>
      <c r="G2191" s="334">
        <f t="shared" si="660"/>
        <v>0</v>
      </c>
    </row>
    <row r="2192" spans="1:7" s="335" customFormat="1" ht="24" customHeight="1" x14ac:dyDescent="0.2">
      <c r="A2192" s="326" t="str">
        <f t="shared" si="656"/>
        <v/>
      </c>
      <c r="B2192" s="327" t="str">
        <f t="shared" si="657"/>
        <v/>
      </c>
      <c r="C2192" s="328"/>
      <c r="D2192" s="329" t="str">
        <f t="shared" si="658"/>
        <v/>
      </c>
      <c r="E2192" s="330"/>
      <c r="F2192" s="331">
        <f t="shared" si="659"/>
        <v>0</v>
      </c>
      <c r="G2192" s="334">
        <f t="shared" si="660"/>
        <v>0</v>
      </c>
    </row>
    <row r="2193" spans="1:8" s="335" customFormat="1" ht="24" customHeight="1" x14ac:dyDescent="0.2">
      <c r="A2193" s="326" t="str">
        <f t="shared" si="656"/>
        <v/>
      </c>
      <c r="B2193" s="327" t="str">
        <f t="shared" si="657"/>
        <v/>
      </c>
      <c r="C2193" s="328"/>
      <c r="D2193" s="329" t="str">
        <f t="shared" si="658"/>
        <v/>
      </c>
      <c r="E2193" s="330"/>
      <c r="F2193" s="331">
        <f t="shared" si="659"/>
        <v>0</v>
      </c>
      <c r="G2193" s="334">
        <f t="shared" si="660"/>
        <v>0</v>
      </c>
    </row>
    <row r="2194" spans="1:8" s="335" customFormat="1" ht="24" customHeight="1" x14ac:dyDescent="0.2">
      <c r="A2194" s="326" t="str">
        <f t="shared" si="656"/>
        <v/>
      </c>
      <c r="B2194" s="327" t="str">
        <f t="shared" si="657"/>
        <v/>
      </c>
      <c r="C2194" s="328"/>
      <c r="D2194" s="329" t="str">
        <f t="shared" si="658"/>
        <v/>
      </c>
      <c r="E2194" s="330"/>
      <c r="F2194" s="331">
        <f t="shared" si="659"/>
        <v>0</v>
      </c>
      <c r="G2194" s="334">
        <f t="shared" si="660"/>
        <v>0</v>
      </c>
    </row>
    <row r="2195" spans="1:8" s="335" customFormat="1" ht="24" customHeight="1" x14ac:dyDescent="0.2">
      <c r="A2195" s="326" t="str">
        <f t="shared" si="656"/>
        <v/>
      </c>
      <c r="B2195" s="327" t="str">
        <f t="shared" si="657"/>
        <v/>
      </c>
      <c r="C2195" s="328"/>
      <c r="D2195" s="329" t="str">
        <f t="shared" si="658"/>
        <v/>
      </c>
      <c r="E2195" s="330"/>
      <c r="F2195" s="331">
        <f t="shared" si="659"/>
        <v>0</v>
      </c>
      <c r="G2195" s="334">
        <f t="shared" si="660"/>
        <v>0</v>
      </c>
    </row>
    <row r="2196" spans="1:8" s="335" customFormat="1" ht="24" customHeight="1" x14ac:dyDescent="0.2">
      <c r="A2196" s="326" t="str">
        <f t="shared" si="656"/>
        <v/>
      </c>
      <c r="B2196" s="327" t="str">
        <f t="shared" si="657"/>
        <v/>
      </c>
      <c r="C2196" s="328"/>
      <c r="D2196" s="329" t="str">
        <f t="shared" si="658"/>
        <v/>
      </c>
      <c r="E2196" s="330"/>
      <c r="F2196" s="331">
        <f t="shared" si="659"/>
        <v>0</v>
      </c>
      <c r="G2196" s="334">
        <f t="shared" si="660"/>
        <v>0</v>
      </c>
    </row>
    <row r="2197" spans="1:8" ht="24" customHeight="1" x14ac:dyDescent="0.2">
      <c r="A2197" s="181"/>
      <c r="B2197" s="162"/>
      <c r="C2197" s="151"/>
      <c r="D2197" s="162"/>
      <c r="E2197" s="163"/>
      <c r="F2197" s="240" t="s">
        <v>35</v>
      </c>
      <c r="G2197" s="178">
        <f>SUBTOTAL(9,G2188:G2196)</f>
        <v>0</v>
      </c>
    </row>
    <row r="2198" spans="1:8" ht="24" customHeight="1" thickBot="1" x14ac:dyDescent="0.25">
      <c r="A2198" s="182"/>
      <c r="B2198" s="183"/>
      <c r="C2198" s="184"/>
      <c r="D2198" s="183"/>
      <c r="E2198" s="185"/>
      <c r="F2198" s="186"/>
      <c r="G2198" s="187"/>
    </row>
    <row r="2199" spans="1:8" ht="24" customHeight="1" thickBot="1" x14ac:dyDescent="0.25">
      <c r="A2199" s="188" t="str">
        <f>B2157</f>
        <v>11.2</v>
      </c>
      <c r="B2199" s="189" t="str">
        <f>C2157</f>
        <v>Baja tensión</v>
      </c>
      <c r="C2199" s="190"/>
      <c r="D2199" s="190" t="s">
        <v>36</v>
      </c>
      <c r="E2199" s="191"/>
      <c r="F2199" s="192" t="s">
        <v>37</v>
      </c>
      <c r="G2199" s="193">
        <f>SUBTOTAL(9,G2162:G2198)</f>
        <v>0</v>
      </c>
    </row>
    <row r="2200" spans="1:8" ht="24" customHeight="1" thickTop="1" thickBot="1" x14ac:dyDescent="0.25"/>
    <row r="2201" spans="1:8" ht="24" customHeight="1" thickTop="1" x14ac:dyDescent="0.2">
      <c r="A2201" s="225" t="s">
        <v>39</v>
      </c>
      <c r="B2201" s="226"/>
      <c r="C2201" s="226"/>
      <c r="D2201" s="226"/>
      <c r="E2201" s="226"/>
      <c r="F2201" s="226"/>
      <c r="G2201" s="227"/>
      <c r="H2201" s="152">
        <f>COUNTIF($A$1:A2207,"ANALISIS DE PRECIOS")</f>
        <v>45</v>
      </c>
    </row>
    <row r="2202" spans="1:8" ht="24" customHeight="1" x14ac:dyDescent="0.2">
      <c r="A2202" s="153" t="s">
        <v>726</v>
      </c>
      <c r="B2202" s="154" t="str">
        <f>Comitente</f>
        <v>DIRECCIÓN DE INFRAESTRUCTURA ESCOLAR</v>
      </c>
      <c r="C2202" s="148"/>
      <c r="D2202" s="155"/>
      <c r="E2202" s="155"/>
      <c r="F2202" s="156"/>
      <c r="G2202" s="157"/>
    </row>
    <row r="2203" spans="1:8" ht="24" customHeight="1" x14ac:dyDescent="0.2">
      <c r="A2203" s="153" t="s">
        <v>727</v>
      </c>
      <c r="B2203" s="154">
        <f>Contratista</f>
        <v>0</v>
      </c>
      <c r="C2203" s="149"/>
      <c r="D2203" s="149"/>
      <c r="E2203" s="149"/>
      <c r="F2203" s="158"/>
      <c r="G2203" s="159"/>
    </row>
    <row r="2204" spans="1:8" ht="24" customHeight="1" x14ac:dyDescent="0.2">
      <c r="A2204" s="153" t="s">
        <v>26</v>
      </c>
      <c r="B2204" s="154" t="str">
        <f>Obra</f>
        <v>E.N.I. N° 23 - MARGARITA FERRA DE BARTOL</v>
      </c>
      <c r="C2204" s="149"/>
      <c r="D2204" s="149"/>
      <c r="E2204" s="149"/>
      <c r="F2204" s="158" t="s">
        <v>40</v>
      </c>
      <c r="G2204" s="160">
        <f>Fecha_Base</f>
        <v>0</v>
      </c>
    </row>
    <row r="2205" spans="1:8" ht="24" customHeight="1" x14ac:dyDescent="0.2">
      <c r="A2205" s="161" t="s">
        <v>725</v>
      </c>
      <c r="B2205" s="150" t="str">
        <f>Ubicación</f>
        <v>Alfredo Fortabat 3060 (o) - Bº Franklin Rawson</v>
      </c>
      <c r="C2205" s="150"/>
      <c r="D2205" s="162"/>
      <c r="E2205" s="163"/>
      <c r="F2205" s="164"/>
      <c r="G2205" s="165"/>
    </row>
    <row r="2206" spans="1:8" ht="24" customHeight="1" x14ac:dyDescent="0.2">
      <c r="A2206" s="161" t="s">
        <v>41</v>
      </c>
      <c r="B2206" s="166" t="str">
        <f>IFERROR(VALUE(LEFT(B2207,FIND("-",B2207)-1)),"")</f>
        <v/>
      </c>
      <c r="C2206" s="151" t="str">
        <f>IFERROR(VLOOKUP(B2206,Tabla_CyP,2,FALSE),"")</f>
        <v/>
      </c>
      <c r="E2206" s="163"/>
      <c r="F2206" s="164"/>
      <c r="G2206" s="165"/>
    </row>
    <row r="2207" spans="1:8" ht="24" customHeight="1" x14ac:dyDescent="0.2">
      <c r="A2207" s="161" t="s">
        <v>27</v>
      </c>
      <c r="B2207" s="167" t="str">
        <f>IFERROR(VLOOKUP(COUNTIF($A$1:A2207,"ANALISIS DE PRECIOS"),Tabla_NumeroItem,4,FALSE),"")</f>
        <v>11.3</v>
      </c>
      <c r="C2207" s="151" t="str">
        <f>IFERROR(VLOOKUP(B2207,Tabla_CyP,2,FALSE),"")</f>
        <v>Artefactos</v>
      </c>
      <c r="D2207" s="162"/>
      <c r="E2207" s="163"/>
      <c r="F2207" s="158" t="s">
        <v>28</v>
      </c>
      <c r="G2207" s="168" t="str">
        <f>IFERROR(VLOOKUP(B2207,Tabla_CyP,4,FALSE),"")</f>
        <v>gl</v>
      </c>
    </row>
    <row r="2208" spans="1:8" ht="24" customHeight="1" x14ac:dyDescent="0.2">
      <c r="A2208" s="161"/>
      <c r="B2208" s="150"/>
      <c r="C2208" s="151"/>
      <c r="D2208" s="162"/>
      <c r="E2208" s="163"/>
      <c r="F2208" s="164"/>
      <c r="G2208" s="165"/>
    </row>
    <row r="2209" spans="1:141" ht="24" customHeight="1" x14ac:dyDescent="0.2">
      <c r="A2209" s="357" t="s">
        <v>588</v>
      </c>
      <c r="B2209" s="358"/>
      <c r="C2209" s="359" t="s">
        <v>0</v>
      </c>
      <c r="D2209" s="359" t="s">
        <v>29</v>
      </c>
      <c r="E2209" s="361" t="s">
        <v>30</v>
      </c>
      <c r="F2209" s="363" t="s">
        <v>31</v>
      </c>
      <c r="G2209" s="365" t="s">
        <v>32</v>
      </c>
    </row>
    <row r="2210" spans="1:141" s="171" customFormat="1" ht="24" customHeight="1" x14ac:dyDescent="0.2">
      <c r="A2210" s="169" t="s">
        <v>589</v>
      </c>
      <c r="B2210" s="170" t="s">
        <v>590</v>
      </c>
      <c r="C2210" s="360"/>
      <c r="D2210" s="360"/>
      <c r="E2210" s="362"/>
      <c r="F2210" s="364"/>
      <c r="G2210" s="366"/>
      <c r="I2210" s="336"/>
      <c r="J2210" s="336"/>
      <c r="K2210" s="336"/>
      <c r="L2210" s="336"/>
      <c r="M2210" s="336"/>
      <c r="N2210" s="336"/>
      <c r="O2210" s="336"/>
      <c r="P2210" s="336"/>
      <c r="Q2210" s="336"/>
      <c r="R2210" s="336"/>
      <c r="S2210" s="336"/>
      <c r="T2210" s="336"/>
      <c r="U2210" s="336"/>
      <c r="V2210" s="336"/>
      <c r="W2210" s="336"/>
      <c r="X2210" s="336"/>
      <c r="Y2210" s="336"/>
      <c r="Z2210" s="336"/>
      <c r="AA2210" s="336"/>
      <c r="AB2210" s="336"/>
      <c r="AC2210" s="336"/>
      <c r="AD2210" s="336"/>
      <c r="AE2210" s="336"/>
      <c r="AF2210" s="336"/>
      <c r="AG2210" s="336"/>
      <c r="AH2210" s="336"/>
      <c r="AI2210" s="336"/>
      <c r="AJ2210" s="336"/>
      <c r="AK2210" s="336"/>
      <c r="AL2210" s="336"/>
      <c r="AM2210" s="336"/>
      <c r="AN2210" s="336"/>
      <c r="AO2210" s="336"/>
      <c r="AP2210" s="336"/>
      <c r="AQ2210" s="336"/>
      <c r="AR2210" s="336"/>
      <c r="AS2210" s="336"/>
      <c r="AT2210" s="336"/>
      <c r="AU2210" s="336"/>
      <c r="AV2210" s="336"/>
      <c r="AW2210" s="336"/>
      <c r="AX2210" s="336"/>
      <c r="AY2210" s="336"/>
      <c r="AZ2210" s="336"/>
      <c r="BA2210" s="336"/>
      <c r="BB2210" s="336"/>
      <c r="BC2210" s="336"/>
      <c r="BD2210" s="336"/>
      <c r="BE2210" s="336"/>
      <c r="BF2210" s="336"/>
      <c r="BG2210" s="336"/>
      <c r="BH2210" s="336"/>
      <c r="BI2210" s="336"/>
      <c r="BJ2210" s="336"/>
      <c r="BK2210" s="336"/>
      <c r="BL2210" s="336"/>
      <c r="BM2210" s="336"/>
      <c r="BN2210" s="336"/>
      <c r="BO2210" s="336"/>
      <c r="BP2210" s="336"/>
      <c r="BQ2210" s="336"/>
      <c r="BR2210" s="336"/>
      <c r="BS2210" s="336"/>
      <c r="BT2210" s="336"/>
      <c r="BU2210" s="336"/>
      <c r="BV2210" s="336"/>
      <c r="BW2210" s="336"/>
      <c r="BX2210" s="336"/>
      <c r="BY2210" s="336"/>
      <c r="BZ2210" s="336"/>
      <c r="CA2210" s="336"/>
      <c r="CB2210" s="336"/>
      <c r="CC2210" s="336"/>
      <c r="CD2210" s="336"/>
      <c r="CE2210" s="336"/>
      <c r="CF2210" s="336"/>
      <c r="CG2210" s="336"/>
      <c r="CH2210" s="336"/>
      <c r="CI2210" s="336"/>
      <c r="CJ2210" s="336"/>
      <c r="CK2210" s="336"/>
      <c r="CL2210" s="336"/>
      <c r="CM2210" s="336"/>
      <c r="CN2210" s="336"/>
      <c r="CO2210" s="336"/>
      <c r="CP2210" s="336"/>
      <c r="CQ2210" s="336"/>
      <c r="CR2210" s="336"/>
      <c r="CS2210" s="336"/>
      <c r="CT2210" s="336"/>
      <c r="CU2210" s="336"/>
      <c r="CV2210" s="336"/>
      <c r="CW2210" s="336"/>
      <c r="CX2210" s="336"/>
      <c r="CY2210" s="336"/>
      <c r="CZ2210" s="336"/>
      <c r="DA2210" s="336"/>
      <c r="DB2210" s="336"/>
      <c r="DC2210" s="336"/>
      <c r="DD2210" s="336"/>
      <c r="DE2210" s="336"/>
      <c r="DF2210" s="336"/>
      <c r="DG2210" s="336"/>
      <c r="DH2210" s="336"/>
      <c r="DI2210" s="336"/>
      <c r="DJ2210" s="336"/>
      <c r="DK2210" s="336"/>
      <c r="DL2210" s="336"/>
      <c r="DM2210" s="336"/>
      <c r="DN2210" s="336"/>
      <c r="DO2210" s="336"/>
      <c r="DP2210" s="336"/>
      <c r="DQ2210" s="336"/>
      <c r="DR2210" s="336"/>
      <c r="DS2210" s="336"/>
      <c r="DT2210" s="336"/>
      <c r="DU2210" s="336"/>
      <c r="DV2210" s="336"/>
      <c r="DW2210" s="336"/>
      <c r="DX2210" s="336"/>
      <c r="DY2210" s="336"/>
      <c r="DZ2210" s="336"/>
      <c r="EA2210" s="336"/>
      <c r="EB2210" s="336"/>
      <c r="EC2210" s="336"/>
      <c r="ED2210" s="336"/>
      <c r="EE2210" s="336"/>
      <c r="EF2210" s="336"/>
      <c r="EG2210" s="336"/>
      <c r="EH2210" s="336"/>
      <c r="EI2210" s="336"/>
      <c r="EJ2210" s="336"/>
      <c r="EK2210" s="336"/>
    </row>
    <row r="2211" spans="1:141" ht="24" customHeight="1" x14ac:dyDescent="0.2">
      <c r="A2211" s="239"/>
      <c r="B2211" s="172"/>
      <c r="C2211" s="237" t="s">
        <v>728</v>
      </c>
      <c r="D2211" s="173"/>
      <c r="E2211" s="174"/>
      <c r="F2211" s="175"/>
      <c r="G2211" s="176"/>
    </row>
    <row r="2212" spans="1:141" s="335" customFormat="1" ht="24" customHeight="1" x14ac:dyDescent="0.2">
      <c r="A2212" s="326" t="str">
        <f t="shared" ref="A2212:A2225" si="661">IFERROR(VLOOKUP(C2212,Tabla_Insumos,4,FALSE),"")</f>
        <v/>
      </c>
      <c r="B2212" s="327" t="str">
        <f>IFERROR(VLOOKUP(C2212,Tabla_Insumos,5,FALSE),"")</f>
        <v/>
      </c>
      <c r="C2212" s="328"/>
      <c r="D2212" s="329" t="str">
        <f t="shared" ref="D2212:D2225" si="662">IFERROR(VLOOKUP(C2212,Tabla_Insumos,2,FALSE),"")</f>
        <v/>
      </c>
      <c r="E2212" s="330"/>
      <c r="F2212" s="331">
        <f t="shared" ref="F2212:F2225" si="663">IFERROR(VLOOKUP(C2212,Tabla_Insumos,3,FALSE),0)</f>
        <v>0</v>
      </c>
      <c r="G2212" s="334">
        <f>ROUND(E2212*F2212,2)</f>
        <v>0</v>
      </c>
    </row>
    <row r="2213" spans="1:141" s="335" customFormat="1" ht="24" customHeight="1" x14ac:dyDescent="0.2">
      <c r="A2213" s="326" t="str">
        <f t="shared" si="661"/>
        <v/>
      </c>
      <c r="B2213" s="327" t="str">
        <f t="shared" ref="B2213:B2225" si="664">IFERROR(VLOOKUP(C2213,Tabla_Insumos,5,FALSE),"")</f>
        <v/>
      </c>
      <c r="C2213" s="328"/>
      <c r="D2213" s="329" t="str">
        <f t="shared" si="662"/>
        <v/>
      </c>
      <c r="E2213" s="330"/>
      <c r="F2213" s="331">
        <f t="shared" si="663"/>
        <v>0</v>
      </c>
      <c r="G2213" s="334">
        <f t="shared" ref="G2213:G2225" si="665">ROUND(E2213*F2213,2)</f>
        <v>0</v>
      </c>
    </row>
    <row r="2214" spans="1:141" s="335" customFormat="1" ht="24" customHeight="1" x14ac:dyDescent="0.2">
      <c r="A2214" s="326" t="str">
        <f t="shared" si="661"/>
        <v/>
      </c>
      <c r="B2214" s="327" t="str">
        <f t="shared" si="664"/>
        <v/>
      </c>
      <c r="C2214" s="328"/>
      <c r="D2214" s="329" t="str">
        <f t="shared" si="662"/>
        <v/>
      </c>
      <c r="E2214" s="330"/>
      <c r="F2214" s="331">
        <f t="shared" si="663"/>
        <v>0</v>
      </c>
      <c r="G2214" s="334">
        <f t="shared" si="665"/>
        <v>0</v>
      </c>
    </row>
    <row r="2215" spans="1:141" s="335" customFormat="1" ht="24" customHeight="1" x14ac:dyDescent="0.2">
      <c r="A2215" s="326" t="str">
        <f t="shared" si="661"/>
        <v/>
      </c>
      <c r="B2215" s="327" t="str">
        <f t="shared" si="664"/>
        <v/>
      </c>
      <c r="C2215" s="328"/>
      <c r="D2215" s="329" t="str">
        <f t="shared" si="662"/>
        <v/>
      </c>
      <c r="E2215" s="330"/>
      <c r="F2215" s="331">
        <f t="shared" si="663"/>
        <v>0</v>
      </c>
      <c r="G2215" s="334">
        <f t="shared" si="665"/>
        <v>0</v>
      </c>
    </row>
    <row r="2216" spans="1:141" s="335" customFormat="1" ht="24" customHeight="1" x14ac:dyDescent="0.2">
      <c r="A2216" s="326" t="str">
        <f t="shared" si="661"/>
        <v/>
      </c>
      <c r="B2216" s="327" t="str">
        <f t="shared" si="664"/>
        <v/>
      </c>
      <c r="C2216" s="328"/>
      <c r="D2216" s="329" t="str">
        <f t="shared" si="662"/>
        <v/>
      </c>
      <c r="E2216" s="330"/>
      <c r="F2216" s="331">
        <f t="shared" si="663"/>
        <v>0</v>
      </c>
      <c r="G2216" s="334">
        <f t="shared" si="665"/>
        <v>0</v>
      </c>
    </row>
    <row r="2217" spans="1:141" s="335" customFormat="1" ht="24" customHeight="1" x14ac:dyDescent="0.2">
      <c r="A2217" s="326" t="str">
        <f t="shared" si="661"/>
        <v/>
      </c>
      <c r="B2217" s="327" t="str">
        <f t="shared" si="664"/>
        <v/>
      </c>
      <c r="C2217" s="328"/>
      <c r="D2217" s="329" t="str">
        <f t="shared" si="662"/>
        <v/>
      </c>
      <c r="E2217" s="330"/>
      <c r="F2217" s="331">
        <f t="shared" si="663"/>
        <v>0</v>
      </c>
      <c r="G2217" s="334">
        <f t="shared" si="665"/>
        <v>0</v>
      </c>
    </row>
    <row r="2218" spans="1:141" s="335" customFormat="1" ht="24" customHeight="1" x14ac:dyDescent="0.2">
      <c r="A2218" s="326" t="str">
        <f t="shared" si="661"/>
        <v/>
      </c>
      <c r="B2218" s="327" t="str">
        <f t="shared" si="664"/>
        <v/>
      </c>
      <c r="C2218" s="328"/>
      <c r="D2218" s="329" t="str">
        <f t="shared" si="662"/>
        <v/>
      </c>
      <c r="E2218" s="330"/>
      <c r="F2218" s="331">
        <f t="shared" si="663"/>
        <v>0</v>
      </c>
      <c r="G2218" s="334">
        <f t="shared" si="665"/>
        <v>0</v>
      </c>
    </row>
    <row r="2219" spans="1:141" s="335" customFormat="1" ht="24" customHeight="1" x14ac:dyDescent="0.2">
      <c r="A2219" s="326" t="str">
        <f t="shared" si="661"/>
        <v/>
      </c>
      <c r="B2219" s="327" t="str">
        <f t="shared" si="664"/>
        <v/>
      </c>
      <c r="C2219" s="328"/>
      <c r="D2219" s="329" t="str">
        <f t="shared" si="662"/>
        <v/>
      </c>
      <c r="E2219" s="330"/>
      <c r="F2219" s="331">
        <f t="shared" si="663"/>
        <v>0</v>
      </c>
      <c r="G2219" s="334">
        <f t="shared" si="665"/>
        <v>0</v>
      </c>
    </row>
    <row r="2220" spans="1:141" s="335" customFormat="1" ht="24" customHeight="1" x14ac:dyDescent="0.2">
      <c r="A2220" s="326" t="str">
        <f t="shared" si="661"/>
        <v/>
      </c>
      <c r="B2220" s="327" t="str">
        <f t="shared" si="664"/>
        <v/>
      </c>
      <c r="C2220" s="328"/>
      <c r="D2220" s="329" t="str">
        <f t="shared" si="662"/>
        <v/>
      </c>
      <c r="E2220" s="330"/>
      <c r="F2220" s="331">
        <f t="shared" si="663"/>
        <v>0</v>
      </c>
      <c r="G2220" s="334">
        <f t="shared" si="665"/>
        <v>0</v>
      </c>
    </row>
    <row r="2221" spans="1:141" s="335" customFormat="1" ht="24" customHeight="1" x14ac:dyDescent="0.2">
      <c r="A2221" s="326" t="str">
        <f t="shared" si="661"/>
        <v/>
      </c>
      <c r="B2221" s="327" t="str">
        <f t="shared" si="664"/>
        <v/>
      </c>
      <c r="C2221" s="328"/>
      <c r="D2221" s="329" t="str">
        <f t="shared" si="662"/>
        <v/>
      </c>
      <c r="E2221" s="330"/>
      <c r="F2221" s="331">
        <f t="shared" si="663"/>
        <v>0</v>
      </c>
      <c r="G2221" s="334">
        <f t="shared" si="665"/>
        <v>0</v>
      </c>
    </row>
    <row r="2222" spans="1:141" s="335" customFormat="1" ht="24" customHeight="1" x14ac:dyDescent="0.2">
      <c r="A2222" s="326" t="str">
        <f t="shared" si="661"/>
        <v/>
      </c>
      <c r="B2222" s="327" t="str">
        <f t="shared" si="664"/>
        <v/>
      </c>
      <c r="C2222" s="328"/>
      <c r="D2222" s="329" t="str">
        <f t="shared" si="662"/>
        <v/>
      </c>
      <c r="E2222" s="330"/>
      <c r="F2222" s="331">
        <f t="shared" si="663"/>
        <v>0</v>
      </c>
      <c r="G2222" s="334">
        <f t="shared" si="665"/>
        <v>0</v>
      </c>
    </row>
    <row r="2223" spans="1:141" s="335" customFormat="1" ht="24" customHeight="1" x14ac:dyDescent="0.2">
      <c r="A2223" s="326" t="str">
        <f t="shared" si="661"/>
        <v/>
      </c>
      <c r="B2223" s="327" t="str">
        <f t="shared" si="664"/>
        <v/>
      </c>
      <c r="C2223" s="328"/>
      <c r="D2223" s="329" t="str">
        <f t="shared" si="662"/>
        <v/>
      </c>
      <c r="E2223" s="330"/>
      <c r="F2223" s="331">
        <f t="shared" si="663"/>
        <v>0</v>
      </c>
      <c r="G2223" s="334">
        <f t="shared" si="665"/>
        <v>0</v>
      </c>
    </row>
    <row r="2224" spans="1:141" s="335" customFormat="1" ht="24" customHeight="1" x14ac:dyDescent="0.2">
      <c r="A2224" s="326" t="str">
        <f t="shared" si="661"/>
        <v/>
      </c>
      <c r="B2224" s="327" t="str">
        <f t="shared" si="664"/>
        <v/>
      </c>
      <c r="C2224" s="328"/>
      <c r="D2224" s="329" t="str">
        <f t="shared" si="662"/>
        <v/>
      </c>
      <c r="E2224" s="330"/>
      <c r="F2224" s="331">
        <f t="shared" si="663"/>
        <v>0</v>
      </c>
      <c r="G2224" s="334">
        <f t="shared" si="665"/>
        <v>0</v>
      </c>
    </row>
    <row r="2225" spans="1:7" s="335" customFormat="1" ht="24" customHeight="1" x14ac:dyDescent="0.2">
      <c r="A2225" s="326" t="str">
        <f t="shared" si="661"/>
        <v/>
      </c>
      <c r="B2225" s="327" t="str">
        <f t="shared" si="664"/>
        <v/>
      </c>
      <c r="C2225" s="328"/>
      <c r="D2225" s="329" t="str">
        <f t="shared" si="662"/>
        <v/>
      </c>
      <c r="E2225" s="330"/>
      <c r="F2225" s="332">
        <f t="shared" si="663"/>
        <v>0</v>
      </c>
      <c r="G2225" s="334">
        <f t="shared" si="665"/>
        <v>0</v>
      </c>
    </row>
    <row r="2226" spans="1:7" ht="24" customHeight="1" x14ac:dyDescent="0.2">
      <c r="A2226" s="177"/>
      <c r="B2226" s="151"/>
      <c r="C2226" s="151"/>
      <c r="D2226" s="162"/>
      <c r="E2226" s="163"/>
      <c r="F2226" s="240" t="s">
        <v>33</v>
      </c>
      <c r="G2226" s="178">
        <f>SUBTOTAL(9,G2212:G2225)</f>
        <v>0</v>
      </c>
    </row>
    <row r="2227" spans="1:7" ht="24" customHeight="1" x14ac:dyDescent="0.2">
      <c r="A2227" s="177"/>
      <c r="B2227" s="151"/>
      <c r="C2227" s="179" t="s">
        <v>729</v>
      </c>
      <c r="D2227" s="162"/>
      <c r="E2227" s="163"/>
      <c r="F2227" s="164"/>
      <c r="G2227" s="180"/>
    </row>
    <row r="2228" spans="1:7" s="335" customFormat="1" ht="24" customHeight="1" x14ac:dyDescent="0.2">
      <c r="A2228" s="326" t="str">
        <f t="shared" ref="A2228:A2235" si="666">IFERROR(VLOOKUP(C2228,Tabla_Insumos,4,FALSE),"")</f>
        <v/>
      </c>
      <c r="B2228" s="327" t="str">
        <f t="shared" ref="B2228:B2235" si="667">IFERROR(VLOOKUP(C2228,Tabla_Insumos,5,FALSE),"")</f>
        <v/>
      </c>
      <c r="C2228" s="328"/>
      <c r="D2228" s="329" t="str">
        <f t="shared" ref="D2228:D2235" si="668">IFERROR(VLOOKUP(C2228,Tabla_Insumos,2,FALSE),"")</f>
        <v/>
      </c>
      <c r="E2228" s="330"/>
      <c r="F2228" s="333">
        <f t="shared" ref="F2228:F2235" si="669">IFERROR(VLOOKUP(C2228,Tabla_Insumos,3,FALSE),0)</f>
        <v>0</v>
      </c>
      <c r="G2228" s="334">
        <f>ROUND(E2228*F2228,2)</f>
        <v>0</v>
      </c>
    </row>
    <row r="2229" spans="1:7" s="335" customFormat="1" ht="24" customHeight="1" x14ac:dyDescent="0.2">
      <c r="A2229" s="326" t="str">
        <f t="shared" si="666"/>
        <v/>
      </c>
      <c r="B2229" s="327" t="str">
        <f t="shared" si="667"/>
        <v/>
      </c>
      <c r="C2229" s="328"/>
      <c r="D2229" s="329" t="str">
        <f t="shared" si="668"/>
        <v/>
      </c>
      <c r="E2229" s="330"/>
      <c r="F2229" s="333">
        <f t="shared" si="669"/>
        <v>0</v>
      </c>
      <c r="G2229" s="334">
        <f>ROUND(E2229*F2229,2)</f>
        <v>0</v>
      </c>
    </row>
    <row r="2230" spans="1:7" s="335" customFormat="1" ht="24" customHeight="1" x14ac:dyDescent="0.2">
      <c r="A2230" s="326" t="str">
        <f t="shared" si="666"/>
        <v/>
      </c>
      <c r="B2230" s="327" t="str">
        <f t="shared" si="667"/>
        <v/>
      </c>
      <c r="C2230" s="328"/>
      <c r="D2230" s="329" t="str">
        <f t="shared" si="668"/>
        <v/>
      </c>
      <c r="E2230" s="330"/>
      <c r="F2230" s="333">
        <f t="shared" si="669"/>
        <v>0</v>
      </c>
      <c r="G2230" s="334">
        <f t="shared" ref="G2230:G2235" si="670">ROUND(E2230*F2230,2)</f>
        <v>0</v>
      </c>
    </row>
    <row r="2231" spans="1:7" s="335" customFormat="1" ht="24" customHeight="1" x14ac:dyDescent="0.2">
      <c r="A2231" s="326" t="str">
        <f t="shared" si="666"/>
        <v/>
      </c>
      <c r="B2231" s="327" t="str">
        <f t="shared" si="667"/>
        <v/>
      </c>
      <c r="C2231" s="328"/>
      <c r="D2231" s="329" t="str">
        <f t="shared" si="668"/>
        <v/>
      </c>
      <c r="E2231" s="330"/>
      <c r="F2231" s="333">
        <f t="shared" si="669"/>
        <v>0</v>
      </c>
      <c r="G2231" s="334">
        <f t="shared" si="670"/>
        <v>0</v>
      </c>
    </row>
    <row r="2232" spans="1:7" s="335" customFormat="1" ht="24" customHeight="1" x14ac:dyDescent="0.2">
      <c r="A2232" s="326" t="str">
        <f t="shared" si="666"/>
        <v/>
      </c>
      <c r="B2232" s="327" t="str">
        <f t="shared" si="667"/>
        <v/>
      </c>
      <c r="C2232" s="328"/>
      <c r="D2232" s="329" t="str">
        <f t="shared" si="668"/>
        <v/>
      </c>
      <c r="E2232" s="330"/>
      <c r="F2232" s="331">
        <f t="shared" si="669"/>
        <v>0</v>
      </c>
      <c r="G2232" s="334">
        <f t="shared" si="670"/>
        <v>0</v>
      </c>
    </row>
    <row r="2233" spans="1:7" s="335" customFormat="1" ht="24" customHeight="1" x14ac:dyDescent="0.2">
      <c r="A2233" s="326" t="str">
        <f t="shared" si="666"/>
        <v/>
      </c>
      <c r="B2233" s="327" t="str">
        <f t="shared" si="667"/>
        <v/>
      </c>
      <c r="C2233" s="328"/>
      <c r="D2233" s="329" t="str">
        <f t="shared" si="668"/>
        <v/>
      </c>
      <c r="E2233" s="330"/>
      <c r="F2233" s="331">
        <f t="shared" si="669"/>
        <v>0</v>
      </c>
      <c r="G2233" s="334">
        <f t="shared" si="670"/>
        <v>0</v>
      </c>
    </row>
    <row r="2234" spans="1:7" s="335" customFormat="1" ht="24" customHeight="1" x14ac:dyDescent="0.2">
      <c r="A2234" s="326" t="str">
        <f t="shared" si="666"/>
        <v/>
      </c>
      <c r="B2234" s="327" t="str">
        <f t="shared" si="667"/>
        <v/>
      </c>
      <c r="C2234" s="328"/>
      <c r="D2234" s="329" t="str">
        <f t="shared" si="668"/>
        <v/>
      </c>
      <c r="E2234" s="330"/>
      <c r="F2234" s="331">
        <f t="shared" si="669"/>
        <v>0</v>
      </c>
      <c r="G2234" s="334">
        <f t="shared" si="670"/>
        <v>0</v>
      </c>
    </row>
    <row r="2235" spans="1:7" s="335" customFormat="1" ht="24" customHeight="1" x14ac:dyDescent="0.2">
      <c r="A2235" s="326" t="str">
        <f t="shared" si="666"/>
        <v/>
      </c>
      <c r="B2235" s="327" t="str">
        <f t="shared" si="667"/>
        <v/>
      </c>
      <c r="C2235" s="328"/>
      <c r="D2235" s="329" t="str">
        <f t="shared" si="668"/>
        <v/>
      </c>
      <c r="E2235" s="330"/>
      <c r="F2235" s="331">
        <f t="shared" si="669"/>
        <v>0</v>
      </c>
      <c r="G2235" s="334">
        <f t="shared" si="670"/>
        <v>0</v>
      </c>
    </row>
    <row r="2236" spans="1:7" ht="24" customHeight="1" x14ac:dyDescent="0.2">
      <c r="A2236" s="177"/>
      <c r="B2236" s="151"/>
      <c r="C2236" s="151"/>
      <c r="D2236" s="162"/>
      <c r="E2236" s="163"/>
      <c r="F2236" s="240" t="s">
        <v>34</v>
      </c>
      <c r="G2236" s="178">
        <f>SUBTOTAL(9,G2228:G2235)</f>
        <v>0</v>
      </c>
    </row>
    <row r="2237" spans="1:7" ht="24" customHeight="1" x14ac:dyDescent="0.2">
      <c r="A2237" s="177"/>
      <c r="B2237" s="151"/>
      <c r="C2237" s="179" t="s">
        <v>730</v>
      </c>
      <c r="D2237" s="162"/>
      <c r="E2237" s="163"/>
      <c r="F2237" s="164"/>
      <c r="G2237" s="180"/>
    </row>
    <row r="2238" spans="1:7" s="335" customFormat="1" ht="24" customHeight="1" x14ac:dyDescent="0.2">
      <c r="A2238" s="326" t="str">
        <f t="shared" ref="A2238:A2246" si="671">IFERROR(VLOOKUP(C2238,Tabla_Insumos,4,FALSE),"")</f>
        <v/>
      </c>
      <c r="B2238" s="327" t="str">
        <f t="shared" ref="B2238:B2246" si="672">IFERROR(VLOOKUP(C2238,Tabla_Insumos,5,FALSE),"")</f>
        <v/>
      </c>
      <c r="C2238" s="328"/>
      <c r="D2238" s="329" t="str">
        <f t="shared" ref="D2238:D2246" si="673">IFERROR(VLOOKUP(C2238,Tabla_Insumos,2,FALSE),"")</f>
        <v/>
      </c>
      <c r="E2238" s="330"/>
      <c r="F2238" s="331">
        <f t="shared" ref="F2238:F2246" si="674">IFERROR(VLOOKUP(C2238,Tabla_Insumos,3,FALSE),0)</f>
        <v>0</v>
      </c>
      <c r="G2238" s="334">
        <f t="shared" ref="G2238:G2246" si="675">ROUND(E2238*F2238,2)</f>
        <v>0</v>
      </c>
    </row>
    <row r="2239" spans="1:7" s="335" customFormat="1" ht="24" customHeight="1" x14ac:dyDescent="0.2">
      <c r="A2239" s="326" t="str">
        <f t="shared" si="671"/>
        <v/>
      </c>
      <c r="B2239" s="327" t="str">
        <f t="shared" si="672"/>
        <v/>
      </c>
      <c r="C2239" s="328"/>
      <c r="D2239" s="329" t="str">
        <f t="shared" si="673"/>
        <v/>
      </c>
      <c r="E2239" s="330"/>
      <c r="F2239" s="331">
        <f t="shared" si="674"/>
        <v>0</v>
      </c>
      <c r="G2239" s="334">
        <f t="shared" si="675"/>
        <v>0</v>
      </c>
    </row>
    <row r="2240" spans="1:7" s="335" customFormat="1" ht="24" customHeight="1" x14ac:dyDescent="0.2">
      <c r="A2240" s="326" t="str">
        <f t="shared" si="671"/>
        <v/>
      </c>
      <c r="B2240" s="327" t="str">
        <f t="shared" si="672"/>
        <v/>
      </c>
      <c r="C2240" s="328"/>
      <c r="D2240" s="329" t="str">
        <f t="shared" si="673"/>
        <v/>
      </c>
      <c r="E2240" s="330"/>
      <c r="F2240" s="331">
        <f t="shared" si="674"/>
        <v>0</v>
      </c>
      <c r="G2240" s="334">
        <f t="shared" si="675"/>
        <v>0</v>
      </c>
    </row>
    <row r="2241" spans="1:8" s="335" customFormat="1" ht="24" customHeight="1" x14ac:dyDescent="0.2">
      <c r="A2241" s="326" t="str">
        <f t="shared" si="671"/>
        <v/>
      </c>
      <c r="B2241" s="327" t="str">
        <f t="shared" si="672"/>
        <v/>
      </c>
      <c r="C2241" s="328"/>
      <c r="D2241" s="329" t="str">
        <f t="shared" si="673"/>
        <v/>
      </c>
      <c r="E2241" s="330"/>
      <c r="F2241" s="331">
        <f t="shared" si="674"/>
        <v>0</v>
      </c>
      <c r="G2241" s="334">
        <f t="shared" si="675"/>
        <v>0</v>
      </c>
    </row>
    <row r="2242" spans="1:8" s="335" customFormat="1" ht="24" customHeight="1" x14ac:dyDescent="0.2">
      <c r="A2242" s="326" t="str">
        <f t="shared" si="671"/>
        <v/>
      </c>
      <c r="B2242" s="327" t="str">
        <f t="shared" si="672"/>
        <v/>
      </c>
      <c r="C2242" s="328"/>
      <c r="D2242" s="329" t="str">
        <f t="shared" si="673"/>
        <v/>
      </c>
      <c r="E2242" s="330"/>
      <c r="F2242" s="331">
        <f t="shared" si="674"/>
        <v>0</v>
      </c>
      <c r="G2242" s="334">
        <f t="shared" si="675"/>
        <v>0</v>
      </c>
    </row>
    <row r="2243" spans="1:8" s="335" customFormat="1" ht="24" customHeight="1" x14ac:dyDescent="0.2">
      <c r="A2243" s="326" t="str">
        <f t="shared" si="671"/>
        <v/>
      </c>
      <c r="B2243" s="327" t="str">
        <f t="shared" si="672"/>
        <v/>
      </c>
      <c r="C2243" s="328"/>
      <c r="D2243" s="329" t="str">
        <f t="shared" si="673"/>
        <v/>
      </c>
      <c r="E2243" s="330"/>
      <c r="F2243" s="331">
        <f t="shared" si="674"/>
        <v>0</v>
      </c>
      <c r="G2243" s="334">
        <f t="shared" si="675"/>
        <v>0</v>
      </c>
    </row>
    <row r="2244" spans="1:8" s="335" customFormat="1" ht="24" customHeight="1" x14ac:dyDescent="0.2">
      <c r="A2244" s="326" t="str">
        <f t="shared" si="671"/>
        <v/>
      </c>
      <c r="B2244" s="327" t="str">
        <f t="shared" si="672"/>
        <v/>
      </c>
      <c r="C2244" s="328"/>
      <c r="D2244" s="329" t="str">
        <f t="shared" si="673"/>
        <v/>
      </c>
      <c r="E2244" s="330"/>
      <c r="F2244" s="331">
        <f t="shared" si="674"/>
        <v>0</v>
      </c>
      <c r="G2244" s="334">
        <f t="shared" si="675"/>
        <v>0</v>
      </c>
    </row>
    <row r="2245" spans="1:8" s="335" customFormat="1" ht="24" customHeight="1" x14ac:dyDescent="0.2">
      <c r="A2245" s="326" t="str">
        <f t="shared" si="671"/>
        <v/>
      </c>
      <c r="B2245" s="327" t="str">
        <f t="shared" si="672"/>
        <v/>
      </c>
      <c r="C2245" s="328"/>
      <c r="D2245" s="329" t="str">
        <f t="shared" si="673"/>
        <v/>
      </c>
      <c r="E2245" s="330"/>
      <c r="F2245" s="331">
        <f t="shared" si="674"/>
        <v>0</v>
      </c>
      <c r="G2245" s="334">
        <f t="shared" si="675"/>
        <v>0</v>
      </c>
    </row>
    <row r="2246" spans="1:8" s="335" customFormat="1" ht="24" customHeight="1" x14ac:dyDescent="0.2">
      <c r="A2246" s="326" t="str">
        <f t="shared" si="671"/>
        <v/>
      </c>
      <c r="B2246" s="327" t="str">
        <f t="shared" si="672"/>
        <v/>
      </c>
      <c r="C2246" s="328"/>
      <c r="D2246" s="329" t="str">
        <f t="shared" si="673"/>
        <v/>
      </c>
      <c r="E2246" s="330"/>
      <c r="F2246" s="331">
        <f t="shared" si="674"/>
        <v>0</v>
      </c>
      <c r="G2246" s="334">
        <f t="shared" si="675"/>
        <v>0</v>
      </c>
    </row>
    <row r="2247" spans="1:8" ht="24" customHeight="1" x14ac:dyDescent="0.2">
      <c r="A2247" s="181"/>
      <c r="B2247" s="162"/>
      <c r="C2247" s="151"/>
      <c r="D2247" s="162"/>
      <c r="E2247" s="163"/>
      <c r="F2247" s="240" t="s">
        <v>35</v>
      </c>
      <c r="G2247" s="178">
        <f>SUBTOTAL(9,G2238:G2246)</f>
        <v>0</v>
      </c>
    </row>
    <row r="2248" spans="1:8" ht="24" customHeight="1" thickBot="1" x14ac:dyDescent="0.25">
      <c r="A2248" s="182"/>
      <c r="B2248" s="183"/>
      <c r="C2248" s="184"/>
      <c r="D2248" s="183"/>
      <c r="E2248" s="185"/>
      <c r="F2248" s="186"/>
      <c r="G2248" s="187"/>
    </row>
    <row r="2249" spans="1:8" ht="24" customHeight="1" thickBot="1" x14ac:dyDescent="0.25">
      <c r="A2249" s="188" t="str">
        <f>B2207</f>
        <v>11.3</v>
      </c>
      <c r="B2249" s="189" t="str">
        <f>C2207</f>
        <v>Artefactos</v>
      </c>
      <c r="C2249" s="190"/>
      <c r="D2249" s="190" t="s">
        <v>36</v>
      </c>
      <c r="E2249" s="191"/>
      <c r="F2249" s="192" t="s">
        <v>37</v>
      </c>
      <c r="G2249" s="193">
        <f>SUBTOTAL(9,G2212:G2248)</f>
        <v>0</v>
      </c>
    </row>
    <row r="2250" spans="1:8" ht="24" customHeight="1" thickTop="1" thickBot="1" x14ac:dyDescent="0.25"/>
    <row r="2251" spans="1:8" ht="24" customHeight="1" thickTop="1" x14ac:dyDescent="0.2">
      <c r="A2251" s="225" t="s">
        <v>39</v>
      </c>
      <c r="B2251" s="226"/>
      <c r="C2251" s="226"/>
      <c r="D2251" s="226"/>
      <c r="E2251" s="226"/>
      <c r="F2251" s="226"/>
      <c r="G2251" s="227"/>
      <c r="H2251" s="152">
        <f>COUNTIF($A$1:A2257,"ANALISIS DE PRECIOS")</f>
        <v>46</v>
      </c>
    </row>
    <row r="2252" spans="1:8" ht="24" customHeight="1" x14ac:dyDescent="0.2">
      <c r="A2252" s="153" t="s">
        <v>726</v>
      </c>
      <c r="B2252" s="154" t="str">
        <f>Comitente</f>
        <v>DIRECCIÓN DE INFRAESTRUCTURA ESCOLAR</v>
      </c>
      <c r="C2252" s="148"/>
      <c r="D2252" s="155"/>
      <c r="E2252" s="155"/>
      <c r="F2252" s="156"/>
      <c r="G2252" s="157"/>
    </row>
    <row r="2253" spans="1:8" ht="24" customHeight="1" x14ac:dyDescent="0.2">
      <c r="A2253" s="153" t="s">
        <v>727</v>
      </c>
      <c r="B2253" s="154">
        <f>Contratista</f>
        <v>0</v>
      </c>
      <c r="C2253" s="149"/>
      <c r="D2253" s="149"/>
      <c r="E2253" s="149"/>
      <c r="F2253" s="158"/>
      <c r="G2253" s="159"/>
    </row>
    <row r="2254" spans="1:8" ht="24" customHeight="1" x14ac:dyDescent="0.2">
      <c r="A2254" s="153" t="s">
        <v>26</v>
      </c>
      <c r="B2254" s="154" t="str">
        <f>Obra</f>
        <v>E.N.I. N° 23 - MARGARITA FERRA DE BARTOL</v>
      </c>
      <c r="C2254" s="149"/>
      <c r="D2254" s="149"/>
      <c r="E2254" s="149"/>
      <c r="F2254" s="158" t="s">
        <v>40</v>
      </c>
      <c r="G2254" s="160">
        <f>Fecha_Base</f>
        <v>0</v>
      </c>
    </row>
    <row r="2255" spans="1:8" ht="24" customHeight="1" x14ac:dyDescent="0.2">
      <c r="A2255" s="161" t="s">
        <v>725</v>
      </c>
      <c r="B2255" s="150" t="str">
        <f>Ubicación</f>
        <v>Alfredo Fortabat 3060 (o) - Bº Franklin Rawson</v>
      </c>
      <c r="C2255" s="150"/>
      <c r="D2255" s="162"/>
      <c r="E2255" s="163"/>
      <c r="F2255" s="164"/>
      <c r="G2255" s="165"/>
    </row>
    <row r="2256" spans="1:8" ht="24" customHeight="1" x14ac:dyDescent="0.2">
      <c r="A2256" s="161" t="s">
        <v>41</v>
      </c>
      <c r="B2256" s="166" t="str">
        <f>IFERROR(VALUE(LEFT(B2257,FIND("-",B2257)-1)),"")</f>
        <v/>
      </c>
      <c r="C2256" s="151" t="str">
        <f>IFERROR(VLOOKUP(B2256,Tabla_CyP,2,FALSE),"")</f>
        <v/>
      </c>
      <c r="E2256" s="163"/>
      <c r="F2256" s="164"/>
      <c r="G2256" s="165"/>
    </row>
    <row r="2257" spans="1:141" ht="24" customHeight="1" x14ac:dyDescent="0.2">
      <c r="A2257" s="161" t="s">
        <v>27</v>
      </c>
      <c r="B2257" s="167" t="str">
        <f>IFERROR(VLOOKUP(COUNTIF($A$1:A2257,"ANALISIS DE PRECIOS"),Tabla_NumeroItem,4,FALSE),"")</f>
        <v>12.1</v>
      </c>
      <c r="C2257" s="151" t="str">
        <f>IFERROR(VLOOKUP(B2257,Tabla_CyP,2,FALSE),"")</f>
        <v>Instalación base de cloacas, caños, cámaras</v>
      </c>
      <c r="D2257" s="162"/>
      <c r="E2257" s="163"/>
      <c r="F2257" s="158" t="s">
        <v>28</v>
      </c>
      <c r="G2257" s="168" t="str">
        <f>IFERROR(VLOOKUP(B2257,Tabla_CyP,4,FALSE),"")</f>
        <v>gl</v>
      </c>
    </row>
    <row r="2258" spans="1:141" ht="24" customHeight="1" x14ac:dyDescent="0.2">
      <c r="A2258" s="161"/>
      <c r="B2258" s="150"/>
      <c r="C2258" s="151"/>
      <c r="D2258" s="162"/>
      <c r="E2258" s="163"/>
      <c r="F2258" s="164"/>
      <c r="G2258" s="165"/>
    </row>
    <row r="2259" spans="1:141" ht="24" customHeight="1" x14ac:dyDescent="0.2">
      <c r="A2259" s="357" t="s">
        <v>588</v>
      </c>
      <c r="B2259" s="358"/>
      <c r="C2259" s="359" t="s">
        <v>0</v>
      </c>
      <c r="D2259" s="359" t="s">
        <v>29</v>
      </c>
      <c r="E2259" s="361" t="s">
        <v>30</v>
      </c>
      <c r="F2259" s="363" t="s">
        <v>31</v>
      </c>
      <c r="G2259" s="365" t="s">
        <v>32</v>
      </c>
    </row>
    <row r="2260" spans="1:141" s="171" customFormat="1" ht="24" customHeight="1" x14ac:dyDescent="0.2">
      <c r="A2260" s="169" t="s">
        <v>589</v>
      </c>
      <c r="B2260" s="170" t="s">
        <v>590</v>
      </c>
      <c r="C2260" s="360"/>
      <c r="D2260" s="360"/>
      <c r="E2260" s="362"/>
      <c r="F2260" s="364"/>
      <c r="G2260" s="366"/>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6"/>
      <c r="AD2260" s="336"/>
      <c r="AE2260" s="336"/>
      <c r="AF2260" s="336"/>
      <c r="AG2260" s="336"/>
      <c r="AH2260" s="336"/>
      <c r="AI2260" s="336"/>
      <c r="AJ2260" s="336"/>
      <c r="AK2260" s="336"/>
      <c r="AL2260" s="336"/>
      <c r="AM2260" s="336"/>
      <c r="AN2260" s="336"/>
      <c r="AO2260" s="336"/>
      <c r="AP2260" s="336"/>
      <c r="AQ2260" s="336"/>
      <c r="AR2260" s="336"/>
      <c r="AS2260" s="336"/>
      <c r="AT2260" s="336"/>
      <c r="AU2260" s="336"/>
      <c r="AV2260" s="336"/>
      <c r="AW2260" s="336"/>
      <c r="AX2260" s="336"/>
      <c r="AY2260" s="336"/>
      <c r="AZ2260" s="336"/>
      <c r="BA2260" s="336"/>
      <c r="BB2260" s="336"/>
      <c r="BC2260" s="336"/>
      <c r="BD2260" s="336"/>
      <c r="BE2260" s="336"/>
      <c r="BF2260" s="336"/>
      <c r="BG2260" s="336"/>
      <c r="BH2260" s="336"/>
      <c r="BI2260" s="336"/>
      <c r="BJ2260" s="336"/>
      <c r="BK2260" s="336"/>
      <c r="BL2260" s="336"/>
      <c r="BM2260" s="336"/>
      <c r="BN2260" s="336"/>
      <c r="BO2260" s="336"/>
      <c r="BP2260" s="336"/>
      <c r="BQ2260" s="336"/>
      <c r="BR2260" s="336"/>
      <c r="BS2260" s="336"/>
      <c r="BT2260" s="336"/>
      <c r="BU2260" s="336"/>
      <c r="BV2260" s="336"/>
      <c r="BW2260" s="336"/>
      <c r="BX2260" s="336"/>
      <c r="BY2260" s="336"/>
      <c r="BZ2260" s="336"/>
      <c r="CA2260" s="336"/>
      <c r="CB2260" s="336"/>
      <c r="CC2260" s="336"/>
      <c r="CD2260" s="336"/>
      <c r="CE2260" s="336"/>
      <c r="CF2260" s="336"/>
      <c r="CG2260" s="336"/>
      <c r="CH2260" s="336"/>
      <c r="CI2260" s="336"/>
      <c r="CJ2260" s="336"/>
      <c r="CK2260" s="336"/>
      <c r="CL2260" s="336"/>
      <c r="CM2260" s="336"/>
      <c r="CN2260" s="336"/>
      <c r="CO2260" s="336"/>
      <c r="CP2260" s="336"/>
      <c r="CQ2260" s="336"/>
      <c r="CR2260" s="336"/>
      <c r="CS2260" s="336"/>
      <c r="CT2260" s="336"/>
      <c r="CU2260" s="336"/>
      <c r="CV2260" s="336"/>
      <c r="CW2260" s="336"/>
      <c r="CX2260" s="336"/>
      <c r="CY2260" s="336"/>
      <c r="CZ2260" s="336"/>
      <c r="DA2260" s="336"/>
      <c r="DB2260" s="336"/>
      <c r="DC2260" s="336"/>
      <c r="DD2260" s="336"/>
      <c r="DE2260" s="336"/>
      <c r="DF2260" s="336"/>
      <c r="DG2260" s="336"/>
      <c r="DH2260" s="336"/>
      <c r="DI2260" s="336"/>
      <c r="DJ2260" s="336"/>
      <c r="DK2260" s="336"/>
      <c r="DL2260" s="336"/>
      <c r="DM2260" s="336"/>
      <c r="DN2260" s="336"/>
      <c r="DO2260" s="336"/>
      <c r="DP2260" s="336"/>
      <c r="DQ2260" s="336"/>
      <c r="DR2260" s="336"/>
      <c r="DS2260" s="336"/>
      <c r="DT2260" s="336"/>
      <c r="DU2260" s="336"/>
      <c r="DV2260" s="336"/>
      <c r="DW2260" s="336"/>
      <c r="DX2260" s="336"/>
      <c r="DY2260" s="336"/>
      <c r="DZ2260" s="336"/>
      <c r="EA2260" s="336"/>
      <c r="EB2260" s="336"/>
      <c r="EC2260" s="336"/>
      <c r="ED2260" s="336"/>
      <c r="EE2260" s="336"/>
      <c r="EF2260" s="336"/>
      <c r="EG2260" s="336"/>
      <c r="EH2260" s="336"/>
      <c r="EI2260" s="336"/>
      <c r="EJ2260" s="336"/>
      <c r="EK2260" s="336"/>
    </row>
    <row r="2261" spans="1:141" ht="24" customHeight="1" x14ac:dyDescent="0.2">
      <c r="A2261" s="239"/>
      <c r="B2261" s="172"/>
      <c r="C2261" s="237" t="s">
        <v>728</v>
      </c>
      <c r="D2261" s="173"/>
      <c r="E2261" s="174"/>
      <c r="F2261" s="175"/>
      <c r="G2261" s="176"/>
    </row>
    <row r="2262" spans="1:141" s="335" customFormat="1" ht="24" customHeight="1" x14ac:dyDescent="0.2">
      <c r="A2262" s="326" t="str">
        <f t="shared" ref="A2262:A2275" si="676">IFERROR(VLOOKUP(C2262,Tabla_Insumos,4,FALSE),"")</f>
        <v/>
      </c>
      <c r="B2262" s="327" t="str">
        <f>IFERROR(VLOOKUP(C2262,Tabla_Insumos,5,FALSE),"")</f>
        <v/>
      </c>
      <c r="C2262" s="328"/>
      <c r="D2262" s="329" t="str">
        <f t="shared" ref="D2262:D2275" si="677">IFERROR(VLOOKUP(C2262,Tabla_Insumos,2,FALSE),"")</f>
        <v/>
      </c>
      <c r="E2262" s="330"/>
      <c r="F2262" s="331">
        <f t="shared" ref="F2262:F2275" si="678">IFERROR(VLOOKUP(C2262,Tabla_Insumos,3,FALSE),0)</f>
        <v>0</v>
      </c>
      <c r="G2262" s="334">
        <f>ROUND(E2262*F2262,2)</f>
        <v>0</v>
      </c>
    </row>
    <row r="2263" spans="1:141" s="335" customFormat="1" ht="24" customHeight="1" x14ac:dyDescent="0.2">
      <c r="A2263" s="326" t="str">
        <f t="shared" si="676"/>
        <v/>
      </c>
      <c r="B2263" s="327" t="str">
        <f t="shared" ref="B2263:B2275" si="679">IFERROR(VLOOKUP(C2263,Tabla_Insumos,5,FALSE),"")</f>
        <v/>
      </c>
      <c r="C2263" s="328"/>
      <c r="D2263" s="329" t="str">
        <f t="shared" si="677"/>
        <v/>
      </c>
      <c r="E2263" s="330"/>
      <c r="F2263" s="331">
        <f t="shared" si="678"/>
        <v>0</v>
      </c>
      <c r="G2263" s="334">
        <f t="shared" ref="G2263:G2275" si="680">ROUND(E2263*F2263,2)</f>
        <v>0</v>
      </c>
    </row>
    <row r="2264" spans="1:141" s="335" customFormat="1" ht="24" customHeight="1" x14ac:dyDescent="0.2">
      <c r="A2264" s="326" t="str">
        <f t="shared" si="676"/>
        <v/>
      </c>
      <c r="B2264" s="327" t="str">
        <f t="shared" si="679"/>
        <v/>
      </c>
      <c r="C2264" s="328"/>
      <c r="D2264" s="329" t="str">
        <f t="shared" si="677"/>
        <v/>
      </c>
      <c r="E2264" s="330"/>
      <c r="F2264" s="331">
        <f t="shared" si="678"/>
        <v>0</v>
      </c>
      <c r="G2264" s="334">
        <f t="shared" si="680"/>
        <v>0</v>
      </c>
    </row>
    <row r="2265" spans="1:141" s="335" customFormat="1" ht="24" customHeight="1" x14ac:dyDescent="0.2">
      <c r="A2265" s="326" t="str">
        <f t="shared" si="676"/>
        <v/>
      </c>
      <c r="B2265" s="327" t="str">
        <f t="shared" si="679"/>
        <v/>
      </c>
      <c r="C2265" s="328"/>
      <c r="D2265" s="329" t="str">
        <f t="shared" si="677"/>
        <v/>
      </c>
      <c r="E2265" s="330"/>
      <c r="F2265" s="331">
        <f t="shared" si="678"/>
        <v>0</v>
      </c>
      <c r="G2265" s="334">
        <f t="shared" si="680"/>
        <v>0</v>
      </c>
    </row>
    <row r="2266" spans="1:141" s="335" customFormat="1" ht="24" customHeight="1" x14ac:dyDescent="0.2">
      <c r="A2266" s="326" t="str">
        <f t="shared" si="676"/>
        <v/>
      </c>
      <c r="B2266" s="327" t="str">
        <f t="shared" si="679"/>
        <v/>
      </c>
      <c r="C2266" s="328"/>
      <c r="D2266" s="329" t="str">
        <f t="shared" si="677"/>
        <v/>
      </c>
      <c r="E2266" s="330"/>
      <c r="F2266" s="331">
        <f t="shared" si="678"/>
        <v>0</v>
      </c>
      <c r="G2266" s="334">
        <f t="shared" si="680"/>
        <v>0</v>
      </c>
    </row>
    <row r="2267" spans="1:141" s="335" customFormat="1" ht="24" customHeight="1" x14ac:dyDescent="0.2">
      <c r="A2267" s="326" t="str">
        <f t="shared" si="676"/>
        <v/>
      </c>
      <c r="B2267" s="327" t="str">
        <f t="shared" si="679"/>
        <v/>
      </c>
      <c r="C2267" s="328"/>
      <c r="D2267" s="329" t="str">
        <f t="shared" si="677"/>
        <v/>
      </c>
      <c r="E2267" s="330"/>
      <c r="F2267" s="331">
        <f t="shared" si="678"/>
        <v>0</v>
      </c>
      <c r="G2267" s="334">
        <f t="shared" si="680"/>
        <v>0</v>
      </c>
    </row>
    <row r="2268" spans="1:141" s="335" customFormat="1" ht="24" customHeight="1" x14ac:dyDescent="0.2">
      <c r="A2268" s="326" t="str">
        <f t="shared" si="676"/>
        <v/>
      </c>
      <c r="B2268" s="327" t="str">
        <f t="shared" si="679"/>
        <v/>
      </c>
      <c r="C2268" s="328"/>
      <c r="D2268" s="329" t="str">
        <f t="shared" si="677"/>
        <v/>
      </c>
      <c r="E2268" s="330"/>
      <c r="F2268" s="331">
        <f t="shared" si="678"/>
        <v>0</v>
      </c>
      <c r="G2268" s="334">
        <f t="shared" si="680"/>
        <v>0</v>
      </c>
    </row>
    <row r="2269" spans="1:141" s="335" customFormat="1" ht="24" customHeight="1" x14ac:dyDescent="0.2">
      <c r="A2269" s="326" t="str">
        <f t="shared" si="676"/>
        <v/>
      </c>
      <c r="B2269" s="327" t="str">
        <f t="shared" si="679"/>
        <v/>
      </c>
      <c r="C2269" s="328"/>
      <c r="D2269" s="329" t="str">
        <f t="shared" si="677"/>
        <v/>
      </c>
      <c r="E2269" s="330"/>
      <c r="F2269" s="331">
        <f t="shared" si="678"/>
        <v>0</v>
      </c>
      <c r="G2269" s="334">
        <f t="shared" si="680"/>
        <v>0</v>
      </c>
    </row>
    <row r="2270" spans="1:141" s="335" customFormat="1" ht="24" customHeight="1" x14ac:dyDescent="0.2">
      <c r="A2270" s="326" t="str">
        <f t="shared" si="676"/>
        <v/>
      </c>
      <c r="B2270" s="327" t="str">
        <f t="shared" si="679"/>
        <v/>
      </c>
      <c r="C2270" s="328"/>
      <c r="D2270" s="329" t="str">
        <f t="shared" si="677"/>
        <v/>
      </c>
      <c r="E2270" s="330"/>
      <c r="F2270" s="331">
        <f t="shared" si="678"/>
        <v>0</v>
      </c>
      <c r="G2270" s="334">
        <f t="shared" si="680"/>
        <v>0</v>
      </c>
    </row>
    <row r="2271" spans="1:141" s="335" customFormat="1" ht="24" customHeight="1" x14ac:dyDescent="0.2">
      <c r="A2271" s="326" t="str">
        <f t="shared" si="676"/>
        <v/>
      </c>
      <c r="B2271" s="327" t="str">
        <f t="shared" si="679"/>
        <v/>
      </c>
      <c r="C2271" s="328"/>
      <c r="D2271" s="329" t="str">
        <f t="shared" si="677"/>
        <v/>
      </c>
      <c r="E2271" s="330"/>
      <c r="F2271" s="331">
        <f t="shared" si="678"/>
        <v>0</v>
      </c>
      <c r="G2271" s="334">
        <f t="shared" si="680"/>
        <v>0</v>
      </c>
    </row>
    <row r="2272" spans="1:141" s="335" customFormat="1" ht="24" customHeight="1" x14ac:dyDescent="0.2">
      <c r="A2272" s="326" t="str">
        <f t="shared" si="676"/>
        <v/>
      </c>
      <c r="B2272" s="327" t="str">
        <f t="shared" si="679"/>
        <v/>
      </c>
      <c r="C2272" s="328"/>
      <c r="D2272" s="329" t="str">
        <f t="shared" si="677"/>
        <v/>
      </c>
      <c r="E2272" s="330"/>
      <c r="F2272" s="331">
        <f t="shared" si="678"/>
        <v>0</v>
      </c>
      <c r="G2272" s="334">
        <f t="shared" si="680"/>
        <v>0</v>
      </c>
    </row>
    <row r="2273" spans="1:7" s="335" customFormat="1" ht="24" customHeight="1" x14ac:dyDescent="0.2">
      <c r="A2273" s="326" t="str">
        <f t="shared" si="676"/>
        <v/>
      </c>
      <c r="B2273" s="327" t="str">
        <f t="shared" si="679"/>
        <v/>
      </c>
      <c r="C2273" s="328"/>
      <c r="D2273" s="329" t="str">
        <f t="shared" si="677"/>
        <v/>
      </c>
      <c r="E2273" s="330"/>
      <c r="F2273" s="331">
        <f t="shared" si="678"/>
        <v>0</v>
      </c>
      <c r="G2273" s="334">
        <f t="shared" si="680"/>
        <v>0</v>
      </c>
    </row>
    <row r="2274" spans="1:7" s="335" customFormat="1" ht="24" customHeight="1" x14ac:dyDescent="0.2">
      <c r="A2274" s="326" t="str">
        <f t="shared" si="676"/>
        <v/>
      </c>
      <c r="B2274" s="327" t="str">
        <f t="shared" si="679"/>
        <v/>
      </c>
      <c r="C2274" s="328"/>
      <c r="D2274" s="329" t="str">
        <f t="shared" si="677"/>
        <v/>
      </c>
      <c r="E2274" s="330"/>
      <c r="F2274" s="331">
        <f t="shared" si="678"/>
        <v>0</v>
      </c>
      <c r="G2274" s="334">
        <f t="shared" si="680"/>
        <v>0</v>
      </c>
    </row>
    <row r="2275" spans="1:7" s="335" customFormat="1" ht="24" customHeight="1" x14ac:dyDescent="0.2">
      <c r="A2275" s="326" t="str">
        <f t="shared" si="676"/>
        <v/>
      </c>
      <c r="B2275" s="327" t="str">
        <f t="shared" si="679"/>
        <v/>
      </c>
      <c r="C2275" s="328"/>
      <c r="D2275" s="329" t="str">
        <f t="shared" si="677"/>
        <v/>
      </c>
      <c r="E2275" s="330"/>
      <c r="F2275" s="332">
        <f t="shared" si="678"/>
        <v>0</v>
      </c>
      <c r="G2275" s="334">
        <f t="shared" si="680"/>
        <v>0</v>
      </c>
    </row>
    <row r="2276" spans="1:7" ht="24" customHeight="1" x14ac:dyDescent="0.2">
      <c r="A2276" s="177"/>
      <c r="B2276" s="151"/>
      <c r="C2276" s="151"/>
      <c r="D2276" s="162"/>
      <c r="E2276" s="163"/>
      <c r="F2276" s="240" t="s">
        <v>33</v>
      </c>
      <c r="G2276" s="178">
        <f>SUBTOTAL(9,G2262:G2275)</f>
        <v>0</v>
      </c>
    </row>
    <row r="2277" spans="1:7" ht="24" customHeight="1" x14ac:dyDescent="0.2">
      <c r="A2277" s="177"/>
      <c r="B2277" s="151"/>
      <c r="C2277" s="179" t="s">
        <v>729</v>
      </c>
      <c r="D2277" s="162"/>
      <c r="E2277" s="163"/>
      <c r="F2277" s="164"/>
      <c r="G2277" s="180"/>
    </row>
    <row r="2278" spans="1:7" s="335" customFormat="1" ht="24" customHeight="1" x14ac:dyDescent="0.2">
      <c r="A2278" s="326" t="str">
        <f t="shared" ref="A2278:A2285" si="681">IFERROR(VLOOKUP(C2278,Tabla_Insumos,4,FALSE),"")</f>
        <v/>
      </c>
      <c r="B2278" s="327" t="str">
        <f t="shared" ref="B2278:B2285" si="682">IFERROR(VLOOKUP(C2278,Tabla_Insumos,5,FALSE),"")</f>
        <v/>
      </c>
      <c r="C2278" s="328"/>
      <c r="D2278" s="329" t="str">
        <f t="shared" ref="D2278:D2285" si="683">IFERROR(VLOOKUP(C2278,Tabla_Insumos,2,FALSE),"")</f>
        <v/>
      </c>
      <c r="E2278" s="330"/>
      <c r="F2278" s="333">
        <f t="shared" ref="F2278:F2285" si="684">IFERROR(VLOOKUP(C2278,Tabla_Insumos,3,FALSE),0)</f>
        <v>0</v>
      </c>
      <c r="G2278" s="334">
        <f>ROUND(E2278*F2278,2)</f>
        <v>0</v>
      </c>
    </row>
    <row r="2279" spans="1:7" s="335" customFormat="1" ht="24" customHeight="1" x14ac:dyDescent="0.2">
      <c r="A2279" s="326" t="str">
        <f t="shared" si="681"/>
        <v/>
      </c>
      <c r="B2279" s="327" t="str">
        <f t="shared" si="682"/>
        <v/>
      </c>
      <c r="C2279" s="328"/>
      <c r="D2279" s="329" t="str">
        <f t="shared" si="683"/>
        <v/>
      </c>
      <c r="E2279" s="330"/>
      <c r="F2279" s="333">
        <f t="shared" si="684"/>
        <v>0</v>
      </c>
      <c r="G2279" s="334">
        <f>ROUND(E2279*F2279,2)</f>
        <v>0</v>
      </c>
    </row>
    <row r="2280" spans="1:7" s="335" customFormat="1" ht="24" customHeight="1" x14ac:dyDescent="0.2">
      <c r="A2280" s="326" t="str">
        <f t="shared" si="681"/>
        <v/>
      </c>
      <c r="B2280" s="327" t="str">
        <f t="shared" si="682"/>
        <v/>
      </c>
      <c r="C2280" s="328"/>
      <c r="D2280" s="329" t="str">
        <f t="shared" si="683"/>
        <v/>
      </c>
      <c r="E2280" s="330"/>
      <c r="F2280" s="333">
        <f t="shared" si="684"/>
        <v>0</v>
      </c>
      <c r="G2280" s="334">
        <f t="shared" ref="G2280:G2285" si="685">ROUND(E2280*F2280,2)</f>
        <v>0</v>
      </c>
    </row>
    <row r="2281" spans="1:7" s="335" customFormat="1" ht="24" customHeight="1" x14ac:dyDescent="0.2">
      <c r="A2281" s="326" t="str">
        <f t="shared" si="681"/>
        <v/>
      </c>
      <c r="B2281" s="327" t="str">
        <f t="shared" si="682"/>
        <v/>
      </c>
      <c r="C2281" s="328"/>
      <c r="D2281" s="329" t="str">
        <f t="shared" si="683"/>
        <v/>
      </c>
      <c r="E2281" s="330"/>
      <c r="F2281" s="333">
        <f t="shared" si="684"/>
        <v>0</v>
      </c>
      <c r="G2281" s="334">
        <f t="shared" si="685"/>
        <v>0</v>
      </c>
    </row>
    <row r="2282" spans="1:7" s="335" customFormat="1" ht="24" customHeight="1" x14ac:dyDescent="0.2">
      <c r="A2282" s="326" t="str">
        <f t="shared" si="681"/>
        <v/>
      </c>
      <c r="B2282" s="327" t="str">
        <f t="shared" si="682"/>
        <v/>
      </c>
      <c r="C2282" s="328"/>
      <c r="D2282" s="329" t="str">
        <f t="shared" si="683"/>
        <v/>
      </c>
      <c r="E2282" s="330"/>
      <c r="F2282" s="331">
        <f t="shared" si="684"/>
        <v>0</v>
      </c>
      <c r="G2282" s="334">
        <f t="shared" si="685"/>
        <v>0</v>
      </c>
    </row>
    <row r="2283" spans="1:7" s="335" customFormat="1" ht="24" customHeight="1" x14ac:dyDescent="0.2">
      <c r="A2283" s="326" t="str">
        <f t="shared" si="681"/>
        <v/>
      </c>
      <c r="B2283" s="327" t="str">
        <f t="shared" si="682"/>
        <v/>
      </c>
      <c r="C2283" s="328"/>
      <c r="D2283" s="329" t="str">
        <f t="shared" si="683"/>
        <v/>
      </c>
      <c r="E2283" s="330"/>
      <c r="F2283" s="331">
        <f t="shared" si="684"/>
        <v>0</v>
      </c>
      <c r="G2283" s="334">
        <f t="shared" si="685"/>
        <v>0</v>
      </c>
    </row>
    <row r="2284" spans="1:7" s="335" customFormat="1" ht="24" customHeight="1" x14ac:dyDescent="0.2">
      <c r="A2284" s="326" t="str">
        <f t="shared" si="681"/>
        <v/>
      </c>
      <c r="B2284" s="327" t="str">
        <f t="shared" si="682"/>
        <v/>
      </c>
      <c r="C2284" s="328"/>
      <c r="D2284" s="329" t="str">
        <f t="shared" si="683"/>
        <v/>
      </c>
      <c r="E2284" s="330"/>
      <c r="F2284" s="331">
        <f t="shared" si="684"/>
        <v>0</v>
      </c>
      <c r="G2284" s="334">
        <f t="shared" si="685"/>
        <v>0</v>
      </c>
    </row>
    <row r="2285" spans="1:7" s="335" customFormat="1" ht="24" customHeight="1" x14ac:dyDescent="0.2">
      <c r="A2285" s="326" t="str">
        <f t="shared" si="681"/>
        <v/>
      </c>
      <c r="B2285" s="327" t="str">
        <f t="shared" si="682"/>
        <v/>
      </c>
      <c r="C2285" s="328"/>
      <c r="D2285" s="329" t="str">
        <f t="shared" si="683"/>
        <v/>
      </c>
      <c r="E2285" s="330"/>
      <c r="F2285" s="331">
        <f t="shared" si="684"/>
        <v>0</v>
      </c>
      <c r="G2285" s="334">
        <f t="shared" si="685"/>
        <v>0</v>
      </c>
    </row>
    <row r="2286" spans="1:7" ht="24" customHeight="1" x14ac:dyDescent="0.2">
      <c r="A2286" s="177"/>
      <c r="B2286" s="151"/>
      <c r="C2286" s="151"/>
      <c r="D2286" s="162"/>
      <c r="E2286" s="163"/>
      <c r="F2286" s="240" t="s">
        <v>34</v>
      </c>
      <c r="G2286" s="178">
        <f>SUBTOTAL(9,G2278:G2285)</f>
        <v>0</v>
      </c>
    </row>
    <row r="2287" spans="1:7" ht="24" customHeight="1" x14ac:dyDescent="0.2">
      <c r="A2287" s="177"/>
      <c r="B2287" s="151"/>
      <c r="C2287" s="179" t="s">
        <v>730</v>
      </c>
      <c r="D2287" s="162"/>
      <c r="E2287" s="163"/>
      <c r="F2287" s="164"/>
      <c r="G2287" s="180"/>
    </row>
    <row r="2288" spans="1:7" s="335" customFormat="1" ht="24" customHeight="1" x14ac:dyDescent="0.2">
      <c r="A2288" s="326" t="str">
        <f t="shared" ref="A2288:A2296" si="686">IFERROR(VLOOKUP(C2288,Tabla_Insumos,4,FALSE),"")</f>
        <v/>
      </c>
      <c r="B2288" s="327" t="str">
        <f t="shared" ref="B2288:B2296" si="687">IFERROR(VLOOKUP(C2288,Tabla_Insumos,5,FALSE),"")</f>
        <v/>
      </c>
      <c r="C2288" s="328"/>
      <c r="D2288" s="329" t="str">
        <f t="shared" ref="D2288:D2296" si="688">IFERROR(VLOOKUP(C2288,Tabla_Insumos,2,FALSE),"")</f>
        <v/>
      </c>
      <c r="E2288" s="330"/>
      <c r="F2288" s="331">
        <f t="shared" ref="F2288:F2296" si="689">IFERROR(VLOOKUP(C2288,Tabla_Insumos,3,FALSE),0)</f>
        <v>0</v>
      </c>
      <c r="G2288" s="334">
        <f t="shared" ref="G2288:G2296" si="690">ROUND(E2288*F2288,2)</f>
        <v>0</v>
      </c>
    </row>
    <row r="2289" spans="1:8" s="335" customFormat="1" ht="24" customHeight="1" x14ac:dyDescent="0.2">
      <c r="A2289" s="326" t="str">
        <f t="shared" si="686"/>
        <v/>
      </c>
      <c r="B2289" s="327" t="str">
        <f t="shared" si="687"/>
        <v/>
      </c>
      <c r="C2289" s="328"/>
      <c r="D2289" s="329" t="str">
        <f t="shared" si="688"/>
        <v/>
      </c>
      <c r="E2289" s="330"/>
      <c r="F2289" s="331">
        <f t="shared" si="689"/>
        <v>0</v>
      </c>
      <c r="G2289" s="334">
        <f t="shared" si="690"/>
        <v>0</v>
      </c>
    </row>
    <row r="2290" spans="1:8" s="335" customFormat="1" ht="24" customHeight="1" x14ac:dyDescent="0.2">
      <c r="A2290" s="326" t="str">
        <f t="shared" si="686"/>
        <v/>
      </c>
      <c r="B2290" s="327" t="str">
        <f t="shared" si="687"/>
        <v/>
      </c>
      <c r="C2290" s="328"/>
      <c r="D2290" s="329" t="str">
        <f t="shared" si="688"/>
        <v/>
      </c>
      <c r="E2290" s="330"/>
      <c r="F2290" s="331">
        <f t="shared" si="689"/>
        <v>0</v>
      </c>
      <c r="G2290" s="334">
        <f t="shared" si="690"/>
        <v>0</v>
      </c>
    </row>
    <row r="2291" spans="1:8" s="335" customFormat="1" ht="24" customHeight="1" x14ac:dyDescent="0.2">
      <c r="A2291" s="326" t="str">
        <f t="shared" si="686"/>
        <v/>
      </c>
      <c r="B2291" s="327" t="str">
        <f t="shared" si="687"/>
        <v/>
      </c>
      <c r="C2291" s="328"/>
      <c r="D2291" s="329" t="str">
        <f t="shared" si="688"/>
        <v/>
      </c>
      <c r="E2291" s="330"/>
      <c r="F2291" s="331">
        <f t="shared" si="689"/>
        <v>0</v>
      </c>
      <c r="G2291" s="334">
        <f t="shared" si="690"/>
        <v>0</v>
      </c>
    </row>
    <row r="2292" spans="1:8" s="335" customFormat="1" ht="24" customHeight="1" x14ac:dyDescent="0.2">
      <c r="A2292" s="326" t="str">
        <f t="shared" si="686"/>
        <v/>
      </c>
      <c r="B2292" s="327" t="str">
        <f t="shared" si="687"/>
        <v/>
      </c>
      <c r="C2292" s="328"/>
      <c r="D2292" s="329" t="str">
        <f t="shared" si="688"/>
        <v/>
      </c>
      <c r="E2292" s="330"/>
      <c r="F2292" s="331">
        <f t="shared" si="689"/>
        <v>0</v>
      </c>
      <c r="G2292" s="334">
        <f t="shared" si="690"/>
        <v>0</v>
      </c>
    </row>
    <row r="2293" spans="1:8" s="335" customFormat="1" ht="24" customHeight="1" x14ac:dyDescent="0.2">
      <c r="A2293" s="326" t="str">
        <f t="shared" si="686"/>
        <v/>
      </c>
      <c r="B2293" s="327" t="str">
        <f t="shared" si="687"/>
        <v/>
      </c>
      <c r="C2293" s="328"/>
      <c r="D2293" s="329" t="str">
        <f t="shared" si="688"/>
        <v/>
      </c>
      <c r="E2293" s="330"/>
      <c r="F2293" s="331">
        <f t="shared" si="689"/>
        <v>0</v>
      </c>
      <c r="G2293" s="334">
        <f t="shared" si="690"/>
        <v>0</v>
      </c>
    </row>
    <row r="2294" spans="1:8" s="335" customFormat="1" ht="24" customHeight="1" x14ac:dyDescent="0.2">
      <c r="A2294" s="326" t="str">
        <f t="shared" si="686"/>
        <v/>
      </c>
      <c r="B2294" s="327" t="str">
        <f t="shared" si="687"/>
        <v/>
      </c>
      <c r="C2294" s="328"/>
      <c r="D2294" s="329" t="str">
        <f t="shared" si="688"/>
        <v/>
      </c>
      <c r="E2294" s="330"/>
      <c r="F2294" s="331">
        <f t="shared" si="689"/>
        <v>0</v>
      </c>
      <c r="G2294" s="334">
        <f t="shared" si="690"/>
        <v>0</v>
      </c>
    </row>
    <row r="2295" spans="1:8" s="335" customFormat="1" ht="24" customHeight="1" x14ac:dyDescent="0.2">
      <c r="A2295" s="326" t="str">
        <f t="shared" si="686"/>
        <v/>
      </c>
      <c r="B2295" s="327" t="str">
        <f t="shared" si="687"/>
        <v/>
      </c>
      <c r="C2295" s="328"/>
      <c r="D2295" s="329" t="str">
        <f t="shared" si="688"/>
        <v/>
      </c>
      <c r="E2295" s="330"/>
      <c r="F2295" s="331">
        <f t="shared" si="689"/>
        <v>0</v>
      </c>
      <c r="G2295" s="334">
        <f t="shared" si="690"/>
        <v>0</v>
      </c>
    </row>
    <row r="2296" spans="1:8" s="335" customFormat="1" ht="24" customHeight="1" x14ac:dyDescent="0.2">
      <c r="A2296" s="326" t="str">
        <f t="shared" si="686"/>
        <v/>
      </c>
      <c r="B2296" s="327" t="str">
        <f t="shared" si="687"/>
        <v/>
      </c>
      <c r="C2296" s="328"/>
      <c r="D2296" s="329" t="str">
        <f t="shared" si="688"/>
        <v/>
      </c>
      <c r="E2296" s="330"/>
      <c r="F2296" s="331">
        <f t="shared" si="689"/>
        <v>0</v>
      </c>
      <c r="G2296" s="334">
        <f t="shared" si="690"/>
        <v>0</v>
      </c>
    </row>
    <row r="2297" spans="1:8" ht="24" customHeight="1" x14ac:dyDescent="0.2">
      <c r="A2297" s="181"/>
      <c r="B2297" s="162"/>
      <c r="C2297" s="151"/>
      <c r="D2297" s="162"/>
      <c r="E2297" s="163"/>
      <c r="F2297" s="240" t="s">
        <v>35</v>
      </c>
      <c r="G2297" s="178">
        <f>SUBTOTAL(9,G2288:G2296)</f>
        <v>0</v>
      </c>
    </row>
    <row r="2298" spans="1:8" ht="24" customHeight="1" thickBot="1" x14ac:dyDescent="0.25">
      <c r="A2298" s="182"/>
      <c r="B2298" s="183"/>
      <c r="C2298" s="184"/>
      <c r="D2298" s="183"/>
      <c r="E2298" s="185"/>
      <c r="F2298" s="186"/>
      <c r="G2298" s="187"/>
    </row>
    <row r="2299" spans="1:8" ht="24" customHeight="1" thickBot="1" x14ac:dyDescent="0.25">
      <c r="A2299" s="188" t="str">
        <f>B2257</f>
        <v>12.1</v>
      </c>
      <c r="B2299" s="189" t="str">
        <f>C2257</f>
        <v>Instalación base de cloacas, caños, cámaras</v>
      </c>
      <c r="C2299" s="190"/>
      <c r="D2299" s="190" t="s">
        <v>36</v>
      </c>
      <c r="E2299" s="191"/>
      <c r="F2299" s="192" t="s">
        <v>37</v>
      </c>
      <c r="G2299" s="193">
        <f>SUBTOTAL(9,G2262:G2298)</f>
        <v>0</v>
      </c>
    </row>
    <row r="2300" spans="1:8" ht="24" customHeight="1" thickTop="1" thickBot="1" x14ac:dyDescent="0.25"/>
    <row r="2301" spans="1:8" ht="24" customHeight="1" thickTop="1" x14ac:dyDescent="0.2">
      <c r="A2301" s="225" t="s">
        <v>39</v>
      </c>
      <c r="B2301" s="226"/>
      <c r="C2301" s="226"/>
      <c r="D2301" s="226"/>
      <c r="E2301" s="226"/>
      <c r="F2301" s="226"/>
      <c r="G2301" s="227"/>
      <c r="H2301" s="152">
        <f>COUNTIF($A$1:A2307,"ANALISIS DE PRECIOS")</f>
        <v>47</v>
      </c>
    </row>
    <row r="2302" spans="1:8" ht="24" customHeight="1" x14ac:dyDescent="0.2">
      <c r="A2302" s="153" t="s">
        <v>726</v>
      </c>
      <c r="B2302" s="154" t="str">
        <f>Comitente</f>
        <v>DIRECCIÓN DE INFRAESTRUCTURA ESCOLAR</v>
      </c>
      <c r="C2302" s="148"/>
      <c r="D2302" s="155"/>
      <c r="E2302" s="155"/>
      <c r="F2302" s="156"/>
      <c r="G2302" s="157"/>
    </row>
    <row r="2303" spans="1:8" ht="24" customHeight="1" x14ac:dyDescent="0.2">
      <c r="A2303" s="153" t="s">
        <v>727</v>
      </c>
      <c r="B2303" s="154">
        <f>Contratista</f>
        <v>0</v>
      </c>
      <c r="C2303" s="149"/>
      <c r="D2303" s="149"/>
      <c r="E2303" s="149"/>
      <c r="F2303" s="158"/>
      <c r="G2303" s="159"/>
    </row>
    <row r="2304" spans="1:8" ht="24" customHeight="1" x14ac:dyDescent="0.2">
      <c r="A2304" s="153" t="s">
        <v>26</v>
      </c>
      <c r="B2304" s="154" t="str">
        <f>Obra</f>
        <v>E.N.I. N° 23 - MARGARITA FERRA DE BARTOL</v>
      </c>
      <c r="C2304" s="149"/>
      <c r="D2304" s="149"/>
      <c r="E2304" s="149"/>
      <c r="F2304" s="158" t="s">
        <v>40</v>
      </c>
      <c r="G2304" s="160">
        <f>Fecha_Base</f>
        <v>0</v>
      </c>
    </row>
    <row r="2305" spans="1:141" ht="24" customHeight="1" x14ac:dyDescent="0.2">
      <c r="A2305" s="161" t="s">
        <v>725</v>
      </c>
      <c r="B2305" s="150" t="str">
        <f>Ubicación</f>
        <v>Alfredo Fortabat 3060 (o) - Bº Franklin Rawson</v>
      </c>
      <c r="C2305" s="150"/>
      <c r="D2305" s="162"/>
      <c r="E2305" s="163"/>
      <c r="F2305" s="164"/>
      <c r="G2305" s="165"/>
    </row>
    <row r="2306" spans="1:141" ht="24" customHeight="1" x14ac:dyDescent="0.2">
      <c r="A2306" s="161" t="s">
        <v>41</v>
      </c>
      <c r="B2306" s="166" t="str">
        <f>IFERROR(VALUE(LEFT(B2307,FIND("-",B2307)-1)),"")</f>
        <v/>
      </c>
      <c r="C2306" s="151" t="str">
        <f>IFERROR(VLOOKUP(B2306,Tabla_CyP,2,FALSE),"")</f>
        <v/>
      </c>
      <c r="E2306" s="163"/>
      <c r="F2306" s="164"/>
      <c r="G2306" s="165"/>
    </row>
    <row r="2307" spans="1:141" ht="24" customHeight="1" x14ac:dyDescent="0.2">
      <c r="A2307" s="161" t="s">
        <v>27</v>
      </c>
      <c r="B2307" s="167" t="str">
        <f>IFERROR(VLOOKUP(COUNTIF($A$1:A2307,"ANALISIS DE PRECIOS"),Tabla_NumeroItem,4,FALSE),"")</f>
        <v>12.2</v>
      </c>
      <c r="C2307" s="151" t="str">
        <f>IFERROR(VLOOKUP(B2307,Tabla_CyP,2,FALSE),"")</f>
        <v>Ventilación</v>
      </c>
      <c r="D2307" s="162"/>
      <c r="E2307" s="163"/>
      <c r="F2307" s="158" t="s">
        <v>28</v>
      </c>
      <c r="G2307" s="168" t="str">
        <f>IFERROR(VLOOKUP(B2307,Tabla_CyP,4,FALSE),"")</f>
        <v>gl</v>
      </c>
    </row>
    <row r="2308" spans="1:141" ht="24" customHeight="1" x14ac:dyDescent="0.2">
      <c r="A2308" s="161"/>
      <c r="B2308" s="150"/>
      <c r="C2308" s="151"/>
      <c r="D2308" s="162"/>
      <c r="E2308" s="163"/>
      <c r="F2308" s="164"/>
      <c r="G2308" s="165"/>
    </row>
    <row r="2309" spans="1:141" ht="24" customHeight="1" x14ac:dyDescent="0.2">
      <c r="A2309" s="357" t="s">
        <v>588</v>
      </c>
      <c r="B2309" s="358"/>
      <c r="C2309" s="359" t="s">
        <v>0</v>
      </c>
      <c r="D2309" s="359" t="s">
        <v>29</v>
      </c>
      <c r="E2309" s="361" t="s">
        <v>30</v>
      </c>
      <c r="F2309" s="363" t="s">
        <v>31</v>
      </c>
      <c r="G2309" s="365" t="s">
        <v>32</v>
      </c>
    </row>
    <row r="2310" spans="1:141" s="171" customFormat="1" ht="24" customHeight="1" x14ac:dyDescent="0.2">
      <c r="A2310" s="169" t="s">
        <v>589</v>
      </c>
      <c r="B2310" s="170" t="s">
        <v>590</v>
      </c>
      <c r="C2310" s="360"/>
      <c r="D2310" s="360"/>
      <c r="E2310" s="362"/>
      <c r="F2310" s="364"/>
      <c r="G2310" s="366"/>
      <c r="I2310" s="336"/>
      <c r="J2310" s="336"/>
      <c r="K2310" s="336"/>
      <c r="L2310" s="336"/>
      <c r="M2310" s="336"/>
      <c r="N2310" s="336"/>
      <c r="O2310" s="336"/>
      <c r="P2310" s="336"/>
      <c r="Q2310" s="336"/>
      <c r="R2310" s="336"/>
      <c r="S2310" s="336"/>
      <c r="T2310" s="336"/>
      <c r="U2310" s="336"/>
      <c r="V2310" s="336"/>
      <c r="W2310" s="336"/>
      <c r="X2310" s="336"/>
      <c r="Y2310" s="336"/>
      <c r="Z2310" s="336"/>
      <c r="AA2310" s="336"/>
      <c r="AB2310" s="336"/>
      <c r="AC2310" s="336"/>
      <c r="AD2310" s="336"/>
      <c r="AE2310" s="336"/>
      <c r="AF2310" s="336"/>
      <c r="AG2310" s="336"/>
      <c r="AH2310" s="336"/>
      <c r="AI2310" s="336"/>
      <c r="AJ2310" s="336"/>
      <c r="AK2310" s="336"/>
      <c r="AL2310" s="336"/>
      <c r="AM2310" s="336"/>
      <c r="AN2310" s="336"/>
      <c r="AO2310" s="336"/>
      <c r="AP2310" s="336"/>
      <c r="AQ2310" s="336"/>
      <c r="AR2310" s="336"/>
      <c r="AS2310" s="336"/>
      <c r="AT2310" s="336"/>
      <c r="AU2310" s="336"/>
      <c r="AV2310" s="336"/>
      <c r="AW2310" s="336"/>
      <c r="AX2310" s="336"/>
      <c r="AY2310" s="336"/>
      <c r="AZ2310" s="336"/>
      <c r="BA2310" s="336"/>
      <c r="BB2310" s="336"/>
      <c r="BC2310" s="336"/>
      <c r="BD2310" s="336"/>
      <c r="BE2310" s="336"/>
      <c r="BF2310" s="336"/>
      <c r="BG2310" s="336"/>
      <c r="BH2310" s="336"/>
      <c r="BI2310" s="336"/>
      <c r="BJ2310" s="336"/>
      <c r="BK2310" s="336"/>
      <c r="BL2310" s="336"/>
      <c r="BM2310" s="336"/>
      <c r="BN2310" s="336"/>
      <c r="BO2310" s="336"/>
      <c r="BP2310" s="336"/>
      <c r="BQ2310" s="336"/>
      <c r="BR2310" s="336"/>
      <c r="BS2310" s="336"/>
      <c r="BT2310" s="336"/>
      <c r="BU2310" s="336"/>
      <c r="BV2310" s="336"/>
      <c r="BW2310" s="336"/>
      <c r="BX2310" s="336"/>
      <c r="BY2310" s="336"/>
      <c r="BZ2310" s="336"/>
      <c r="CA2310" s="336"/>
      <c r="CB2310" s="336"/>
      <c r="CC2310" s="336"/>
      <c r="CD2310" s="336"/>
      <c r="CE2310" s="336"/>
      <c r="CF2310" s="336"/>
      <c r="CG2310" s="336"/>
      <c r="CH2310" s="336"/>
      <c r="CI2310" s="336"/>
      <c r="CJ2310" s="336"/>
      <c r="CK2310" s="336"/>
      <c r="CL2310" s="336"/>
      <c r="CM2310" s="336"/>
      <c r="CN2310" s="336"/>
      <c r="CO2310" s="336"/>
      <c r="CP2310" s="336"/>
      <c r="CQ2310" s="336"/>
      <c r="CR2310" s="336"/>
      <c r="CS2310" s="336"/>
      <c r="CT2310" s="336"/>
      <c r="CU2310" s="336"/>
      <c r="CV2310" s="336"/>
      <c r="CW2310" s="336"/>
      <c r="CX2310" s="336"/>
      <c r="CY2310" s="336"/>
      <c r="CZ2310" s="336"/>
      <c r="DA2310" s="336"/>
      <c r="DB2310" s="336"/>
      <c r="DC2310" s="336"/>
      <c r="DD2310" s="336"/>
      <c r="DE2310" s="336"/>
      <c r="DF2310" s="336"/>
      <c r="DG2310" s="336"/>
      <c r="DH2310" s="336"/>
      <c r="DI2310" s="336"/>
      <c r="DJ2310" s="336"/>
      <c r="DK2310" s="336"/>
      <c r="DL2310" s="336"/>
      <c r="DM2310" s="336"/>
      <c r="DN2310" s="336"/>
      <c r="DO2310" s="336"/>
      <c r="DP2310" s="336"/>
      <c r="DQ2310" s="336"/>
      <c r="DR2310" s="336"/>
      <c r="DS2310" s="336"/>
      <c r="DT2310" s="336"/>
      <c r="DU2310" s="336"/>
      <c r="DV2310" s="336"/>
      <c r="DW2310" s="336"/>
      <c r="DX2310" s="336"/>
      <c r="DY2310" s="336"/>
      <c r="DZ2310" s="336"/>
      <c r="EA2310" s="336"/>
      <c r="EB2310" s="336"/>
      <c r="EC2310" s="336"/>
      <c r="ED2310" s="336"/>
      <c r="EE2310" s="336"/>
      <c r="EF2310" s="336"/>
      <c r="EG2310" s="336"/>
      <c r="EH2310" s="336"/>
      <c r="EI2310" s="336"/>
      <c r="EJ2310" s="336"/>
      <c r="EK2310" s="336"/>
    </row>
    <row r="2311" spans="1:141" ht="24" customHeight="1" x14ac:dyDescent="0.2">
      <c r="A2311" s="239"/>
      <c r="B2311" s="172"/>
      <c r="C2311" s="237" t="s">
        <v>728</v>
      </c>
      <c r="D2311" s="173"/>
      <c r="E2311" s="174"/>
      <c r="F2311" s="175"/>
      <c r="G2311" s="176"/>
    </row>
    <row r="2312" spans="1:141" s="335" customFormat="1" ht="24" customHeight="1" x14ac:dyDescent="0.2">
      <c r="A2312" s="326" t="str">
        <f t="shared" ref="A2312:A2325" si="691">IFERROR(VLOOKUP(C2312,Tabla_Insumos,4,FALSE),"")</f>
        <v/>
      </c>
      <c r="B2312" s="327" t="str">
        <f>IFERROR(VLOOKUP(C2312,Tabla_Insumos,5,FALSE),"")</f>
        <v/>
      </c>
      <c r="C2312" s="328"/>
      <c r="D2312" s="329" t="str">
        <f t="shared" ref="D2312:D2325" si="692">IFERROR(VLOOKUP(C2312,Tabla_Insumos,2,FALSE),"")</f>
        <v/>
      </c>
      <c r="E2312" s="330"/>
      <c r="F2312" s="331">
        <f t="shared" ref="F2312:F2325" si="693">IFERROR(VLOOKUP(C2312,Tabla_Insumos,3,FALSE),0)</f>
        <v>0</v>
      </c>
      <c r="G2312" s="334">
        <f>ROUND(E2312*F2312,2)</f>
        <v>0</v>
      </c>
    </row>
    <row r="2313" spans="1:141" s="335" customFormat="1" ht="24" customHeight="1" x14ac:dyDescent="0.2">
      <c r="A2313" s="326" t="str">
        <f t="shared" si="691"/>
        <v/>
      </c>
      <c r="B2313" s="327" t="str">
        <f t="shared" ref="B2313:B2325" si="694">IFERROR(VLOOKUP(C2313,Tabla_Insumos,5,FALSE),"")</f>
        <v/>
      </c>
      <c r="C2313" s="328"/>
      <c r="D2313" s="329" t="str">
        <f t="shared" si="692"/>
        <v/>
      </c>
      <c r="E2313" s="330"/>
      <c r="F2313" s="331">
        <f t="shared" si="693"/>
        <v>0</v>
      </c>
      <c r="G2313" s="334">
        <f t="shared" ref="G2313:G2325" si="695">ROUND(E2313*F2313,2)</f>
        <v>0</v>
      </c>
    </row>
    <row r="2314" spans="1:141" s="335" customFormat="1" ht="24" customHeight="1" x14ac:dyDescent="0.2">
      <c r="A2314" s="326" t="str">
        <f t="shared" si="691"/>
        <v/>
      </c>
      <c r="B2314" s="327" t="str">
        <f t="shared" si="694"/>
        <v/>
      </c>
      <c r="C2314" s="328"/>
      <c r="D2314" s="329" t="str">
        <f t="shared" si="692"/>
        <v/>
      </c>
      <c r="E2314" s="330"/>
      <c r="F2314" s="331">
        <f t="shared" si="693"/>
        <v>0</v>
      </c>
      <c r="G2314" s="334">
        <f t="shared" si="695"/>
        <v>0</v>
      </c>
    </row>
    <row r="2315" spans="1:141" s="335" customFormat="1" ht="24" customHeight="1" x14ac:dyDescent="0.2">
      <c r="A2315" s="326" t="str">
        <f t="shared" si="691"/>
        <v/>
      </c>
      <c r="B2315" s="327" t="str">
        <f t="shared" si="694"/>
        <v/>
      </c>
      <c r="C2315" s="328"/>
      <c r="D2315" s="329" t="str">
        <f t="shared" si="692"/>
        <v/>
      </c>
      <c r="E2315" s="330"/>
      <c r="F2315" s="331">
        <f t="shared" si="693"/>
        <v>0</v>
      </c>
      <c r="G2315" s="334">
        <f t="shared" si="695"/>
        <v>0</v>
      </c>
    </row>
    <row r="2316" spans="1:141" s="335" customFormat="1" ht="24" customHeight="1" x14ac:dyDescent="0.2">
      <c r="A2316" s="326" t="str">
        <f t="shared" si="691"/>
        <v/>
      </c>
      <c r="B2316" s="327" t="str">
        <f t="shared" si="694"/>
        <v/>
      </c>
      <c r="C2316" s="328"/>
      <c r="D2316" s="329" t="str">
        <f t="shared" si="692"/>
        <v/>
      </c>
      <c r="E2316" s="330"/>
      <c r="F2316" s="331">
        <f t="shared" si="693"/>
        <v>0</v>
      </c>
      <c r="G2316" s="334">
        <f t="shared" si="695"/>
        <v>0</v>
      </c>
    </row>
    <row r="2317" spans="1:141" s="335" customFormat="1" ht="24" customHeight="1" x14ac:dyDescent="0.2">
      <c r="A2317" s="326" t="str">
        <f t="shared" si="691"/>
        <v/>
      </c>
      <c r="B2317" s="327" t="str">
        <f t="shared" si="694"/>
        <v/>
      </c>
      <c r="C2317" s="328"/>
      <c r="D2317" s="329" t="str">
        <f t="shared" si="692"/>
        <v/>
      </c>
      <c r="E2317" s="330"/>
      <c r="F2317" s="331">
        <f t="shared" si="693"/>
        <v>0</v>
      </c>
      <c r="G2317" s="334">
        <f t="shared" si="695"/>
        <v>0</v>
      </c>
    </row>
    <row r="2318" spans="1:141" s="335" customFormat="1" ht="24" customHeight="1" x14ac:dyDescent="0.2">
      <c r="A2318" s="326" t="str">
        <f t="shared" si="691"/>
        <v/>
      </c>
      <c r="B2318" s="327" t="str">
        <f t="shared" si="694"/>
        <v/>
      </c>
      <c r="C2318" s="328"/>
      <c r="D2318" s="329" t="str">
        <f t="shared" si="692"/>
        <v/>
      </c>
      <c r="E2318" s="330"/>
      <c r="F2318" s="331">
        <f t="shared" si="693"/>
        <v>0</v>
      </c>
      <c r="G2318" s="334">
        <f t="shared" si="695"/>
        <v>0</v>
      </c>
    </row>
    <row r="2319" spans="1:141" s="335" customFormat="1" ht="24" customHeight="1" x14ac:dyDescent="0.2">
      <c r="A2319" s="326" t="str">
        <f t="shared" si="691"/>
        <v/>
      </c>
      <c r="B2319" s="327" t="str">
        <f t="shared" si="694"/>
        <v/>
      </c>
      <c r="C2319" s="328"/>
      <c r="D2319" s="329" t="str">
        <f t="shared" si="692"/>
        <v/>
      </c>
      <c r="E2319" s="330"/>
      <c r="F2319" s="331">
        <f t="shared" si="693"/>
        <v>0</v>
      </c>
      <c r="G2319" s="334">
        <f t="shared" si="695"/>
        <v>0</v>
      </c>
    </row>
    <row r="2320" spans="1:141" s="335" customFormat="1" ht="24" customHeight="1" x14ac:dyDescent="0.2">
      <c r="A2320" s="326" t="str">
        <f t="shared" si="691"/>
        <v/>
      </c>
      <c r="B2320" s="327" t="str">
        <f t="shared" si="694"/>
        <v/>
      </c>
      <c r="C2320" s="328"/>
      <c r="D2320" s="329" t="str">
        <f t="shared" si="692"/>
        <v/>
      </c>
      <c r="E2320" s="330"/>
      <c r="F2320" s="331">
        <f t="shared" si="693"/>
        <v>0</v>
      </c>
      <c r="G2320" s="334">
        <f t="shared" si="695"/>
        <v>0</v>
      </c>
    </row>
    <row r="2321" spans="1:7" s="335" customFormat="1" ht="24" customHeight="1" x14ac:dyDescent="0.2">
      <c r="A2321" s="326" t="str">
        <f t="shared" si="691"/>
        <v/>
      </c>
      <c r="B2321" s="327" t="str">
        <f t="shared" si="694"/>
        <v/>
      </c>
      <c r="C2321" s="328"/>
      <c r="D2321" s="329" t="str">
        <f t="shared" si="692"/>
        <v/>
      </c>
      <c r="E2321" s="330"/>
      <c r="F2321" s="331">
        <f t="shared" si="693"/>
        <v>0</v>
      </c>
      <c r="G2321" s="334">
        <f t="shared" si="695"/>
        <v>0</v>
      </c>
    </row>
    <row r="2322" spans="1:7" s="335" customFormat="1" ht="24" customHeight="1" x14ac:dyDescent="0.2">
      <c r="A2322" s="326" t="str">
        <f t="shared" si="691"/>
        <v/>
      </c>
      <c r="B2322" s="327" t="str">
        <f t="shared" si="694"/>
        <v/>
      </c>
      <c r="C2322" s="328"/>
      <c r="D2322" s="329" t="str">
        <f t="shared" si="692"/>
        <v/>
      </c>
      <c r="E2322" s="330"/>
      <c r="F2322" s="331">
        <f t="shared" si="693"/>
        <v>0</v>
      </c>
      <c r="G2322" s="334">
        <f t="shared" si="695"/>
        <v>0</v>
      </c>
    </row>
    <row r="2323" spans="1:7" s="335" customFormat="1" ht="24" customHeight="1" x14ac:dyDescent="0.2">
      <c r="A2323" s="326" t="str">
        <f t="shared" si="691"/>
        <v/>
      </c>
      <c r="B2323" s="327" t="str">
        <f t="shared" si="694"/>
        <v/>
      </c>
      <c r="C2323" s="328"/>
      <c r="D2323" s="329" t="str">
        <f t="shared" si="692"/>
        <v/>
      </c>
      <c r="E2323" s="330"/>
      <c r="F2323" s="331">
        <f t="shared" si="693"/>
        <v>0</v>
      </c>
      <c r="G2323" s="334">
        <f t="shared" si="695"/>
        <v>0</v>
      </c>
    </row>
    <row r="2324" spans="1:7" s="335" customFormat="1" ht="24" customHeight="1" x14ac:dyDescent="0.2">
      <c r="A2324" s="326" t="str">
        <f t="shared" si="691"/>
        <v/>
      </c>
      <c r="B2324" s="327" t="str">
        <f t="shared" si="694"/>
        <v/>
      </c>
      <c r="C2324" s="328"/>
      <c r="D2324" s="329" t="str">
        <f t="shared" si="692"/>
        <v/>
      </c>
      <c r="E2324" s="330"/>
      <c r="F2324" s="331">
        <f t="shared" si="693"/>
        <v>0</v>
      </c>
      <c r="G2324" s="334">
        <f t="shared" si="695"/>
        <v>0</v>
      </c>
    </row>
    <row r="2325" spans="1:7" s="335" customFormat="1" ht="24" customHeight="1" x14ac:dyDescent="0.2">
      <c r="A2325" s="326" t="str">
        <f t="shared" si="691"/>
        <v/>
      </c>
      <c r="B2325" s="327" t="str">
        <f t="shared" si="694"/>
        <v/>
      </c>
      <c r="C2325" s="328"/>
      <c r="D2325" s="329" t="str">
        <f t="shared" si="692"/>
        <v/>
      </c>
      <c r="E2325" s="330"/>
      <c r="F2325" s="332">
        <f t="shared" si="693"/>
        <v>0</v>
      </c>
      <c r="G2325" s="334">
        <f t="shared" si="695"/>
        <v>0</v>
      </c>
    </row>
    <row r="2326" spans="1:7" ht="24" customHeight="1" x14ac:dyDescent="0.2">
      <c r="A2326" s="177"/>
      <c r="B2326" s="151"/>
      <c r="C2326" s="151"/>
      <c r="D2326" s="162"/>
      <c r="E2326" s="163"/>
      <c r="F2326" s="240" t="s">
        <v>33</v>
      </c>
      <c r="G2326" s="178">
        <f>SUBTOTAL(9,G2312:G2325)</f>
        <v>0</v>
      </c>
    </row>
    <row r="2327" spans="1:7" ht="24" customHeight="1" x14ac:dyDescent="0.2">
      <c r="A2327" s="177"/>
      <c r="B2327" s="151"/>
      <c r="C2327" s="179" t="s">
        <v>729</v>
      </c>
      <c r="D2327" s="162"/>
      <c r="E2327" s="163"/>
      <c r="F2327" s="164"/>
      <c r="G2327" s="180"/>
    </row>
    <row r="2328" spans="1:7" s="335" customFormat="1" ht="24" customHeight="1" x14ac:dyDescent="0.2">
      <c r="A2328" s="326" t="str">
        <f t="shared" ref="A2328:A2335" si="696">IFERROR(VLOOKUP(C2328,Tabla_Insumos,4,FALSE),"")</f>
        <v/>
      </c>
      <c r="B2328" s="327" t="str">
        <f t="shared" ref="B2328:B2335" si="697">IFERROR(VLOOKUP(C2328,Tabla_Insumos,5,FALSE),"")</f>
        <v/>
      </c>
      <c r="C2328" s="328"/>
      <c r="D2328" s="329" t="str">
        <f t="shared" ref="D2328:D2335" si="698">IFERROR(VLOOKUP(C2328,Tabla_Insumos,2,FALSE),"")</f>
        <v/>
      </c>
      <c r="E2328" s="330"/>
      <c r="F2328" s="333">
        <f t="shared" ref="F2328:F2335" si="699">IFERROR(VLOOKUP(C2328,Tabla_Insumos,3,FALSE),0)</f>
        <v>0</v>
      </c>
      <c r="G2328" s="334">
        <f>ROUND(E2328*F2328,2)</f>
        <v>0</v>
      </c>
    </row>
    <row r="2329" spans="1:7" s="335" customFormat="1" ht="24" customHeight="1" x14ac:dyDescent="0.2">
      <c r="A2329" s="326" t="str">
        <f t="shared" si="696"/>
        <v/>
      </c>
      <c r="B2329" s="327" t="str">
        <f t="shared" si="697"/>
        <v/>
      </c>
      <c r="C2329" s="328"/>
      <c r="D2329" s="329" t="str">
        <f t="shared" si="698"/>
        <v/>
      </c>
      <c r="E2329" s="330"/>
      <c r="F2329" s="333">
        <f t="shared" si="699"/>
        <v>0</v>
      </c>
      <c r="G2329" s="334">
        <f>ROUND(E2329*F2329,2)</f>
        <v>0</v>
      </c>
    </row>
    <row r="2330" spans="1:7" s="335" customFormat="1" ht="24" customHeight="1" x14ac:dyDescent="0.2">
      <c r="A2330" s="326" t="str">
        <f t="shared" si="696"/>
        <v/>
      </c>
      <c r="B2330" s="327" t="str">
        <f t="shared" si="697"/>
        <v/>
      </c>
      <c r="C2330" s="328"/>
      <c r="D2330" s="329" t="str">
        <f t="shared" si="698"/>
        <v/>
      </c>
      <c r="E2330" s="330"/>
      <c r="F2330" s="333">
        <f t="shared" si="699"/>
        <v>0</v>
      </c>
      <c r="G2330" s="334">
        <f t="shared" ref="G2330:G2335" si="700">ROUND(E2330*F2330,2)</f>
        <v>0</v>
      </c>
    </row>
    <row r="2331" spans="1:7" s="335" customFormat="1" ht="24" customHeight="1" x14ac:dyDescent="0.2">
      <c r="A2331" s="326" t="str">
        <f t="shared" si="696"/>
        <v/>
      </c>
      <c r="B2331" s="327" t="str">
        <f t="shared" si="697"/>
        <v/>
      </c>
      <c r="C2331" s="328"/>
      <c r="D2331" s="329" t="str">
        <f t="shared" si="698"/>
        <v/>
      </c>
      <c r="E2331" s="330"/>
      <c r="F2331" s="333">
        <f t="shared" si="699"/>
        <v>0</v>
      </c>
      <c r="G2331" s="334">
        <f t="shared" si="700"/>
        <v>0</v>
      </c>
    </row>
    <row r="2332" spans="1:7" s="335" customFormat="1" ht="24" customHeight="1" x14ac:dyDescent="0.2">
      <c r="A2332" s="326" t="str">
        <f t="shared" si="696"/>
        <v/>
      </c>
      <c r="B2332" s="327" t="str">
        <f t="shared" si="697"/>
        <v/>
      </c>
      <c r="C2332" s="328"/>
      <c r="D2332" s="329" t="str">
        <f t="shared" si="698"/>
        <v/>
      </c>
      <c r="E2332" s="330"/>
      <c r="F2332" s="331">
        <f t="shared" si="699"/>
        <v>0</v>
      </c>
      <c r="G2332" s="334">
        <f t="shared" si="700"/>
        <v>0</v>
      </c>
    </row>
    <row r="2333" spans="1:7" s="335" customFormat="1" ht="24" customHeight="1" x14ac:dyDescent="0.2">
      <c r="A2333" s="326" t="str">
        <f t="shared" si="696"/>
        <v/>
      </c>
      <c r="B2333" s="327" t="str">
        <f t="shared" si="697"/>
        <v/>
      </c>
      <c r="C2333" s="328"/>
      <c r="D2333" s="329" t="str">
        <f t="shared" si="698"/>
        <v/>
      </c>
      <c r="E2333" s="330"/>
      <c r="F2333" s="331">
        <f t="shared" si="699"/>
        <v>0</v>
      </c>
      <c r="G2333" s="334">
        <f t="shared" si="700"/>
        <v>0</v>
      </c>
    </row>
    <row r="2334" spans="1:7" s="335" customFormat="1" ht="24" customHeight="1" x14ac:dyDescent="0.2">
      <c r="A2334" s="326" t="str">
        <f t="shared" si="696"/>
        <v/>
      </c>
      <c r="B2334" s="327" t="str">
        <f t="shared" si="697"/>
        <v/>
      </c>
      <c r="C2334" s="328"/>
      <c r="D2334" s="329" t="str">
        <f t="shared" si="698"/>
        <v/>
      </c>
      <c r="E2334" s="330"/>
      <c r="F2334" s="331">
        <f t="shared" si="699"/>
        <v>0</v>
      </c>
      <c r="G2334" s="334">
        <f t="shared" si="700"/>
        <v>0</v>
      </c>
    </row>
    <row r="2335" spans="1:7" s="335" customFormat="1" ht="24" customHeight="1" x14ac:dyDescent="0.2">
      <c r="A2335" s="326" t="str">
        <f t="shared" si="696"/>
        <v/>
      </c>
      <c r="B2335" s="327" t="str">
        <f t="shared" si="697"/>
        <v/>
      </c>
      <c r="C2335" s="328"/>
      <c r="D2335" s="329" t="str">
        <f t="shared" si="698"/>
        <v/>
      </c>
      <c r="E2335" s="330"/>
      <c r="F2335" s="331">
        <f t="shared" si="699"/>
        <v>0</v>
      </c>
      <c r="G2335" s="334">
        <f t="shared" si="700"/>
        <v>0</v>
      </c>
    </row>
    <row r="2336" spans="1:7" ht="24" customHeight="1" x14ac:dyDescent="0.2">
      <c r="A2336" s="177"/>
      <c r="B2336" s="151"/>
      <c r="C2336" s="151"/>
      <c r="D2336" s="162"/>
      <c r="E2336" s="163"/>
      <c r="F2336" s="240" t="s">
        <v>34</v>
      </c>
      <c r="G2336" s="178">
        <f>SUBTOTAL(9,G2328:G2335)</f>
        <v>0</v>
      </c>
    </row>
    <row r="2337" spans="1:8" ht="24" customHeight="1" x14ac:dyDescent="0.2">
      <c r="A2337" s="177"/>
      <c r="B2337" s="151"/>
      <c r="C2337" s="179" t="s">
        <v>730</v>
      </c>
      <c r="D2337" s="162"/>
      <c r="E2337" s="163"/>
      <c r="F2337" s="164"/>
      <c r="G2337" s="180"/>
    </row>
    <row r="2338" spans="1:8" s="335" customFormat="1" ht="24" customHeight="1" x14ac:dyDescent="0.2">
      <c r="A2338" s="326" t="str">
        <f t="shared" ref="A2338:A2346" si="701">IFERROR(VLOOKUP(C2338,Tabla_Insumos,4,FALSE),"")</f>
        <v/>
      </c>
      <c r="B2338" s="327" t="str">
        <f t="shared" ref="B2338:B2346" si="702">IFERROR(VLOOKUP(C2338,Tabla_Insumos,5,FALSE),"")</f>
        <v/>
      </c>
      <c r="C2338" s="328"/>
      <c r="D2338" s="329" t="str">
        <f t="shared" ref="D2338:D2346" si="703">IFERROR(VLOOKUP(C2338,Tabla_Insumos,2,FALSE),"")</f>
        <v/>
      </c>
      <c r="E2338" s="330"/>
      <c r="F2338" s="331">
        <f t="shared" ref="F2338:F2346" si="704">IFERROR(VLOOKUP(C2338,Tabla_Insumos,3,FALSE),0)</f>
        <v>0</v>
      </c>
      <c r="G2338" s="334">
        <f t="shared" ref="G2338:G2346" si="705">ROUND(E2338*F2338,2)</f>
        <v>0</v>
      </c>
    </row>
    <row r="2339" spans="1:8" s="335" customFormat="1" ht="24" customHeight="1" x14ac:dyDescent="0.2">
      <c r="A2339" s="326" t="str">
        <f t="shared" si="701"/>
        <v/>
      </c>
      <c r="B2339" s="327" t="str">
        <f t="shared" si="702"/>
        <v/>
      </c>
      <c r="C2339" s="328"/>
      <c r="D2339" s="329" t="str">
        <f t="shared" si="703"/>
        <v/>
      </c>
      <c r="E2339" s="330"/>
      <c r="F2339" s="331">
        <f t="shared" si="704"/>
        <v>0</v>
      </c>
      <c r="G2339" s="334">
        <f t="shared" si="705"/>
        <v>0</v>
      </c>
    </row>
    <row r="2340" spans="1:8" s="335" customFormat="1" ht="24" customHeight="1" x14ac:dyDescent="0.2">
      <c r="A2340" s="326" t="str">
        <f t="shared" si="701"/>
        <v/>
      </c>
      <c r="B2340" s="327" t="str">
        <f t="shared" si="702"/>
        <v/>
      </c>
      <c r="C2340" s="328"/>
      <c r="D2340" s="329" t="str">
        <f t="shared" si="703"/>
        <v/>
      </c>
      <c r="E2340" s="330"/>
      <c r="F2340" s="331">
        <f t="shared" si="704"/>
        <v>0</v>
      </c>
      <c r="G2340" s="334">
        <f t="shared" si="705"/>
        <v>0</v>
      </c>
    </row>
    <row r="2341" spans="1:8" s="335" customFormat="1" ht="24" customHeight="1" x14ac:dyDescent="0.2">
      <c r="A2341" s="326" t="str">
        <f t="shared" si="701"/>
        <v/>
      </c>
      <c r="B2341" s="327" t="str">
        <f t="shared" si="702"/>
        <v/>
      </c>
      <c r="C2341" s="328"/>
      <c r="D2341" s="329" t="str">
        <f t="shared" si="703"/>
        <v/>
      </c>
      <c r="E2341" s="330"/>
      <c r="F2341" s="331">
        <f t="shared" si="704"/>
        <v>0</v>
      </c>
      <c r="G2341" s="334">
        <f t="shared" si="705"/>
        <v>0</v>
      </c>
    </row>
    <row r="2342" spans="1:8" s="335" customFormat="1" ht="24" customHeight="1" x14ac:dyDescent="0.2">
      <c r="A2342" s="326" t="str">
        <f t="shared" si="701"/>
        <v/>
      </c>
      <c r="B2342" s="327" t="str">
        <f t="shared" si="702"/>
        <v/>
      </c>
      <c r="C2342" s="328"/>
      <c r="D2342" s="329" t="str">
        <f t="shared" si="703"/>
        <v/>
      </c>
      <c r="E2342" s="330"/>
      <c r="F2342" s="331">
        <f t="shared" si="704"/>
        <v>0</v>
      </c>
      <c r="G2342" s="334">
        <f t="shared" si="705"/>
        <v>0</v>
      </c>
    </row>
    <row r="2343" spans="1:8" s="335" customFormat="1" ht="24" customHeight="1" x14ac:dyDescent="0.2">
      <c r="A2343" s="326" t="str">
        <f t="shared" si="701"/>
        <v/>
      </c>
      <c r="B2343" s="327" t="str">
        <f t="shared" si="702"/>
        <v/>
      </c>
      <c r="C2343" s="328"/>
      <c r="D2343" s="329" t="str">
        <f t="shared" si="703"/>
        <v/>
      </c>
      <c r="E2343" s="330"/>
      <c r="F2343" s="331">
        <f t="shared" si="704"/>
        <v>0</v>
      </c>
      <c r="G2343" s="334">
        <f t="shared" si="705"/>
        <v>0</v>
      </c>
    </row>
    <row r="2344" spans="1:8" s="335" customFormat="1" ht="24" customHeight="1" x14ac:dyDescent="0.2">
      <c r="A2344" s="326" t="str">
        <f t="shared" si="701"/>
        <v/>
      </c>
      <c r="B2344" s="327" t="str">
        <f t="shared" si="702"/>
        <v/>
      </c>
      <c r="C2344" s="328"/>
      <c r="D2344" s="329" t="str">
        <f t="shared" si="703"/>
        <v/>
      </c>
      <c r="E2344" s="330"/>
      <c r="F2344" s="331">
        <f t="shared" si="704"/>
        <v>0</v>
      </c>
      <c r="G2344" s="334">
        <f t="shared" si="705"/>
        <v>0</v>
      </c>
    </row>
    <row r="2345" spans="1:8" s="335" customFormat="1" ht="24" customHeight="1" x14ac:dyDescent="0.2">
      <c r="A2345" s="326" t="str">
        <f t="shared" si="701"/>
        <v/>
      </c>
      <c r="B2345" s="327" t="str">
        <f t="shared" si="702"/>
        <v/>
      </c>
      <c r="C2345" s="328"/>
      <c r="D2345" s="329" t="str">
        <f t="shared" si="703"/>
        <v/>
      </c>
      <c r="E2345" s="330"/>
      <c r="F2345" s="331">
        <f t="shared" si="704"/>
        <v>0</v>
      </c>
      <c r="G2345" s="334">
        <f t="shared" si="705"/>
        <v>0</v>
      </c>
    </row>
    <row r="2346" spans="1:8" s="335" customFormat="1" ht="24" customHeight="1" x14ac:dyDescent="0.2">
      <c r="A2346" s="326" t="str">
        <f t="shared" si="701"/>
        <v/>
      </c>
      <c r="B2346" s="327" t="str">
        <f t="shared" si="702"/>
        <v/>
      </c>
      <c r="C2346" s="328"/>
      <c r="D2346" s="329" t="str">
        <f t="shared" si="703"/>
        <v/>
      </c>
      <c r="E2346" s="330"/>
      <c r="F2346" s="331">
        <f t="shared" si="704"/>
        <v>0</v>
      </c>
      <c r="G2346" s="334">
        <f t="shared" si="705"/>
        <v>0</v>
      </c>
    </row>
    <row r="2347" spans="1:8" ht="24" customHeight="1" x14ac:dyDescent="0.2">
      <c r="A2347" s="181"/>
      <c r="B2347" s="162"/>
      <c r="C2347" s="151"/>
      <c r="D2347" s="162"/>
      <c r="E2347" s="163"/>
      <c r="F2347" s="240" t="s">
        <v>35</v>
      </c>
      <c r="G2347" s="178">
        <f>SUBTOTAL(9,G2338:G2346)</f>
        <v>0</v>
      </c>
    </row>
    <row r="2348" spans="1:8" ht="24" customHeight="1" thickBot="1" x14ac:dyDescent="0.25">
      <c r="A2348" s="182"/>
      <c r="B2348" s="183"/>
      <c r="C2348" s="184"/>
      <c r="D2348" s="183"/>
      <c r="E2348" s="185"/>
      <c r="F2348" s="186"/>
      <c r="G2348" s="187"/>
    </row>
    <row r="2349" spans="1:8" ht="24" customHeight="1" thickBot="1" x14ac:dyDescent="0.25">
      <c r="A2349" s="188" t="str">
        <f>B2307</f>
        <v>12.2</v>
      </c>
      <c r="B2349" s="189" t="str">
        <f>C2307</f>
        <v>Ventilación</v>
      </c>
      <c r="C2349" s="190"/>
      <c r="D2349" s="190" t="s">
        <v>36</v>
      </c>
      <c r="E2349" s="191"/>
      <c r="F2349" s="192" t="s">
        <v>37</v>
      </c>
      <c r="G2349" s="193">
        <f>SUBTOTAL(9,G2312:G2348)</f>
        <v>0</v>
      </c>
    </row>
    <row r="2350" spans="1:8" ht="24" customHeight="1" thickTop="1" thickBot="1" x14ac:dyDescent="0.25"/>
    <row r="2351" spans="1:8" ht="24" customHeight="1" thickTop="1" x14ac:dyDescent="0.2">
      <c r="A2351" s="225" t="s">
        <v>39</v>
      </c>
      <c r="B2351" s="226"/>
      <c r="C2351" s="226"/>
      <c r="D2351" s="226"/>
      <c r="E2351" s="226"/>
      <c r="F2351" s="226"/>
      <c r="G2351" s="227"/>
      <c r="H2351" s="152">
        <f>COUNTIF($A$1:A2357,"ANALISIS DE PRECIOS")</f>
        <v>48</v>
      </c>
    </row>
    <row r="2352" spans="1:8" ht="24" customHeight="1" x14ac:dyDescent="0.2">
      <c r="A2352" s="153" t="s">
        <v>726</v>
      </c>
      <c r="B2352" s="154" t="str">
        <f>Comitente</f>
        <v>DIRECCIÓN DE INFRAESTRUCTURA ESCOLAR</v>
      </c>
      <c r="C2352" s="148"/>
      <c r="D2352" s="155"/>
      <c r="E2352" s="155"/>
      <c r="F2352" s="156"/>
      <c r="G2352" s="157"/>
    </row>
    <row r="2353" spans="1:141" ht="24" customHeight="1" x14ac:dyDescent="0.2">
      <c r="A2353" s="153" t="s">
        <v>727</v>
      </c>
      <c r="B2353" s="154">
        <f>Contratista</f>
        <v>0</v>
      </c>
      <c r="C2353" s="149"/>
      <c r="D2353" s="149"/>
      <c r="E2353" s="149"/>
      <c r="F2353" s="158"/>
      <c r="G2353" s="159"/>
    </row>
    <row r="2354" spans="1:141" ht="24" customHeight="1" x14ac:dyDescent="0.2">
      <c r="A2354" s="153" t="s">
        <v>26</v>
      </c>
      <c r="B2354" s="154" t="str">
        <f>Obra</f>
        <v>E.N.I. N° 23 - MARGARITA FERRA DE BARTOL</v>
      </c>
      <c r="C2354" s="149"/>
      <c r="D2354" s="149"/>
      <c r="E2354" s="149"/>
      <c r="F2354" s="158" t="s">
        <v>40</v>
      </c>
      <c r="G2354" s="160">
        <f>Fecha_Base</f>
        <v>0</v>
      </c>
    </row>
    <row r="2355" spans="1:141" ht="24" customHeight="1" x14ac:dyDescent="0.2">
      <c r="A2355" s="161" t="s">
        <v>725</v>
      </c>
      <c r="B2355" s="150" t="str">
        <f>Ubicación</f>
        <v>Alfredo Fortabat 3060 (o) - Bº Franklin Rawson</v>
      </c>
      <c r="C2355" s="150"/>
      <c r="D2355" s="162"/>
      <c r="E2355" s="163"/>
      <c r="F2355" s="164"/>
      <c r="G2355" s="165"/>
    </row>
    <row r="2356" spans="1:141" ht="24" customHeight="1" x14ac:dyDescent="0.2">
      <c r="A2356" s="161" t="s">
        <v>41</v>
      </c>
      <c r="B2356" s="166" t="str">
        <f>IFERROR(VALUE(LEFT(B2357,FIND("-",B2357)-1)),"")</f>
        <v/>
      </c>
      <c r="C2356" s="151" t="str">
        <f>IFERROR(VLOOKUP(B2356,Tabla_CyP,2,FALSE),"")</f>
        <v/>
      </c>
      <c r="E2356" s="163"/>
      <c r="F2356" s="164"/>
      <c r="G2356" s="165"/>
    </row>
    <row r="2357" spans="1:141" ht="24" customHeight="1" x14ac:dyDescent="0.2">
      <c r="A2357" s="161" t="s">
        <v>27</v>
      </c>
      <c r="B2357" s="167" t="str">
        <f>IFERROR(VLOOKUP(COUNTIF($A$1:A2357,"ANALISIS DE PRECIOS"),Tabla_NumeroItem,4,FALSE),"")</f>
        <v>12.3</v>
      </c>
      <c r="C2357" s="151" t="str">
        <f>IFERROR(VLOOKUP(B2357,Tabla_CyP,2,FALSE),"")</f>
        <v>Dispositivos de tratamiento, cámara séptica y otros</v>
      </c>
      <c r="D2357" s="162"/>
      <c r="E2357" s="163"/>
      <c r="F2357" s="158" t="s">
        <v>28</v>
      </c>
      <c r="G2357" s="168" t="str">
        <f>IFERROR(VLOOKUP(B2357,Tabla_CyP,4,FALSE),"")</f>
        <v>gl</v>
      </c>
    </row>
    <row r="2358" spans="1:141" ht="24" customHeight="1" x14ac:dyDescent="0.2">
      <c r="A2358" s="161"/>
      <c r="B2358" s="150"/>
      <c r="C2358" s="151"/>
      <c r="D2358" s="162"/>
      <c r="E2358" s="163"/>
      <c r="F2358" s="164"/>
      <c r="G2358" s="165"/>
    </row>
    <row r="2359" spans="1:141" ht="24" customHeight="1" x14ac:dyDescent="0.2">
      <c r="A2359" s="357" t="s">
        <v>588</v>
      </c>
      <c r="B2359" s="358"/>
      <c r="C2359" s="359" t="s">
        <v>0</v>
      </c>
      <c r="D2359" s="359" t="s">
        <v>29</v>
      </c>
      <c r="E2359" s="361" t="s">
        <v>30</v>
      </c>
      <c r="F2359" s="363" t="s">
        <v>31</v>
      </c>
      <c r="G2359" s="365" t="s">
        <v>32</v>
      </c>
    </row>
    <row r="2360" spans="1:141" s="171" customFormat="1" ht="24" customHeight="1" x14ac:dyDescent="0.2">
      <c r="A2360" s="169" t="s">
        <v>589</v>
      </c>
      <c r="B2360" s="170" t="s">
        <v>590</v>
      </c>
      <c r="C2360" s="360"/>
      <c r="D2360" s="360"/>
      <c r="E2360" s="362"/>
      <c r="F2360" s="364"/>
      <c r="G2360" s="366"/>
      <c r="I2360" s="336"/>
      <c r="J2360" s="336"/>
      <c r="K2360" s="336"/>
      <c r="L2360" s="336"/>
      <c r="M2360" s="336"/>
      <c r="N2360" s="336"/>
      <c r="O2360" s="336"/>
      <c r="P2360" s="336"/>
      <c r="Q2360" s="336"/>
      <c r="R2360" s="336"/>
      <c r="S2360" s="336"/>
      <c r="T2360" s="336"/>
      <c r="U2360" s="336"/>
      <c r="V2360" s="336"/>
      <c r="W2360" s="336"/>
      <c r="X2360" s="336"/>
      <c r="Y2360" s="336"/>
      <c r="Z2360" s="336"/>
      <c r="AA2360" s="336"/>
      <c r="AB2360" s="336"/>
      <c r="AC2360" s="336"/>
      <c r="AD2360" s="336"/>
      <c r="AE2360" s="336"/>
      <c r="AF2360" s="336"/>
      <c r="AG2360" s="336"/>
      <c r="AH2360" s="336"/>
      <c r="AI2360" s="336"/>
      <c r="AJ2360" s="336"/>
      <c r="AK2360" s="336"/>
      <c r="AL2360" s="336"/>
      <c r="AM2360" s="336"/>
      <c r="AN2360" s="336"/>
      <c r="AO2360" s="336"/>
      <c r="AP2360" s="336"/>
      <c r="AQ2360" s="336"/>
      <c r="AR2360" s="336"/>
      <c r="AS2360" s="336"/>
      <c r="AT2360" s="336"/>
      <c r="AU2360" s="336"/>
      <c r="AV2360" s="336"/>
      <c r="AW2360" s="336"/>
      <c r="AX2360" s="336"/>
      <c r="AY2360" s="336"/>
      <c r="AZ2360" s="336"/>
      <c r="BA2360" s="336"/>
      <c r="BB2360" s="336"/>
      <c r="BC2360" s="336"/>
      <c r="BD2360" s="336"/>
      <c r="BE2360" s="336"/>
      <c r="BF2360" s="336"/>
      <c r="BG2360" s="336"/>
      <c r="BH2360" s="336"/>
      <c r="BI2360" s="336"/>
      <c r="BJ2360" s="336"/>
      <c r="BK2360" s="336"/>
      <c r="BL2360" s="336"/>
      <c r="BM2360" s="336"/>
      <c r="BN2360" s="336"/>
      <c r="BO2360" s="336"/>
      <c r="BP2360" s="336"/>
      <c r="BQ2360" s="336"/>
      <c r="BR2360" s="336"/>
      <c r="BS2360" s="336"/>
      <c r="BT2360" s="336"/>
      <c r="BU2360" s="336"/>
      <c r="BV2360" s="336"/>
      <c r="BW2360" s="336"/>
      <c r="BX2360" s="336"/>
      <c r="BY2360" s="336"/>
      <c r="BZ2360" s="336"/>
      <c r="CA2360" s="336"/>
      <c r="CB2360" s="336"/>
      <c r="CC2360" s="336"/>
      <c r="CD2360" s="336"/>
      <c r="CE2360" s="336"/>
      <c r="CF2360" s="336"/>
      <c r="CG2360" s="336"/>
      <c r="CH2360" s="336"/>
      <c r="CI2360" s="336"/>
      <c r="CJ2360" s="336"/>
      <c r="CK2360" s="336"/>
      <c r="CL2360" s="336"/>
      <c r="CM2360" s="336"/>
      <c r="CN2360" s="336"/>
      <c r="CO2360" s="336"/>
      <c r="CP2360" s="336"/>
      <c r="CQ2360" s="336"/>
      <c r="CR2360" s="336"/>
      <c r="CS2360" s="336"/>
      <c r="CT2360" s="336"/>
      <c r="CU2360" s="336"/>
      <c r="CV2360" s="336"/>
      <c r="CW2360" s="336"/>
      <c r="CX2360" s="336"/>
      <c r="CY2360" s="336"/>
      <c r="CZ2360" s="336"/>
      <c r="DA2360" s="336"/>
      <c r="DB2360" s="336"/>
      <c r="DC2360" s="336"/>
      <c r="DD2360" s="336"/>
      <c r="DE2360" s="336"/>
      <c r="DF2360" s="336"/>
      <c r="DG2360" s="336"/>
      <c r="DH2360" s="336"/>
      <c r="DI2360" s="336"/>
      <c r="DJ2360" s="336"/>
      <c r="DK2360" s="336"/>
      <c r="DL2360" s="336"/>
      <c r="DM2360" s="336"/>
      <c r="DN2360" s="336"/>
      <c r="DO2360" s="336"/>
      <c r="DP2360" s="336"/>
      <c r="DQ2360" s="336"/>
      <c r="DR2360" s="336"/>
      <c r="DS2360" s="336"/>
      <c r="DT2360" s="336"/>
      <c r="DU2360" s="336"/>
      <c r="DV2360" s="336"/>
      <c r="DW2360" s="336"/>
      <c r="DX2360" s="336"/>
      <c r="DY2360" s="336"/>
      <c r="DZ2360" s="336"/>
      <c r="EA2360" s="336"/>
      <c r="EB2360" s="336"/>
      <c r="EC2360" s="336"/>
      <c r="ED2360" s="336"/>
      <c r="EE2360" s="336"/>
      <c r="EF2360" s="336"/>
      <c r="EG2360" s="336"/>
      <c r="EH2360" s="336"/>
      <c r="EI2360" s="336"/>
      <c r="EJ2360" s="336"/>
      <c r="EK2360" s="336"/>
    </row>
    <row r="2361" spans="1:141" ht="24" customHeight="1" x14ac:dyDescent="0.2">
      <c r="A2361" s="239"/>
      <c r="B2361" s="172"/>
      <c r="C2361" s="237" t="s">
        <v>728</v>
      </c>
      <c r="D2361" s="173"/>
      <c r="E2361" s="174"/>
      <c r="F2361" s="175"/>
      <c r="G2361" s="176"/>
    </row>
    <row r="2362" spans="1:141" s="335" customFormat="1" ht="24" customHeight="1" x14ac:dyDescent="0.2">
      <c r="A2362" s="326" t="str">
        <f t="shared" ref="A2362:A2375" si="706">IFERROR(VLOOKUP(C2362,Tabla_Insumos,4,FALSE),"")</f>
        <v/>
      </c>
      <c r="B2362" s="327" t="str">
        <f>IFERROR(VLOOKUP(C2362,Tabla_Insumos,5,FALSE),"")</f>
        <v/>
      </c>
      <c r="C2362" s="328"/>
      <c r="D2362" s="329" t="str">
        <f t="shared" ref="D2362:D2375" si="707">IFERROR(VLOOKUP(C2362,Tabla_Insumos,2,FALSE),"")</f>
        <v/>
      </c>
      <c r="E2362" s="330"/>
      <c r="F2362" s="331">
        <f t="shared" ref="F2362:F2375" si="708">IFERROR(VLOOKUP(C2362,Tabla_Insumos,3,FALSE),0)</f>
        <v>0</v>
      </c>
      <c r="G2362" s="334">
        <f>ROUND(E2362*F2362,2)</f>
        <v>0</v>
      </c>
    </row>
    <row r="2363" spans="1:141" s="335" customFormat="1" ht="24" customHeight="1" x14ac:dyDescent="0.2">
      <c r="A2363" s="326" t="str">
        <f t="shared" si="706"/>
        <v/>
      </c>
      <c r="B2363" s="327" t="str">
        <f t="shared" ref="B2363:B2375" si="709">IFERROR(VLOOKUP(C2363,Tabla_Insumos,5,FALSE),"")</f>
        <v/>
      </c>
      <c r="C2363" s="328"/>
      <c r="D2363" s="329" t="str">
        <f t="shared" si="707"/>
        <v/>
      </c>
      <c r="E2363" s="330"/>
      <c r="F2363" s="331">
        <f t="shared" si="708"/>
        <v>0</v>
      </c>
      <c r="G2363" s="334">
        <f t="shared" ref="G2363:G2375" si="710">ROUND(E2363*F2363,2)</f>
        <v>0</v>
      </c>
    </row>
    <row r="2364" spans="1:141" s="335" customFormat="1" ht="24" customHeight="1" x14ac:dyDescent="0.2">
      <c r="A2364" s="326" t="str">
        <f t="shared" si="706"/>
        <v/>
      </c>
      <c r="B2364" s="327" t="str">
        <f t="shared" si="709"/>
        <v/>
      </c>
      <c r="C2364" s="328"/>
      <c r="D2364" s="329" t="str">
        <f t="shared" si="707"/>
        <v/>
      </c>
      <c r="E2364" s="330"/>
      <c r="F2364" s="331">
        <f t="shared" si="708"/>
        <v>0</v>
      </c>
      <c r="G2364" s="334">
        <f t="shared" si="710"/>
        <v>0</v>
      </c>
    </row>
    <row r="2365" spans="1:141" s="335" customFormat="1" ht="24" customHeight="1" x14ac:dyDescent="0.2">
      <c r="A2365" s="326" t="str">
        <f t="shared" si="706"/>
        <v/>
      </c>
      <c r="B2365" s="327" t="str">
        <f t="shared" si="709"/>
        <v/>
      </c>
      <c r="C2365" s="328"/>
      <c r="D2365" s="329" t="str">
        <f t="shared" si="707"/>
        <v/>
      </c>
      <c r="E2365" s="330"/>
      <c r="F2365" s="331">
        <f t="shared" si="708"/>
        <v>0</v>
      </c>
      <c r="G2365" s="334">
        <f t="shared" si="710"/>
        <v>0</v>
      </c>
    </row>
    <row r="2366" spans="1:141" s="335" customFormat="1" ht="24" customHeight="1" x14ac:dyDescent="0.2">
      <c r="A2366" s="326" t="str">
        <f t="shared" si="706"/>
        <v/>
      </c>
      <c r="B2366" s="327" t="str">
        <f t="shared" si="709"/>
        <v/>
      </c>
      <c r="C2366" s="328"/>
      <c r="D2366" s="329" t="str">
        <f t="shared" si="707"/>
        <v/>
      </c>
      <c r="E2366" s="330"/>
      <c r="F2366" s="331">
        <f t="shared" si="708"/>
        <v>0</v>
      </c>
      <c r="G2366" s="334">
        <f t="shared" si="710"/>
        <v>0</v>
      </c>
    </row>
    <row r="2367" spans="1:141" s="335" customFormat="1" ht="24" customHeight="1" x14ac:dyDescent="0.2">
      <c r="A2367" s="326" t="str">
        <f t="shared" si="706"/>
        <v/>
      </c>
      <c r="B2367" s="327" t="str">
        <f t="shared" si="709"/>
        <v/>
      </c>
      <c r="C2367" s="328"/>
      <c r="D2367" s="329" t="str">
        <f t="shared" si="707"/>
        <v/>
      </c>
      <c r="E2367" s="330"/>
      <c r="F2367" s="331">
        <f t="shared" si="708"/>
        <v>0</v>
      </c>
      <c r="G2367" s="334">
        <f t="shared" si="710"/>
        <v>0</v>
      </c>
    </row>
    <row r="2368" spans="1:141" s="335" customFormat="1" ht="24" customHeight="1" x14ac:dyDescent="0.2">
      <c r="A2368" s="326" t="str">
        <f t="shared" si="706"/>
        <v/>
      </c>
      <c r="B2368" s="327" t="str">
        <f t="shared" si="709"/>
        <v/>
      </c>
      <c r="C2368" s="328"/>
      <c r="D2368" s="329" t="str">
        <f t="shared" si="707"/>
        <v/>
      </c>
      <c r="E2368" s="330"/>
      <c r="F2368" s="331">
        <f t="shared" si="708"/>
        <v>0</v>
      </c>
      <c r="G2368" s="334">
        <f t="shared" si="710"/>
        <v>0</v>
      </c>
    </row>
    <row r="2369" spans="1:7" s="335" customFormat="1" ht="24" customHeight="1" x14ac:dyDescent="0.2">
      <c r="A2369" s="326" t="str">
        <f t="shared" si="706"/>
        <v/>
      </c>
      <c r="B2369" s="327" t="str">
        <f t="shared" si="709"/>
        <v/>
      </c>
      <c r="C2369" s="328"/>
      <c r="D2369" s="329" t="str">
        <f t="shared" si="707"/>
        <v/>
      </c>
      <c r="E2369" s="330"/>
      <c r="F2369" s="331">
        <f t="shared" si="708"/>
        <v>0</v>
      </c>
      <c r="G2369" s="334">
        <f t="shared" si="710"/>
        <v>0</v>
      </c>
    </row>
    <row r="2370" spans="1:7" s="335" customFormat="1" ht="24" customHeight="1" x14ac:dyDescent="0.2">
      <c r="A2370" s="326" t="str">
        <f t="shared" si="706"/>
        <v/>
      </c>
      <c r="B2370" s="327" t="str">
        <f t="shared" si="709"/>
        <v/>
      </c>
      <c r="C2370" s="328"/>
      <c r="D2370" s="329" t="str">
        <f t="shared" si="707"/>
        <v/>
      </c>
      <c r="E2370" s="330"/>
      <c r="F2370" s="331">
        <f t="shared" si="708"/>
        <v>0</v>
      </c>
      <c r="G2370" s="334">
        <f t="shared" si="710"/>
        <v>0</v>
      </c>
    </row>
    <row r="2371" spans="1:7" s="335" customFormat="1" ht="24" customHeight="1" x14ac:dyDescent="0.2">
      <c r="A2371" s="326" t="str">
        <f t="shared" si="706"/>
        <v/>
      </c>
      <c r="B2371" s="327" t="str">
        <f t="shared" si="709"/>
        <v/>
      </c>
      <c r="C2371" s="328"/>
      <c r="D2371" s="329" t="str">
        <f t="shared" si="707"/>
        <v/>
      </c>
      <c r="E2371" s="330"/>
      <c r="F2371" s="331">
        <f t="shared" si="708"/>
        <v>0</v>
      </c>
      <c r="G2371" s="334">
        <f t="shared" si="710"/>
        <v>0</v>
      </c>
    </row>
    <row r="2372" spans="1:7" s="335" customFormat="1" ht="24" customHeight="1" x14ac:dyDescent="0.2">
      <c r="A2372" s="326" t="str">
        <f t="shared" si="706"/>
        <v/>
      </c>
      <c r="B2372" s="327" t="str">
        <f t="shared" si="709"/>
        <v/>
      </c>
      <c r="C2372" s="328"/>
      <c r="D2372" s="329" t="str">
        <f t="shared" si="707"/>
        <v/>
      </c>
      <c r="E2372" s="330"/>
      <c r="F2372" s="331">
        <f t="shared" si="708"/>
        <v>0</v>
      </c>
      <c r="G2372" s="334">
        <f t="shared" si="710"/>
        <v>0</v>
      </c>
    </row>
    <row r="2373" spans="1:7" s="335" customFormat="1" ht="24" customHeight="1" x14ac:dyDescent="0.2">
      <c r="A2373" s="326" t="str">
        <f t="shared" si="706"/>
        <v/>
      </c>
      <c r="B2373" s="327" t="str">
        <f t="shared" si="709"/>
        <v/>
      </c>
      <c r="C2373" s="328"/>
      <c r="D2373" s="329" t="str">
        <f t="shared" si="707"/>
        <v/>
      </c>
      <c r="E2373" s="330"/>
      <c r="F2373" s="331">
        <f t="shared" si="708"/>
        <v>0</v>
      </c>
      <c r="G2373" s="334">
        <f t="shared" si="710"/>
        <v>0</v>
      </c>
    </row>
    <row r="2374" spans="1:7" s="335" customFormat="1" ht="24" customHeight="1" x14ac:dyDescent="0.2">
      <c r="A2374" s="326" t="str">
        <f t="shared" si="706"/>
        <v/>
      </c>
      <c r="B2374" s="327" t="str">
        <f t="shared" si="709"/>
        <v/>
      </c>
      <c r="C2374" s="328"/>
      <c r="D2374" s="329" t="str">
        <f t="shared" si="707"/>
        <v/>
      </c>
      <c r="E2374" s="330"/>
      <c r="F2374" s="331">
        <f t="shared" si="708"/>
        <v>0</v>
      </c>
      <c r="G2374" s="334">
        <f t="shared" si="710"/>
        <v>0</v>
      </c>
    </row>
    <row r="2375" spans="1:7" s="335" customFormat="1" ht="24" customHeight="1" x14ac:dyDescent="0.2">
      <c r="A2375" s="326" t="str">
        <f t="shared" si="706"/>
        <v/>
      </c>
      <c r="B2375" s="327" t="str">
        <f t="shared" si="709"/>
        <v/>
      </c>
      <c r="C2375" s="328"/>
      <c r="D2375" s="329" t="str">
        <f t="shared" si="707"/>
        <v/>
      </c>
      <c r="E2375" s="330"/>
      <c r="F2375" s="332">
        <f t="shared" si="708"/>
        <v>0</v>
      </c>
      <c r="G2375" s="334">
        <f t="shared" si="710"/>
        <v>0</v>
      </c>
    </row>
    <row r="2376" spans="1:7" ht="24" customHeight="1" x14ac:dyDescent="0.2">
      <c r="A2376" s="177"/>
      <c r="B2376" s="151"/>
      <c r="C2376" s="151"/>
      <c r="D2376" s="162"/>
      <c r="E2376" s="163"/>
      <c r="F2376" s="240" t="s">
        <v>33</v>
      </c>
      <c r="G2376" s="178">
        <f>SUBTOTAL(9,G2362:G2375)</f>
        <v>0</v>
      </c>
    </row>
    <row r="2377" spans="1:7" ht="24" customHeight="1" x14ac:dyDescent="0.2">
      <c r="A2377" s="177"/>
      <c r="B2377" s="151"/>
      <c r="C2377" s="179" t="s">
        <v>729</v>
      </c>
      <c r="D2377" s="162"/>
      <c r="E2377" s="163"/>
      <c r="F2377" s="164"/>
      <c r="G2377" s="180"/>
    </row>
    <row r="2378" spans="1:7" s="335" customFormat="1" ht="24" customHeight="1" x14ac:dyDescent="0.2">
      <c r="A2378" s="326" t="str">
        <f t="shared" ref="A2378:A2385" si="711">IFERROR(VLOOKUP(C2378,Tabla_Insumos,4,FALSE),"")</f>
        <v/>
      </c>
      <c r="B2378" s="327" t="str">
        <f t="shared" ref="B2378:B2385" si="712">IFERROR(VLOOKUP(C2378,Tabla_Insumos,5,FALSE),"")</f>
        <v/>
      </c>
      <c r="C2378" s="328"/>
      <c r="D2378" s="329" t="str">
        <f t="shared" ref="D2378:D2385" si="713">IFERROR(VLOOKUP(C2378,Tabla_Insumos,2,FALSE),"")</f>
        <v/>
      </c>
      <c r="E2378" s="330"/>
      <c r="F2378" s="333">
        <f t="shared" ref="F2378:F2385" si="714">IFERROR(VLOOKUP(C2378,Tabla_Insumos,3,FALSE),0)</f>
        <v>0</v>
      </c>
      <c r="G2378" s="334">
        <f>ROUND(E2378*F2378,2)</f>
        <v>0</v>
      </c>
    </row>
    <row r="2379" spans="1:7" s="335" customFormat="1" ht="24" customHeight="1" x14ac:dyDescent="0.2">
      <c r="A2379" s="326" t="str">
        <f t="shared" si="711"/>
        <v/>
      </c>
      <c r="B2379" s="327" t="str">
        <f t="shared" si="712"/>
        <v/>
      </c>
      <c r="C2379" s="328"/>
      <c r="D2379" s="329" t="str">
        <f t="shared" si="713"/>
        <v/>
      </c>
      <c r="E2379" s="330"/>
      <c r="F2379" s="333">
        <f t="shared" si="714"/>
        <v>0</v>
      </c>
      <c r="G2379" s="334">
        <f>ROUND(E2379*F2379,2)</f>
        <v>0</v>
      </c>
    </row>
    <row r="2380" spans="1:7" s="335" customFormat="1" ht="24" customHeight="1" x14ac:dyDescent="0.2">
      <c r="A2380" s="326" t="str">
        <f t="shared" si="711"/>
        <v/>
      </c>
      <c r="B2380" s="327" t="str">
        <f t="shared" si="712"/>
        <v/>
      </c>
      <c r="C2380" s="328"/>
      <c r="D2380" s="329" t="str">
        <f t="shared" si="713"/>
        <v/>
      </c>
      <c r="E2380" s="330"/>
      <c r="F2380" s="333">
        <f t="shared" si="714"/>
        <v>0</v>
      </c>
      <c r="G2380" s="334">
        <f t="shared" ref="G2380:G2385" si="715">ROUND(E2380*F2380,2)</f>
        <v>0</v>
      </c>
    </row>
    <row r="2381" spans="1:7" s="335" customFormat="1" ht="24" customHeight="1" x14ac:dyDescent="0.2">
      <c r="A2381" s="326" t="str">
        <f t="shared" si="711"/>
        <v/>
      </c>
      <c r="B2381" s="327" t="str">
        <f t="shared" si="712"/>
        <v/>
      </c>
      <c r="C2381" s="328"/>
      <c r="D2381" s="329" t="str">
        <f t="shared" si="713"/>
        <v/>
      </c>
      <c r="E2381" s="330"/>
      <c r="F2381" s="333">
        <f t="shared" si="714"/>
        <v>0</v>
      </c>
      <c r="G2381" s="334">
        <f t="shared" si="715"/>
        <v>0</v>
      </c>
    </row>
    <row r="2382" spans="1:7" s="335" customFormat="1" ht="24" customHeight="1" x14ac:dyDescent="0.2">
      <c r="A2382" s="326" t="str">
        <f t="shared" si="711"/>
        <v/>
      </c>
      <c r="B2382" s="327" t="str">
        <f t="shared" si="712"/>
        <v/>
      </c>
      <c r="C2382" s="328"/>
      <c r="D2382" s="329" t="str">
        <f t="shared" si="713"/>
        <v/>
      </c>
      <c r="E2382" s="330"/>
      <c r="F2382" s="331">
        <f t="shared" si="714"/>
        <v>0</v>
      </c>
      <c r="G2382" s="334">
        <f t="shared" si="715"/>
        <v>0</v>
      </c>
    </row>
    <row r="2383" spans="1:7" s="335" customFormat="1" ht="24" customHeight="1" x14ac:dyDescent="0.2">
      <c r="A2383" s="326" t="str">
        <f t="shared" si="711"/>
        <v/>
      </c>
      <c r="B2383" s="327" t="str">
        <f t="shared" si="712"/>
        <v/>
      </c>
      <c r="C2383" s="328"/>
      <c r="D2383" s="329" t="str">
        <f t="shared" si="713"/>
        <v/>
      </c>
      <c r="E2383" s="330"/>
      <c r="F2383" s="331">
        <f t="shared" si="714"/>
        <v>0</v>
      </c>
      <c r="G2383" s="334">
        <f t="shared" si="715"/>
        <v>0</v>
      </c>
    </row>
    <row r="2384" spans="1:7" s="335" customFormat="1" ht="24" customHeight="1" x14ac:dyDescent="0.2">
      <c r="A2384" s="326" t="str">
        <f t="shared" si="711"/>
        <v/>
      </c>
      <c r="B2384" s="327" t="str">
        <f t="shared" si="712"/>
        <v/>
      </c>
      <c r="C2384" s="328"/>
      <c r="D2384" s="329" t="str">
        <f t="shared" si="713"/>
        <v/>
      </c>
      <c r="E2384" s="330"/>
      <c r="F2384" s="331">
        <f t="shared" si="714"/>
        <v>0</v>
      </c>
      <c r="G2384" s="334">
        <f t="shared" si="715"/>
        <v>0</v>
      </c>
    </row>
    <row r="2385" spans="1:7" s="335" customFormat="1" ht="24" customHeight="1" x14ac:dyDescent="0.2">
      <c r="A2385" s="326" t="str">
        <f t="shared" si="711"/>
        <v/>
      </c>
      <c r="B2385" s="327" t="str">
        <f t="shared" si="712"/>
        <v/>
      </c>
      <c r="C2385" s="328"/>
      <c r="D2385" s="329" t="str">
        <f t="shared" si="713"/>
        <v/>
      </c>
      <c r="E2385" s="330"/>
      <c r="F2385" s="331">
        <f t="shared" si="714"/>
        <v>0</v>
      </c>
      <c r="G2385" s="334">
        <f t="shared" si="715"/>
        <v>0</v>
      </c>
    </row>
    <row r="2386" spans="1:7" ht="24" customHeight="1" x14ac:dyDescent="0.2">
      <c r="A2386" s="177"/>
      <c r="B2386" s="151"/>
      <c r="C2386" s="151"/>
      <c r="D2386" s="162"/>
      <c r="E2386" s="163"/>
      <c r="F2386" s="240" t="s">
        <v>34</v>
      </c>
      <c r="G2386" s="178">
        <f>SUBTOTAL(9,G2378:G2385)</f>
        <v>0</v>
      </c>
    </row>
    <row r="2387" spans="1:7" ht="24" customHeight="1" x14ac:dyDescent="0.2">
      <c r="A2387" s="177"/>
      <c r="B2387" s="151"/>
      <c r="C2387" s="179" t="s">
        <v>730</v>
      </c>
      <c r="D2387" s="162"/>
      <c r="E2387" s="163"/>
      <c r="F2387" s="164"/>
      <c r="G2387" s="180"/>
    </row>
    <row r="2388" spans="1:7" s="335" customFormat="1" ht="24" customHeight="1" x14ac:dyDescent="0.2">
      <c r="A2388" s="326" t="str">
        <f t="shared" ref="A2388:A2396" si="716">IFERROR(VLOOKUP(C2388,Tabla_Insumos,4,FALSE),"")</f>
        <v/>
      </c>
      <c r="B2388" s="327" t="str">
        <f t="shared" ref="B2388:B2396" si="717">IFERROR(VLOOKUP(C2388,Tabla_Insumos,5,FALSE),"")</f>
        <v/>
      </c>
      <c r="C2388" s="328"/>
      <c r="D2388" s="329" t="str">
        <f t="shared" ref="D2388:D2396" si="718">IFERROR(VLOOKUP(C2388,Tabla_Insumos,2,FALSE),"")</f>
        <v/>
      </c>
      <c r="E2388" s="330"/>
      <c r="F2388" s="331">
        <f t="shared" ref="F2388:F2396" si="719">IFERROR(VLOOKUP(C2388,Tabla_Insumos,3,FALSE),0)</f>
        <v>0</v>
      </c>
      <c r="G2388" s="334">
        <f t="shared" ref="G2388:G2396" si="720">ROUND(E2388*F2388,2)</f>
        <v>0</v>
      </c>
    </row>
    <row r="2389" spans="1:7" s="335" customFormat="1" ht="24" customHeight="1" x14ac:dyDescent="0.2">
      <c r="A2389" s="326" t="str">
        <f t="shared" si="716"/>
        <v/>
      </c>
      <c r="B2389" s="327" t="str">
        <f t="shared" si="717"/>
        <v/>
      </c>
      <c r="C2389" s="328"/>
      <c r="D2389" s="329" t="str">
        <f t="shared" si="718"/>
        <v/>
      </c>
      <c r="E2389" s="330"/>
      <c r="F2389" s="331">
        <f t="shared" si="719"/>
        <v>0</v>
      </c>
      <c r="G2389" s="334">
        <f t="shared" si="720"/>
        <v>0</v>
      </c>
    </row>
    <row r="2390" spans="1:7" s="335" customFormat="1" ht="24" customHeight="1" x14ac:dyDescent="0.2">
      <c r="A2390" s="326" t="str">
        <f t="shared" si="716"/>
        <v/>
      </c>
      <c r="B2390" s="327" t="str">
        <f t="shared" si="717"/>
        <v/>
      </c>
      <c r="C2390" s="328"/>
      <c r="D2390" s="329" t="str">
        <f t="shared" si="718"/>
        <v/>
      </c>
      <c r="E2390" s="330"/>
      <c r="F2390" s="331">
        <f t="shared" si="719"/>
        <v>0</v>
      </c>
      <c r="G2390" s="334">
        <f t="shared" si="720"/>
        <v>0</v>
      </c>
    </row>
    <row r="2391" spans="1:7" s="335" customFormat="1" ht="24" customHeight="1" x14ac:dyDescent="0.2">
      <c r="A2391" s="326" t="str">
        <f t="shared" si="716"/>
        <v/>
      </c>
      <c r="B2391" s="327" t="str">
        <f t="shared" si="717"/>
        <v/>
      </c>
      <c r="C2391" s="328"/>
      <c r="D2391" s="329" t="str">
        <f t="shared" si="718"/>
        <v/>
      </c>
      <c r="E2391" s="330"/>
      <c r="F2391" s="331">
        <f t="shared" si="719"/>
        <v>0</v>
      </c>
      <c r="G2391" s="334">
        <f t="shared" si="720"/>
        <v>0</v>
      </c>
    </row>
    <row r="2392" spans="1:7" s="335" customFormat="1" ht="24" customHeight="1" x14ac:dyDescent="0.2">
      <c r="A2392" s="326" t="str">
        <f t="shared" si="716"/>
        <v/>
      </c>
      <c r="B2392" s="327" t="str">
        <f t="shared" si="717"/>
        <v/>
      </c>
      <c r="C2392" s="328"/>
      <c r="D2392" s="329" t="str">
        <f t="shared" si="718"/>
        <v/>
      </c>
      <c r="E2392" s="330"/>
      <c r="F2392" s="331">
        <f t="shared" si="719"/>
        <v>0</v>
      </c>
      <c r="G2392" s="334">
        <f t="shared" si="720"/>
        <v>0</v>
      </c>
    </row>
    <row r="2393" spans="1:7" s="335" customFormat="1" ht="24" customHeight="1" x14ac:dyDescent="0.2">
      <c r="A2393" s="326" t="str">
        <f t="shared" si="716"/>
        <v/>
      </c>
      <c r="B2393" s="327" t="str">
        <f t="shared" si="717"/>
        <v/>
      </c>
      <c r="C2393" s="328"/>
      <c r="D2393" s="329" t="str">
        <f t="shared" si="718"/>
        <v/>
      </c>
      <c r="E2393" s="330"/>
      <c r="F2393" s="331">
        <f t="shared" si="719"/>
        <v>0</v>
      </c>
      <c r="G2393" s="334">
        <f t="shared" si="720"/>
        <v>0</v>
      </c>
    </row>
    <row r="2394" spans="1:7" s="335" customFormat="1" ht="24" customHeight="1" x14ac:dyDescent="0.2">
      <c r="A2394" s="326" t="str">
        <f t="shared" si="716"/>
        <v/>
      </c>
      <c r="B2394" s="327" t="str">
        <f t="shared" si="717"/>
        <v/>
      </c>
      <c r="C2394" s="328"/>
      <c r="D2394" s="329" t="str">
        <f t="shared" si="718"/>
        <v/>
      </c>
      <c r="E2394" s="330"/>
      <c r="F2394" s="331">
        <f t="shared" si="719"/>
        <v>0</v>
      </c>
      <c r="G2394" s="334">
        <f t="shared" si="720"/>
        <v>0</v>
      </c>
    </row>
    <row r="2395" spans="1:7" s="335" customFormat="1" ht="24" customHeight="1" x14ac:dyDescent="0.2">
      <c r="A2395" s="326" t="str">
        <f t="shared" si="716"/>
        <v/>
      </c>
      <c r="B2395" s="327" t="str">
        <f t="shared" si="717"/>
        <v/>
      </c>
      <c r="C2395" s="328"/>
      <c r="D2395" s="329" t="str">
        <f t="shared" si="718"/>
        <v/>
      </c>
      <c r="E2395" s="330"/>
      <c r="F2395" s="331">
        <f t="shared" si="719"/>
        <v>0</v>
      </c>
      <c r="G2395" s="334">
        <f t="shared" si="720"/>
        <v>0</v>
      </c>
    </row>
    <row r="2396" spans="1:7" s="335" customFormat="1" ht="24" customHeight="1" x14ac:dyDescent="0.2">
      <c r="A2396" s="326" t="str">
        <f t="shared" si="716"/>
        <v/>
      </c>
      <c r="B2396" s="327" t="str">
        <f t="shared" si="717"/>
        <v/>
      </c>
      <c r="C2396" s="328"/>
      <c r="D2396" s="329" t="str">
        <f t="shared" si="718"/>
        <v/>
      </c>
      <c r="E2396" s="330"/>
      <c r="F2396" s="331">
        <f t="shared" si="719"/>
        <v>0</v>
      </c>
      <c r="G2396" s="334">
        <f t="shared" si="720"/>
        <v>0</v>
      </c>
    </row>
    <row r="2397" spans="1:7" ht="24" customHeight="1" x14ac:dyDescent="0.2">
      <c r="A2397" s="181"/>
      <c r="B2397" s="162"/>
      <c r="C2397" s="151"/>
      <c r="D2397" s="162"/>
      <c r="E2397" s="163"/>
      <c r="F2397" s="240" t="s">
        <v>35</v>
      </c>
      <c r="G2397" s="178">
        <f>SUBTOTAL(9,G2388:G2396)</f>
        <v>0</v>
      </c>
    </row>
    <row r="2398" spans="1:7" ht="24" customHeight="1" thickBot="1" x14ac:dyDescent="0.25">
      <c r="A2398" s="182"/>
      <c r="B2398" s="183"/>
      <c r="C2398" s="184"/>
      <c r="D2398" s="183"/>
      <c r="E2398" s="185"/>
      <c r="F2398" s="186"/>
      <c r="G2398" s="187"/>
    </row>
    <row r="2399" spans="1:7" ht="24" customHeight="1" thickBot="1" x14ac:dyDescent="0.25">
      <c r="A2399" s="188" t="str">
        <f>B2357</f>
        <v>12.3</v>
      </c>
      <c r="B2399" s="189" t="str">
        <f>C2357</f>
        <v>Dispositivos de tratamiento, cámara séptica y otros</v>
      </c>
      <c r="C2399" s="190"/>
      <c r="D2399" s="190" t="s">
        <v>36</v>
      </c>
      <c r="E2399" s="191"/>
      <c r="F2399" s="192" t="s">
        <v>37</v>
      </c>
      <c r="G2399" s="193">
        <f>SUBTOTAL(9,G2362:G2398)</f>
        <v>0</v>
      </c>
    </row>
    <row r="2400" spans="1:7" ht="24" customHeight="1" thickTop="1" thickBot="1" x14ac:dyDescent="0.25"/>
    <row r="2401" spans="1:141" ht="24" customHeight="1" thickTop="1" x14ac:dyDescent="0.2">
      <c r="A2401" s="225" t="s">
        <v>39</v>
      </c>
      <c r="B2401" s="226"/>
      <c r="C2401" s="226"/>
      <c r="D2401" s="226"/>
      <c r="E2401" s="226"/>
      <c r="F2401" s="226"/>
      <c r="G2401" s="227"/>
      <c r="H2401" s="152">
        <f>COUNTIF($A$1:A2407,"ANALISIS DE PRECIOS")</f>
        <v>49</v>
      </c>
    </row>
    <row r="2402" spans="1:141" ht="24" customHeight="1" x14ac:dyDescent="0.2">
      <c r="A2402" s="153" t="s">
        <v>726</v>
      </c>
      <c r="B2402" s="154" t="str">
        <f>Comitente</f>
        <v>DIRECCIÓN DE INFRAESTRUCTURA ESCOLAR</v>
      </c>
      <c r="C2402" s="148"/>
      <c r="D2402" s="155"/>
      <c r="E2402" s="155"/>
      <c r="F2402" s="156"/>
      <c r="G2402" s="157"/>
    </row>
    <row r="2403" spans="1:141" ht="24" customHeight="1" x14ac:dyDescent="0.2">
      <c r="A2403" s="153" t="s">
        <v>727</v>
      </c>
      <c r="B2403" s="154">
        <f>Contratista</f>
        <v>0</v>
      </c>
      <c r="C2403" s="149"/>
      <c r="D2403" s="149"/>
      <c r="E2403" s="149"/>
      <c r="F2403" s="158"/>
      <c r="G2403" s="159"/>
    </row>
    <row r="2404" spans="1:141" ht="24" customHeight="1" x14ac:dyDescent="0.2">
      <c r="A2404" s="153" t="s">
        <v>26</v>
      </c>
      <c r="B2404" s="154" t="str">
        <f>Obra</f>
        <v>E.N.I. N° 23 - MARGARITA FERRA DE BARTOL</v>
      </c>
      <c r="C2404" s="149"/>
      <c r="D2404" s="149"/>
      <c r="E2404" s="149"/>
      <c r="F2404" s="158" t="s">
        <v>40</v>
      </c>
      <c r="G2404" s="160">
        <f>Fecha_Base</f>
        <v>0</v>
      </c>
    </row>
    <row r="2405" spans="1:141" ht="24" customHeight="1" x14ac:dyDescent="0.2">
      <c r="A2405" s="161" t="s">
        <v>725</v>
      </c>
      <c r="B2405" s="150" t="str">
        <f>Ubicación</f>
        <v>Alfredo Fortabat 3060 (o) - Bº Franklin Rawson</v>
      </c>
      <c r="C2405" s="150"/>
      <c r="D2405" s="162"/>
      <c r="E2405" s="163"/>
      <c r="F2405" s="164"/>
      <c r="G2405" s="165"/>
    </row>
    <row r="2406" spans="1:141" ht="24" customHeight="1" x14ac:dyDescent="0.2">
      <c r="A2406" s="161" t="s">
        <v>41</v>
      </c>
      <c r="B2406" s="166" t="str">
        <f>IFERROR(VALUE(LEFT(B2407,FIND("-",B2407)-1)),"")</f>
        <v/>
      </c>
      <c r="C2406" s="151" t="str">
        <f>IFERROR(VLOOKUP(B2406,Tabla_CyP,2,FALSE),"")</f>
        <v/>
      </c>
      <c r="E2406" s="163"/>
      <c r="F2406" s="164"/>
      <c r="G2406" s="165"/>
    </row>
    <row r="2407" spans="1:141" ht="24" customHeight="1" x14ac:dyDescent="0.2">
      <c r="A2407" s="161" t="s">
        <v>27</v>
      </c>
      <c r="B2407" s="167" t="str">
        <f>IFERROR(VLOOKUP(COUNTIF($A$1:A2407,"ANALISIS DE PRECIOS"),Tabla_NumeroItem,4,FALSE),"")</f>
        <v>12.4</v>
      </c>
      <c r="C2407" s="151" t="str">
        <f>IFERROR(VLOOKUP(B2407,Tabla_CyP,2,FALSE),"")</f>
        <v>Cañería distribución agua fría-caliente</v>
      </c>
      <c r="D2407" s="162"/>
      <c r="E2407" s="163"/>
      <c r="F2407" s="158" t="s">
        <v>28</v>
      </c>
      <c r="G2407" s="168" t="str">
        <f>IFERROR(VLOOKUP(B2407,Tabla_CyP,4,FALSE),"")</f>
        <v>gl</v>
      </c>
    </row>
    <row r="2408" spans="1:141" ht="24" customHeight="1" x14ac:dyDescent="0.2">
      <c r="A2408" s="161"/>
      <c r="B2408" s="150"/>
      <c r="C2408" s="151"/>
      <c r="D2408" s="162"/>
      <c r="E2408" s="163"/>
      <c r="F2408" s="164"/>
      <c r="G2408" s="165"/>
    </row>
    <row r="2409" spans="1:141" ht="24" customHeight="1" x14ac:dyDescent="0.2">
      <c r="A2409" s="357" t="s">
        <v>588</v>
      </c>
      <c r="B2409" s="358"/>
      <c r="C2409" s="359" t="s">
        <v>0</v>
      </c>
      <c r="D2409" s="359" t="s">
        <v>29</v>
      </c>
      <c r="E2409" s="361" t="s">
        <v>30</v>
      </c>
      <c r="F2409" s="363" t="s">
        <v>31</v>
      </c>
      <c r="G2409" s="365" t="s">
        <v>32</v>
      </c>
    </row>
    <row r="2410" spans="1:141" s="171" customFormat="1" ht="24" customHeight="1" x14ac:dyDescent="0.2">
      <c r="A2410" s="169" t="s">
        <v>589</v>
      </c>
      <c r="B2410" s="170" t="s">
        <v>590</v>
      </c>
      <c r="C2410" s="360"/>
      <c r="D2410" s="360"/>
      <c r="E2410" s="362"/>
      <c r="F2410" s="364"/>
      <c r="G2410" s="366"/>
      <c r="I2410" s="336"/>
      <c r="J2410" s="336"/>
      <c r="K2410" s="336"/>
      <c r="L2410" s="336"/>
      <c r="M2410" s="336"/>
      <c r="N2410" s="336"/>
      <c r="O2410" s="336"/>
      <c r="P2410" s="336"/>
      <c r="Q2410" s="336"/>
      <c r="R2410" s="336"/>
      <c r="S2410" s="336"/>
      <c r="T2410" s="336"/>
      <c r="U2410" s="336"/>
      <c r="V2410" s="336"/>
      <c r="W2410" s="336"/>
      <c r="X2410" s="336"/>
      <c r="Y2410" s="336"/>
      <c r="Z2410" s="336"/>
      <c r="AA2410" s="336"/>
      <c r="AB2410" s="336"/>
      <c r="AC2410" s="336"/>
      <c r="AD2410" s="336"/>
      <c r="AE2410" s="336"/>
      <c r="AF2410" s="336"/>
      <c r="AG2410" s="336"/>
      <c r="AH2410" s="336"/>
      <c r="AI2410" s="336"/>
      <c r="AJ2410" s="336"/>
      <c r="AK2410" s="336"/>
      <c r="AL2410" s="336"/>
      <c r="AM2410" s="336"/>
      <c r="AN2410" s="336"/>
      <c r="AO2410" s="336"/>
      <c r="AP2410" s="336"/>
      <c r="AQ2410" s="336"/>
      <c r="AR2410" s="336"/>
      <c r="AS2410" s="336"/>
      <c r="AT2410" s="336"/>
      <c r="AU2410" s="336"/>
      <c r="AV2410" s="336"/>
      <c r="AW2410" s="336"/>
      <c r="AX2410" s="336"/>
      <c r="AY2410" s="336"/>
      <c r="AZ2410" s="336"/>
      <c r="BA2410" s="336"/>
      <c r="BB2410" s="336"/>
      <c r="BC2410" s="336"/>
      <c r="BD2410" s="336"/>
      <c r="BE2410" s="336"/>
      <c r="BF2410" s="336"/>
      <c r="BG2410" s="336"/>
      <c r="BH2410" s="336"/>
      <c r="BI2410" s="336"/>
      <c r="BJ2410" s="336"/>
      <c r="BK2410" s="336"/>
      <c r="BL2410" s="336"/>
      <c r="BM2410" s="336"/>
      <c r="BN2410" s="336"/>
      <c r="BO2410" s="336"/>
      <c r="BP2410" s="336"/>
      <c r="BQ2410" s="336"/>
      <c r="BR2410" s="336"/>
      <c r="BS2410" s="336"/>
      <c r="BT2410" s="336"/>
      <c r="BU2410" s="336"/>
      <c r="BV2410" s="336"/>
      <c r="BW2410" s="336"/>
      <c r="BX2410" s="336"/>
      <c r="BY2410" s="336"/>
      <c r="BZ2410" s="336"/>
      <c r="CA2410" s="336"/>
      <c r="CB2410" s="336"/>
      <c r="CC2410" s="336"/>
      <c r="CD2410" s="336"/>
      <c r="CE2410" s="336"/>
      <c r="CF2410" s="336"/>
      <c r="CG2410" s="336"/>
      <c r="CH2410" s="336"/>
      <c r="CI2410" s="336"/>
      <c r="CJ2410" s="336"/>
      <c r="CK2410" s="336"/>
      <c r="CL2410" s="336"/>
      <c r="CM2410" s="336"/>
      <c r="CN2410" s="336"/>
      <c r="CO2410" s="336"/>
      <c r="CP2410" s="336"/>
      <c r="CQ2410" s="336"/>
      <c r="CR2410" s="336"/>
      <c r="CS2410" s="336"/>
      <c r="CT2410" s="336"/>
      <c r="CU2410" s="336"/>
      <c r="CV2410" s="336"/>
      <c r="CW2410" s="336"/>
      <c r="CX2410" s="336"/>
      <c r="CY2410" s="336"/>
      <c r="CZ2410" s="336"/>
      <c r="DA2410" s="336"/>
      <c r="DB2410" s="336"/>
      <c r="DC2410" s="336"/>
      <c r="DD2410" s="336"/>
      <c r="DE2410" s="336"/>
      <c r="DF2410" s="336"/>
      <c r="DG2410" s="336"/>
      <c r="DH2410" s="336"/>
      <c r="DI2410" s="336"/>
      <c r="DJ2410" s="336"/>
      <c r="DK2410" s="336"/>
      <c r="DL2410" s="336"/>
      <c r="DM2410" s="336"/>
      <c r="DN2410" s="336"/>
      <c r="DO2410" s="336"/>
      <c r="DP2410" s="336"/>
      <c r="DQ2410" s="336"/>
      <c r="DR2410" s="336"/>
      <c r="DS2410" s="336"/>
      <c r="DT2410" s="336"/>
      <c r="DU2410" s="336"/>
      <c r="DV2410" s="336"/>
      <c r="DW2410" s="336"/>
      <c r="DX2410" s="336"/>
      <c r="DY2410" s="336"/>
      <c r="DZ2410" s="336"/>
      <c r="EA2410" s="336"/>
      <c r="EB2410" s="336"/>
      <c r="EC2410" s="336"/>
      <c r="ED2410" s="336"/>
      <c r="EE2410" s="336"/>
      <c r="EF2410" s="336"/>
      <c r="EG2410" s="336"/>
      <c r="EH2410" s="336"/>
      <c r="EI2410" s="336"/>
      <c r="EJ2410" s="336"/>
      <c r="EK2410" s="336"/>
    </row>
    <row r="2411" spans="1:141" ht="24" customHeight="1" x14ac:dyDescent="0.2">
      <c r="A2411" s="239"/>
      <c r="B2411" s="172"/>
      <c r="C2411" s="237" t="s">
        <v>728</v>
      </c>
      <c r="D2411" s="173"/>
      <c r="E2411" s="174"/>
      <c r="F2411" s="175"/>
      <c r="G2411" s="176"/>
    </row>
    <row r="2412" spans="1:141" s="335" customFormat="1" ht="24" customHeight="1" x14ac:dyDescent="0.2">
      <c r="A2412" s="326" t="str">
        <f t="shared" ref="A2412:A2425" si="721">IFERROR(VLOOKUP(C2412,Tabla_Insumos,4,FALSE),"")</f>
        <v/>
      </c>
      <c r="B2412" s="327" t="str">
        <f>IFERROR(VLOOKUP(C2412,Tabla_Insumos,5,FALSE),"")</f>
        <v/>
      </c>
      <c r="C2412" s="328"/>
      <c r="D2412" s="329" t="str">
        <f t="shared" ref="D2412:D2425" si="722">IFERROR(VLOOKUP(C2412,Tabla_Insumos,2,FALSE),"")</f>
        <v/>
      </c>
      <c r="E2412" s="330"/>
      <c r="F2412" s="331">
        <f t="shared" ref="F2412:F2425" si="723">IFERROR(VLOOKUP(C2412,Tabla_Insumos,3,FALSE),0)</f>
        <v>0</v>
      </c>
      <c r="G2412" s="334">
        <f>ROUND(E2412*F2412,2)</f>
        <v>0</v>
      </c>
    </row>
    <row r="2413" spans="1:141" s="335" customFormat="1" ht="24" customHeight="1" x14ac:dyDescent="0.2">
      <c r="A2413" s="326" t="str">
        <f t="shared" si="721"/>
        <v/>
      </c>
      <c r="B2413" s="327" t="str">
        <f t="shared" ref="B2413:B2425" si="724">IFERROR(VLOOKUP(C2413,Tabla_Insumos,5,FALSE),"")</f>
        <v/>
      </c>
      <c r="C2413" s="328"/>
      <c r="D2413" s="329" t="str">
        <f t="shared" si="722"/>
        <v/>
      </c>
      <c r="E2413" s="330"/>
      <c r="F2413" s="331">
        <f t="shared" si="723"/>
        <v>0</v>
      </c>
      <c r="G2413" s="334">
        <f t="shared" ref="G2413:G2425" si="725">ROUND(E2413*F2413,2)</f>
        <v>0</v>
      </c>
    </row>
    <row r="2414" spans="1:141" s="335" customFormat="1" ht="24" customHeight="1" x14ac:dyDescent="0.2">
      <c r="A2414" s="326" t="str">
        <f t="shared" si="721"/>
        <v/>
      </c>
      <c r="B2414" s="327" t="str">
        <f t="shared" si="724"/>
        <v/>
      </c>
      <c r="C2414" s="328"/>
      <c r="D2414" s="329" t="str">
        <f t="shared" si="722"/>
        <v/>
      </c>
      <c r="E2414" s="330"/>
      <c r="F2414" s="331">
        <f t="shared" si="723"/>
        <v>0</v>
      </c>
      <c r="G2414" s="334">
        <f t="shared" si="725"/>
        <v>0</v>
      </c>
    </row>
    <row r="2415" spans="1:141" s="335" customFormat="1" ht="24" customHeight="1" x14ac:dyDescent="0.2">
      <c r="A2415" s="326" t="str">
        <f t="shared" si="721"/>
        <v/>
      </c>
      <c r="B2415" s="327" t="str">
        <f t="shared" si="724"/>
        <v/>
      </c>
      <c r="C2415" s="328"/>
      <c r="D2415" s="329" t="str">
        <f t="shared" si="722"/>
        <v/>
      </c>
      <c r="E2415" s="330"/>
      <c r="F2415" s="331">
        <f t="shared" si="723"/>
        <v>0</v>
      </c>
      <c r="G2415" s="334">
        <f t="shared" si="725"/>
        <v>0</v>
      </c>
    </row>
    <row r="2416" spans="1:141" s="335" customFormat="1" ht="24" customHeight="1" x14ac:dyDescent="0.2">
      <c r="A2416" s="326" t="str">
        <f t="shared" si="721"/>
        <v/>
      </c>
      <c r="B2416" s="327" t="str">
        <f t="shared" si="724"/>
        <v/>
      </c>
      <c r="C2416" s="328"/>
      <c r="D2416" s="329" t="str">
        <f t="shared" si="722"/>
        <v/>
      </c>
      <c r="E2416" s="330"/>
      <c r="F2416" s="331">
        <f t="shared" si="723"/>
        <v>0</v>
      </c>
      <c r="G2416" s="334">
        <f t="shared" si="725"/>
        <v>0</v>
      </c>
    </row>
    <row r="2417" spans="1:7" s="335" customFormat="1" ht="24" customHeight="1" x14ac:dyDescent="0.2">
      <c r="A2417" s="326" t="str">
        <f t="shared" si="721"/>
        <v/>
      </c>
      <c r="B2417" s="327" t="str">
        <f t="shared" si="724"/>
        <v/>
      </c>
      <c r="C2417" s="328"/>
      <c r="D2417" s="329" t="str">
        <f t="shared" si="722"/>
        <v/>
      </c>
      <c r="E2417" s="330"/>
      <c r="F2417" s="331">
        <f t="shared" si="723"/>
        <v>0</v>
      </c>
      <c r="G2417" s="334">
        <f t="shared" si="725"/>
        <v>0</v>
      </c>
    </row>
    <row r="2418" spans="1:7" s="335" customFormat="1" ht="24" customHeight="1" x14ac:dyDescent="0.2">
      <c r="A2418" s="326" t="str">
        <f t="shared" si="721"/>
        <v/>
      </c>
      <c r="B2418" s="327" t="str">
        <f t="shared" si="724"/>
        <v/>
      </c>
      <c r="C2418" s="328"/>
      <c r="D2418" s="329" t="str">
        <f t="shared" si="722"/>
        <v/>
      </c>
      <c r="E2418" s="330"/>
      <c r="F2418" s="331">
        <f t="shared" si="723"/>
        <v>0</v>
      </c>
      <c r="G2418" s="334">
        <f t="shared" si="725"/>
        <v>0</v>
      </c>
    </row>
    <row r="2419" spans="1:7" s="335" customFormat="1" ht="24" customHeight="1" x14ac:dyDescent="0.2">
      <c r="A2419" s="326" t="str">
        <f t="shared" si="721"/>
        <v/>
      </c>
      <c r="B2419" s="327" t="str">
        <f t="shared" si="724"/>
        <v/>
      </c>
      <c r="C2419" s="328"/>
      <c r="D2419" s="329" t="str">
        <f t="shared" si="722"/>
        <v/>
      </c>
      <c r="E2419" s="330"/>
      <c r="F2419" s="331">
        <f t="shared" si="723"/>
        <v>0</v>
      </c>
      <c r="G2419" s="334">
        <f t="shared" si="725"/>
        <v>0</v>
      </c>
    </row>
    <row r="2420" spans="1:7" s="335" customFormat="1" ht="24" customHeight="1" x14ac:dyDescent="0.2">
      <c r="A2420" s="326" t="str">
        <f t="shared" si="721"/>
        <v/>
      </c>
      <c r="B2420" s="327" t="str">
        <f t="shared" si="724"/>
        <v/>
      </c>
      <c r="C2420" s="328"/>
      <c r="D2420" s="329" t="str">
        <f t="shared" si="722"/>
        <v/>
      </c>
      <c r="E2420" s="330"/>
      <c r="F2420" s="331">
        <f t="shared" si="723"/>
        <v>0</v>
      </c>
      <c r="G2420" s="334">
        <f t="shared" si="725"/>
        <v>0</v>
      </c>
    </row>
    <row r="2421" spans="1:7" s="335" customFormat="1" ht="24" customHeight="1" x14ac:dyDescent="0.2">
      <c r="A2421" s="326" t="str">
        <f t="shared" si="721"/>
        <v/>
      </c>
      <c r="B2421" s="327" t="str">
        <f t="shared" si="724"/>
        <v/>
      </c>
      <c r="C2421" s="328"/>
      <c r="D2421" s="329" t="str">
        <f t="shared" si="722"/>
        <v/>
      </c>
      <c r="E2421" s="330"/>
      <c r="F2421" s="331">
        <f t="shared" si="723"/>
        <v>0</v>
      </c>
      <c r="G2421" s="334">
        <f t="shared" si="725"/>
        <v>0</v>
      </c>
    </row>
    <row r="2422" spans="1:7" s="335" customFormat="1" ht="24" customHeight="1" x14ac:dyDescent="0.2">
      <c r="A2422" s="326" t="str">
        <f t="shared" si="721"/>
        <v/>
      </c>
      <c r="B2422" s="327" t="str">
        <f t="shared" si="724"/>
        <v/>
      </c>
      <c r="C2422" s="328"/>
      <c r="D2422" s="329" t="str">
        <f t="shared" si="722"/>
        <v/>
      </c>
      <c r="E2422" s="330"/>
      <c r="F2422" s="331">
        <f t="shared" si="723"/>
        <v>0</v>
      </c>
      <c r="G2422" s="334">
        <f t="shared" si="725"/>
        <v>0</v>
      </c>
    </row>
    <row r="2423" spans="1:7" s="335" customFormat="1" ht="24" customHeight="1" x14ac:dyDescent="0.2">
      <c r="A2423" s="326" t="str">
        <f t="shared" si="721"/>
        <v/>
      </c>
      <c r="B2423" s="327" t="str">
        <f t="shared" si="724"/>
        <v/>
      </c>
      <c r="C2423" s="328"/>
      <c r="D2423" s="329" t="str">
        <f t="shared" si="722"/>
        <v/>
      </c>
      <c r="E2423" s="330"/>
      <c r="F2423" s="331">
        <f t="shared" si="723"/>
        <v>0</v>
      </c>
      <c r="G2423" s="334">
        <f t="shared" si="725"/>
        <v>0</v>
      </c>
    </row>
    <row r="2424" spans="1:7" s="335" customFormat="1" ht="24" customHeight="1" x14ac:dyDescent="0.2">
      <c r="A2424" s="326" t="str">
        <f t="shared" si="721"/>
        <v/>
      </c>
      <c r="B2424" s="327" t="str">
        <f t="shared" si="724"/>
        <v/>
      </c>
      <c r="C2424" s="328"/>
      <c r="D2424" s="329" t="str">
        <f t="shared" si="722"/>
        <v/>
      </c>
      <c r="E2424" s="330"/>
      <c r="F2424" s="331">
        <f t="shared" si="723"/>
        <v>0</v>
      </c>
      <c r="G2424" s="334">
        <f t="shared" si="725"/>
        <v>0</v>
      </c>
    </row>
    <row r="2425" spans="1:7" s="335" customFormat="1" ht="24" customHeight="1" x14ac:dyDescent="0.2">
      <c r="A2425" s="326" t="str">
        <f t="shared" si="721"/>
        <v/>
      </c>
      <c r="B2425" s="327" t="str">
        <f t="shared" si="724"/>
        <v/>
      </c>
      <c r="C2425" s="328"/>
      <c r="D2425" s="329" t="str">
        <f t="shared" si="722"/>
        <v/>
      </c>
      <c r="E2425" s="330"/>
      <c r="F2425" s="332">
        <f t="shared" si="723"/>
        <v>0</v>
      </c>
      <c r="G2425" s="334">
        <f t="shared" si="725"/>
        <v>0</v>
      </c>
    </row>
    <row r="2426" spans="1:7" ht="24" customHeight="1" x14ac:dyDescent="0.2">
      <c r="A2426" s="177"/>
      <c r="B2426" s="151"/>
      <c r="C2426" s="151"/>
      <c r="D2426" s="162"/>
      <c r="E2426" s="163"/>
      <c r="F2426" s="240" t="s">
        <v>33</v>
      </c>
      <c r="G2426" s="178">
        <f>SUBTOTAL(9,G2412:G2425)</f>
        <v>0</v>
      </c>
    </row>
    <row r="2427" spans="1:7" ht="24" customHeight="1" x14ac:dyDescent="0.2">
      <c r="A2427" s="177"/>
      <c r="B2427" s="151"/>
      <c r="C2427" s="179" t="s">
        <v>729</v>
      </c>
      <c r="D2427" s="162"/>
      <c r="E2427" s="163"/>
      <c r="F2427" s="164"/>
      <c r="G2427" s="180"/>
    </row>
    <row r="2428" spans="1:7" s="335" customFormat="1" ht="24" customHeight="1" x14ac:dyDescent="0.2">
      <c r="A2428" s="326" t="str">
        <f t="shared" ref="A2428:A2435" si="726">IFERROR(VLOOKUP(C2428,Tabla_Insumos,4,FALSE),"")</f>
        <v/>
      </c>
      <c r="B2428" s="327" t="str">
        <f t="shared" ref="B2428:B2435" si="727">IFERROR(VLOOKUP(C2428,Tabla_Insumos,5,FALSE),"")</f>
        <v/>
      </c>
      <c r="C2428" s="328"/>
      <c r="D2428" s="329" t="str">
        <f t="shared" ref="D2428:D2435" si="728">IFERROR(VLOOKUP(C2428,Tabla_Insumos,2,FALSE),"")</f>
        <v/>
      </c>
      <c r="E2428" s="330"/>
      <c r="F2428" s="333">
        <f t="shared" ref="F2428:F2435" si="729">IFERROR(VLOOKUP(C2428,Tabla_Insumos,3,FALSE),0)</f>
        <v>0</v>
      </c>
      <c r="G2428" s="334">
        <f>ROUND(E2428*F2428,2)</f>
        <v>0</v>
      </c>
    </row>
    <row r="2429" spans="1:7" s="335" customFormat="1" ht="24" customHeight="1" x14ac:dyDescent="0.2">
      <c r="A2429" s="326" t="str">
        <f t="shared" si="726"/>
        <v/>
      </c>
      <c r="B2429" s="327" t="str">
        <f t="shared" si="727"/>
        <v/>
      </c>
      <c r="C2429" s="328"/>
      <c r="D2429" s="329" t="str">
        <f t="shared" si="728"/>
        <v/>
      </c>
      <c r="E2429" s="330"/>
      <c r="F2429" s="333">
        <f t="shared" si="729"/>
        <v>0</v>
      </c>
      <c r="G2429" s="334">
        <f>ROUND(E2429*F2429,2)</f>
        <v>0</v>
      </c>
    </row>
    <row r="2430" spans="1:7" s="335" customFormat="1" ht="24" customHeight="1" x14ac:dyDescent="0.2">
      <c r="A2430" s="326" t="str">
        <f t="shared" si="726"/>
        <v/>
      </c>
      <c r="B2430" s="327" t="str">
        <f t="shared" si="727"/>
        <v/>
      </c>
      <c r="C2430" s="328"/>
      <c r="D2430" s="329" t="str">
        <f t="shared" si="728"/>
        <v/>
      </c>
      <c r="E2430" s="330"/>
      <c r="F2430" s="333">
        <f t="shared" si="729"/>
        <v>0</v>
      </c>
      <c r="G2430" s="334">
        <f t="shared" ref="G2430:G2435" si="730">ROUND(E2430*F2430,2)</f>
        <v>0</v>
      </c>
    </row>
    <row r="2431" spans="1:7" s="335" customFormat="1" ht="24" customHeight="1" x14ac:dyDescent="0.2">
      <c r="A2431" s="326" t="str">
        <f t="shared" si="726"/>
        <v/>
      </c>
      <c r="B2431" s="327" t="str">
        <f t="shared" si="727"/>
        <v/>
      </c>
      <c r="C2431" s="328"/>
      <c r="D2431" s="329" t="str">
        <f t="shared" si="728"/>
        <v/>
      </c>
      <c r="E2431" s="330"/>
      <c r="F2431" s="333">
        <f t="shared" si="729"/>
        <v>0</v>
      </c>
      <c r="G2431" s="334">
        <f t="shared" si="730"/>
        <v>0</v>
      </c>
    </row>
    <row r="2432" spans="1:7" s="335" customFormat="1" ht="24" customHeight="1" x14ac:dyDescent="0.2">
      <c r="A2432" s="326" t="str">
        <f t="shared" si="726"/>
        <v/>
      </c>
      <c r="B2432" s="327" t="str">
        <f t="shared" si="727"/>
        <v/>
      </c>
      <c r="C2432" s="328"/>
      <c r="D2432" s="329" t="str">
        <f t="shared" si="728"/>
        <v/>
      </c>
      <c r="E2432" s="330"/>
      <c r="F2432" s="331">
        <f t="shared" si="729"/>
        <v>0</v>
      </c>
      <c r="G2432" s="334">
        <f t="shared" si="730"/>
        <v>0</v>
      </c>
    </row>
    <row r="2433" spans="1:7" s="335" customFormat="1" ht="24" customHeight="1" x14ac:dyDescent="0.2">
      <c r="A2433" s="326" t="str">
        <f t="shared" si="726"/>
        <v/>
      </c>
      <c r="B2433" s="327" t="str">
        <f t="shared" si="727"/>
        <v/>
      </c>
      <c r="C2433" s="328"/>
      <c r="D2433" s="329" t="str">
        <f t="shared" si="728"/>
        <v/>
      </c>
      <c r="E2433" s="330"/>
      <c r="F2433" s="331">
        <f t="shared" si="729"/>
        <v>0</v>
      </c>
      <c r="G2433" s="334">
        <f t="shared" si="730"/>
        <v>0</v>
      </c>
    </row>
    <row r="2434" spans="1:7" s="335" customFormat="1" ht="24" customHeight="1" x14ac:dyDescent="0.2">
      <c r="A2434" s="326" t="str">
        <f t="shared" si="726"/>
        <v/>
      </c>
      <c r="B2434" s="327" t="str">
        <f t="shared" si="727"/>
        <v/>
      </c>
      <c r="C2434" s="328"/>
      <c r="D2434" s="329" t="str">
        <f t="shared" si="728"/>
        <v/>
      </c>
      <c r="E2434" s="330"/>
      <c r="F2434" s="331">
        <f t="shared" si="729"/>
        <v>0</v>
      </c>
      <c r="G2434" s="334">
        <f t="shared" si="730"/>
        <v>0</v>
      </c>
    </row>
    <row r="2435" spans="1:7" s="335" customFormat="1" ht="24" customHeight="1" x14ac:dyDescent="0.2">
      <c r="A2435" s="326" t="str">
        <f t="shared" si="726"/>
        <v/>
      </c>
      <c r="B2435" s="327" t="str">
        <f t="shared" si="727"/>
        <v/>
      </c>
      <c r="C2435" s="328"/>
      <c r="D2435" s="329" t="str">
        <f t="shared" si="728"/>
        <v/>
      </c>
      <c r="E2435" s="330"/>
      <c r="F2435" s="331">
        <f t="shared" si="729"/>
        <v>0</v>
      </c>
      <c r="G2435" s="334">
        <f t="shared" si="730"/>
        <v>0</v>
      </c>
    </row>
    <row r="2436" spans="1:7" ht="24" customHeight="1" x14ac:dyDescent="0.2">
      <c r="A2436" s="177"/>
      <c r="B2436" s="151"/>
      <c r="C2436" s="151"/>
      <c r="D2436" s="162"/>
      <c r="E2436" s="163"/>
      <c r="F2436" s="240" t="s">
        <v>34</v>
      </c>
      <c r="G2436" s="178">
        <f>SUBTOTAL(9,G2428:G2435)</f>
        <v>0</v>
      </c>
    </row>
    <row r="2437" spans="1:7" ht="24" customHeight="1" x14ac:dyDescent="0.2">
      <c r="A2437" s="177"/>
      <c r="B2437" s="151"/>
      <c r="C2437" s="179" t="s">
        <v>730</v>
      </c>
      <c r="D2437" s="162"/>
      <c r="E2437" s="163"/>
      <c r="F2437" s="164"/>
      <c r="G2437" s="180"/>
    </row>
    <row r="2438" spans="1:7" s="335" customFormat="1" ht="24" customHeight="1" x14ac:dyDescent="0.2">
      <c r="A2438" s="326" t="str">
        <f t="shared" ref="A2438:A2446" si="731">IFERROR(VLOOKUP(C2438,Tabla_Insumos,4,FALSE),"")</f>
        <v/>
      </c>
      <c r="B2438" s="327" t="str">
        <f t="shared" ref="B2438:B2446" si="732">IFERROR(VLOOKUP(C2438,Tabla_Insumos,5,FALSE),"")</f>
        <v/>
      </c>
      <c r="C2438" s="328"/>
      <c r="D2438" s="329" t="str">
        <f t="shared" ref="D2438:D2446" si="733">IFERROR(VLOOKUP(C2438,Tabla_Insumos,2,FALSE),"")</f>
        <v/>
      </c>
      <c r="E2438" s="330"/>
      <c r="F2438" s="331">
        <f t="shared" ref="F2438:F2446" si="734">IFERROR(VLOOKUP(C2438,Tabla_Insumos,3,FALSE),0)</f>
        <v>0</v>
      </c>
      <c r="G2438" s="334">
        <f t="shared" ref="G2438:G2446" si="735">ROUND(E2438*F2438,2)</f>
        <v>0</v>
      </c>
    </row>
    <row r="2439" spans="1:7" s="335" customFormat="1" ht="24" customHeight="1" x14ac:dyDescent="0.2">
      <c r="A2439" s="326" t="str">
        <f t="shared" si="731"/>
        <v/>
      </c>
      <c r="B2439" s="327" t="str">
        <f t="shared" si="732"/>
        <v/>
      </c>
      <c r="C2439" s="328"/>
      <c r="D2439" s="329" t="str">
        <f t="shared" si="733"/>
        <v/>
      </c>
      <c r="E2439" s="330"/>
      <c r="F2439" s="331">
        <f t="shared" si="734"/>
        <v>0</v>
      </c>
      <c r="G2439" s="334">
        <f t="shared" si="735"/>
        <v>0</v>
      </c>
    </row>
    <row r="2440" spans="1:7" s="335" customFormat="1" ht="24" customHeight="1" x14ac:dyDescent="0.2">
      <c r="A2440" s="326" t="str">
        <f t="shared" si="731"/>
        <v/>
      </c>
      <c r="B2440" s="327" t="str">
        <f t="shared" si="732"/>
        <v/>
      </c>
      <c r="C2440" s="328"/>
      <c r="D2440" s="329" t="str">
        <f t="shared" si="733"/>
        <v/>
      </c>
      <c r="E2440" s="330"/>
      <c r="F2440" s="331">
        <f t="shared" si="734"/>
        <v>0</v>
      </c>
      <c r="G2440" s="334">
        <f t="shared" si="735"/>
        <v>0</v>
      </c>
    </row>
    <row r="2441" spans="1:7" s="335" customFormat="1" ht="24" customHeight="1" x14ac:dyDescent="0.2">
      <c r="A2441" s="326" t="str">
        <f t="shared" si="731"/>
        <v/>
      </c>
      <c r="B2441" s="327" t="str">
        <f t="shared" si="732"/>
        <v/>
      </c>
      <c r="C2441" s="328"/>
      <c r="D2441" s="329" t="str">
        <f t="shared" si="733"/>
        <v/>
      </c>
      <c r="E2441" s="330"/>
      <c r="F2441" s="331">
        <f t="shared" si="734"/>
        <v>0</v>
      </c>
      <c r="G2441" s="334">
        <f t="shared" si="735"/>
        <v>0</v>
      </c>
    </row>
    <row r="2442" spans="1:7" s="335" customFormat="1" ht="24" customHeight="1" x14ac:dyDescent="0.2">
      <c r="A2442" s="326" t="str">
        <f t="shared" si="731"/>
        <v/>
      </c>
      <c r="B2442" s="327" t="str">
        <f t="shared" si="732"/>
        <v/>
      </c>
      <c r="C2442" s="328"/>
      <c r="D2442" s="329" t="str">
        <f t="shared" si="733"/>
        <v/>
      </c>
      <c r="E2442" s="330"/>
      <c r="F2442" s="331">
        <f t="shared" si="734"/>
        <v>0</v>
      </c>
      <c r="G2442" s="334">
        <f t="shared" si="735"/>
        <v>0</v>
      </c>
    </row>
    <row r="2443" spans="1:7" s="335" customFormat="1" ht="24" customHeight="1" x14ac:dyDescent="0.2">
      <c r="A2443" s="326" t="str">
        <f t="shared" si="731"/>
        <v/>
      </c>
      <c r="B2443" s="327" t="str">
        <f t="shared" si="732"/>
        <v/>
      </c>
      <c r="C2443" s="328"/>
      <c r="D2443" s="329" t="str">
        <f t="shared" si="733"/>
        <v/>
      </c>
      <c r="E2443" s="330"/>
      <c r="F2443" s="331">
        <f t="shared" si="734"/>
        <v>0</v>
      </c>
      <c r="G2443" s="334">
        <f t="shared" si="735"/>
        <v>0</v>
      </c>
    </row>
    <row r="2444" spans="1:7" s="335" customFormat="1" ht="24" customHeight="1" x14ac:dyDescent="0.2">
      <c r="A2444" s="326" t="str">
        <f t="shared" si="731"/>
        <v/>
      </c>
      <c r="B2444" s="327" t="str">
        <f t="shared" si="732"/>
        <v/>
      </c>
      <c r="C2444" s="328"/>
      <c r="D2444" s="329" t="str">
        <f t="shared" si="733"/>
        <v/>
      </c>
      <c r="E2444" s="330"/>
      <c r="F2444" s="331">
        <f t="shared" si="734"/>
        <v>0</v>
      </c>
      <c r="G2444" s="334">
        <f t="shared" si="735"/>
        <v>0</v>
      </c>
    </row>
    <row r="2445" spans="1:7" s="335" customFormat="1" ht="24" customHeight="1" x14ac:dyDescent="0.2">
      <c r="A2445" s="326" t="str">
        <f t="shared" si="731"/>
        <v/>
      </c>
      <c r="B2445" s="327" t="str">
        <f t="shared" si="732"/>
        <v/>
      </c>
      <c r="C2445" s="328"/>
      <c r="D2445" s="329" t="str">
        <f t="shared" si="733"/>
        <v/>
      </c>
      <c r="E2445" s="330"/>
      <c r="F2445" s="331">
        <f t="shared" si="734"/>
        <v>0</v>
      </c>
      <c r="G2445" s="334">
        <f t="shared" si="735"/>
        <v>0</v>
      </c>
    </row>
    <row r="2446" spans="1:7" s="335" customFormat="1" ht="24" customHeight="1" x14ac:dyDescent="0.2">
      <c r="A2446" s="326" t="str">
        <f t="shared" si="731"/>
        <v/>
      </c>
      <c r="B2446" s="327" t="str">
        <f t="shared" si="732"/>
        <v/>
      </c>
      <c r="C2446" s="328"/>
      <c r="D2446" s="329" t="str">
        <f t="shared" si="733"/>
        <v/>
      </c>
      <c r="E2446" s="330"/>
      <c r="F2446" s="331">
        <f t="shared" si="734"/>
        <v>0</v>
      </c>
      <c r="G2446" s="334">
        <f t="shared" si="735"/>
        <v>0</v>
      </c>
    </row>
    <row r="2447" spans="1:7" ht="24" customHeight="1" x14ac:dyDescent="0.2">
      <c r="A2447" s="181"/>
      <c r="B2447" s="162"/>
      <c r="C2447" s="151"/>
      <c r="D2447" s="162"/>
      <c r="E2447" s="163"/>
      <c r="F2447" s="240" t="s">
        <v>35</v>
      </c>
      <c r="G2447" s="178">
        <f>SUBTOTAL(9,G2438:G2446)</f>
        <v>0</v>
      </c>
    </row>
    <row r="2448" spans="1:7" ht="24" customHeight="1" thickBot="1" x14ac:dyDescent="0.25">
      <c r="A2448" s="182"/>
      <c r="B2448" s="183"/>
      <c r="C2448" s="184"/>
      <c r="D2448" s="183"/>
      <c r="E2448" s="185"/>
      <c r="F2448" s="186"/>
      <c r="G2448" s="187"/>
    </row>
    <row r="2449" spans="1:141" ht="24" customHeight="1" thickBot="1" x14ac:dyDescent="0.25">
      <c r="A2449" s="188" t="str">
        <f>B2407</f>
        <v>12.4</v>
      </c>
      <c r="B2449" s="189" t="str">
        <f>C2407</f>
        <v>Cañería distribución agua fría-caliente</v>
      </c>
      <c r="C2449" s="190"/>
      <c r="D2449" s="190" t="s">
        <v>36</v>
      </c>
      <c r="E2449" s="191"/>
      <c r="F2449" s="192" t="s">
        <v>37</v>
      </c>
      <c r="G2449" s="193">
        <f>SUBTOTAL(9,G2412:G2448)</f>
        <v>0</v>
      </c>
    </row>
    <row r="2450" spans="1:141" ht="24" customHeight="1" thickTop="1" thickBot="1" x14ac:dyDescent="0.25"/>
    <row r="2451" spans="1:141" ht="24" customHeight="1" thickTop="1" x14ac:dyDescent="0.2">
      <c r="A2451" s="225" t="s">
        <v>39</v>
      </c>
      <c r="B2451" s="226"/>
      <c r="C2451" s="226"/>
      <c r="D2451" s="226"/>
      <c r="E2451" s="226"/>
      <c r="F2451" s="226"/>
      <c r="G2451" s="227"/>
      <c r="H2451" s="152">
        <f>COUNTIF($A$1:A2457,"ANALISIS DE PRECIOS")</f>
        <v>50</v>
      </c>
    </row>
    <row r="2452" spans="1:141" ht="24" customHeight="1" x14ac:dyDescent="0.2">
      <c r="A2452" s="153" t="s">
        <v>726</v>
      </c>
      <c r="B2452" s="154" t="str">
        <f>Comitente</f>
        <v>DIRECCIÓN DE INFRAESTRUCTURA ESCOLAR</v>
      </c>
      <c r="C2452" s="148"/>
      <c r="D2452" s="155"/>
      <c r="E2452" s="155"/>
      <c r="F2452" s="156"/>
      <c r="G2452" s="157"/>
    </row>
    <row r="2453" spans="1:141" ht="24" customHeight="1" x14ac:dyDescent="0.2">
      <c r="A2453" s="153" t="s">
        <v>727</v>
      </c>
      <c r="B2453" s="154">
        <f>Contratista</f>
        <v>0</v>
      </c>
      <c r="C2453" s="149"/>
      <c r="D2453" s="149"/>
      <c r="E2453" s="149"/>
      <c r="F2453" s="158"/>
      <c r="G2453" s="159"/>
    </row>
    <row r="2454" spans="1:141" ht="24" customHeight="1" x14ac:dyDescent="0.2">
      <c r="A2454" s="153" t="s">
        <v>26</v>
      </c>
      <c r="B2454" s="154" t="str">
        <f>Obra</f>
        <v>E.N.I. N° 23 - MARGARITA FERRA DE BARTOL</v>
      </c>
      <c r="C2454" s="149"/>
      <c r="D2454" s="149"/>
      <c r="E2454" s="149"/>
      <c r="F2454" s="158" t="s">
        <v>40</v>
      </c>
      <c r="G2454" s="160">
        <f>Fecha_Base</f>
        <v>0</v>
      </c>
    </row>
    <row r="2455" spans="1:141" ht="24" customHeight="1" x14ac:dyDescent="0.2">
      <c r="A2455" s="161" t="s">
        <v>725</v>
      </c>
      <c r="B2455" s="150" t="str">
        <f>Ubicación</f>
        <v>Alfredo Fortabat 3060 (o) - Bº Franklin Rawson</v>
      </c>
      <c r="C2455" s="150"/>
      <c r="D2455" s="162"/>
      <c r="E2455" s="163"/>
      <c r="F2455" s="164"/>
      <c r="G2455" s="165"/>
    </row>
    <row r="2456" spans="1:141" ht="24" customHeight="1" x14ac:dyDescent="0.2">
      <c r="A2456" s="161" t="s">
        <v>41</v>
      </c>
      <c r="B2456" s="166" t="str">
        <f>IFERROR(VALUE(LEFT(B2457,FIND("-",B2457)-1)),"")</f>
        <v/>
      </c>
      <c r="C2456" s="151" t="str">
        <f>IFERROR(VLOOKUP(B2456,Tabla_CyP,2,FALSE),"")</f>
        <v/>
      </c>
      <c r="E2456" s="163"/>
      <c r="F2456" s="164"/>
      <c r="G2456" s="165"/>
    </row>
    <row r="2457" spans="1:141" ht="24" customHeight="1" x14ac:dyDescent="0.2">
      <c r="A2457" s="161" t="s">
        <v>27</v>
      </c>
      <c r="B2457" s="167" t="str">
        <f>IFERROR(VLOOKUP(COUNTIF($A$1:A2457,"ANALISIS DE PRECIOS"),Tabla_NumeroItem,4,FALSE),"")</f>
        <v>12.6</v>
      </c>
      <c r="C2457" s="151" t="str">
        <f>IFERROR(VLOOKUP(B2457,Tabla_CyP,2,FALSE),"")</f>
        <v>Artefactos sanitarios y griferia</v>
      </c>
      <c r="D2457" s="162"/>
      <c r="E2457" s="163"/>
      <c r="F2457" s="158" t="s">
        <v>28</v>
      </c>
      <c r="G2457" s="168" t="str">
        <f>IFERROR(VLOOKUP(B2457,Tabla_CyP,4,FALSE),"")</f>
        <v>gl</v>
      </c>
    </row>
    <row r="2458" spans="1:141" ht="24" customHeight="1" x14ac:dyDescent="0.2">
      <c r="A2458" s="161"/>
      <c r="B2458" s="150"/>
      <c r="C2458" s="151"/>
      <c r="D2458" s="162"/>
      <c r="E2458" s="163"/>
      <c r="F2458" s="164"/>
      <c r="G2458" s="165"/>
    </row>
    <row r="2459" spans="1:141" ht="24" customHeight="1" x14ac:dyDescent="0.2">
      <c r="A2459" s="357" t="s">
        <v>588</v>
      </c>
      <c r="B2459" s="358"/>
      <c r="C2459" s="359" t="s">
        <v>0</v>
      </c>
      <c r="D2459" s="359" t="s">
        <v>29</v>
      </c>
      <c r="E2459" s="361" t="s">
        <v>30</v>
      </c>
      <c r="F2459" s="363" t="s">
        <v>31</v>
      </c>
      <c r="G2459" s="365" t="s">
        <v>32</v>
      </c>
    </row>
    <row r="2460" spans="1:141" s="171" customFormat="1" ht="24" customHeight="1" x14ac:dyDescent="0.2">
      <c r="A2460" s="169" t="s">
        <v>589</v>
      </c>
      <c r="B2460" s="170" t="s">
        <v>590</v>
      </c>
      <c r="C2460" s="360"/>
      <c r="D2460" s="360"/>
      <c r="E2460" s="362"/>
      <c r="F2460" s="364"/>
      <c r="G2460" s="366"/>
      <c r="I2460" s="336"/>
      <c r="J2460" s="336"/>
      <c r="K2460" s="336"/>
      <c r="L2460" s="336"/>
      <c r="M2460" s="336"/>
      <c r="N2460" s="336"/>
      <c r="O2460" s="336"/>
      <c r="P2460" s="336"/>
      <c r="Q2460" s="336"/>
      <c r="R2460" s="336"/>
      <c r="S2460" s="336"/>
      <c r="T2460" s="336"/>
      <c r="U2460" s="336"/>
      <c r="V2460" s="336"/>
      <c r="W2460" s="336"/>
      <c r="X2460" s="336"/>
      <c r="Y2460" s="336"/>
      <c r="Z2460" s="336"/>
      <c r="AA2460" s="336"/>
      <c r="AB2460" s="336"/>
      <c r="AC2460" s="336"/>
      <c r="AD2460" s="336"/>
      <c r="AE2460" s="336"/>
      <c r="AF2460" s="336"/>
      <c r="AG2460" s="336"/>
      <c r="AH2460" s="336"/>
      <c r="AI2460" s="336"/>
      <c r="AJ2460" s="336"/>
      <c r="AK2460" s="336"/>
      <c r="AL2460" s="336"/>
      <c r="AM2460" s="336"/>
      <c r="AN2460" s="336"/>
      <c r="AO2460" s="336"/>
      <c r="AP2460" s="336"/>
      <c r="AQ2460" s="336"/>
      <c r="AR2460" s="336"/>
      <c r="AS2460" s="336"/>
      <c r="AT2460" s="336"/>
      <c r="AU2460" s="336"/>
      <c r="AV2460" s="336"/>
      <c r="AW2460" s="336"/>
      <c r="AX2460" s="336"/>
      <c r="AY2460" s="336"/>
      <c r="AZ2460" s="336"/>
      <c r="BA2460" s="336"/>
      <c r="BB2460" s="336"/>
      <c r="BC2460" s="336"/>
      <c r="BD2460" s="336"/>
      <c r="BE2460" s="336"/>
      <c r="BF2460" s="336"/>
      <c r="BG2460" s="336"/>
      <c r="BH2460" s="336"/>
      <c r="BI2460" s="336"/>
      <c r="BJ2460" s="336"/>
      <c r="BK2460" s="336"/>
      <c r="BL2460" s="336"/>
      <c r="BM2460" s="336"/>
      <c r="BN2460" s="336"/>
      <c r="BO2460" s="336"/>
      <c r="BP2460" s="336"/>
      <c r="BQ2460" s="336"/>
      <c r="BR2460" s="336"/>
      <c r="BS2460" s="336"/>
      <c r="BT2460" s="336"/>
      <c r="BU2460" s="336"/>
      <c r="BV2460" s="336"/>
      <c r="BW2460" s="336"/>
      <c r="BX2460" s="336"/>
      <c r="BY2460" s="336"/>
      <c r="BZ2460" s="336"/>
      <c r="CA2460" s="336"/>
      <c r="CB2460" s="336"/>
      <c r="CC2460" s="336"/>
      <c r="CD2460" s="336"/>
      <c r="CE2460" s="336"/>
      <c r="CF2460" s="336"/>
      <c r="CG2460" s="336"/>
      <c r="CH2460" s="336"/>
      <c r="CI2460" s="336"/>
      <c r="CJ2460" s="336"/>
      <c r="CK2460" s="336"/>
      <c r="CL2460" s="336"/>
      <c r="CM2460" s="336"/>
      <c r="CN2460" s="336"/>
      <c r="CO2460" s="336"/>
      <c r="CP2460" s="336"/>
      <c r="CQ2460" s="336"/>
      <c r="CR2460" s="336"/>
      <c r="CS2460" s="336"/>
      <c r="CT2460" s="336"/>
      <c r="CU2460" s="336"/>
      <c r="CV2460" s="336"/>
      <c r="CW2460" s="336"/>
      <c r="CX2460" s="336"/>
      <c r="CY2460" s="336"/>
      <c r="CZ2460" s="336"/>
      <c r="DA2460" s="336"/>
      <c r="DB2460" s="336"/>
      <c r="DC2460" s="336"/>
      <c r="DD2460" s="336"/>
      <c r="DE2460" s="336"/>
      <c r="DF2460" s="336"/>
      <c r="DG2460" s="336"/>
      <c r="DH2460" s="336"/>
      <c r="DI2460" s="336"/>
      <c r="DJ2460" s="336"/>
      <c r="DK2460" s="336"/>
      <c r="DL2460" s="336"/>
      <c r="DM2460" s="336"/>
      <c r="DN2460" s="336"/>
      <c r="DO2460" s="336"/>
      <c r="DP2460" s="336"/>
      <c r="DQ2460" s="336"/>
      <c r="DR2460" s="336"/>
      <c r="DS2460" s="336"/>
      <c r="DT2460" s="336"/>
      <c r="DU2460" s="336"/>
      <c r="DV2460" s="336"/>
      <c r="DW2460" s="336"/>
      <c r="DX2460" s="336"/>
      <c r="DY2460" s="336"/>
      <c r="DZ2460" s="336"/>
      <c r="EA2460" s="336"/>
      <c r="EB2460" s="336"/>
      <c r="EC2460" s="336"/>
      <c r="ED2460" s="336"/>
      <c r="EE2460" s="336"/>
      <c r="EF2460" s="336"/>
      <c r="EG2460" s="336"/>
      <c r="EH2460" s="336"/>
      <c r="EI2460" s="336"/>
      <c r="EJ2460" s="336"/>
      <c r="EK2460" s="336"/>
    </row>
    <row r="2461" spans="1:141" ht="24" customHeight="1" x14ac:dyDescent="0.2">
      <c r="A2461" s="239"/>
      <c r="B2461" s="172"/>
      <c r="C2461" s="237" t="s">
        <v>728</v>
      </c>
      <c r="D2461" s="173"/>
      <c r="E2461" s="174"/>
      <c r="F2461" s="175"/>
      <c r="G2461" s="176"/>
    </row>
    <row r="2462" spans="1:141" s="335" customFormat="1" ht="24" customHeight="1" x14ac:dyDescent="0.2">
      <c r="A2462" s="326" t="str">
        <f t="shared" ref="A2462:A2475" si="736">IFERROR(VLOOKUP(C2462,Tabla_Insumos,4,FALSE),"")</f>
        <v/>
      </c>
      <c r="B2462" s="327" t="str">
        <f>IFERROR(VLOOKUP(C2462,Tabla_Insumos,5,FALSE),"")</f>
        <v/>
      </c>
      <c r="C2462" s="328"/>
      <c r="D2462" s="329" t="str">
        <f t="shared" ref="D2462:D2475" si="737">IFERROR(VLOOKUP(C2462,Tabla_Insumos,2,FALSE),"")</f>
        <v/>
      </c>
      <c r="E2462" s="330"/>
      <c r="F2462" s="331">
        <f t="shared" ref="F2462:F2475" si="738">IFERROR(VLOOKUP(C2462,Tabla_Insumos,3,FALSE),0)</f>
        <v>0</v>
      </c>
      <c r="G2462" s="334">
        <f>ROUND(E2462*F2462,2)</f>
        <v>0</v>
      </c>
    </row>
    <row r="2463" spans="1:141" s="335" customFormat="1" ht="24" customHeight="1" x14ac:dyDescent="0.2">
      <c r="A2463" s="326" t="str">
        <f t="shared" si="736"/>
        <v/>
      </c>
      <c r="B2463" s="327" t="str">
        <f t="shared" ref="B2463:B2475" si="739">IFERROR(VLOOKUP(C2463,Tabla_Insumos,5,FALSE),"")</f>
        <v/>
      </c>
      <c r="C2463" s="328"/>
      <c r="D2463" s="329" t="str">
        <f t="shared" si="737"/>
        <v/>
      </c>
      <c r="E2463" s="330"/>
      <c r="F2463" s="331">
        <f t="shared" si="738"/>
        <v>0</v>
      </c>
      <c r="G2463" s="334">
        <f t="shared" ref="G2463:G2475" si="740">ROUND(E2463*F2463,2)</f>
        <v>0</v>
      </c>
    </row>
    <row r="2464" spans="1:141" s="335" customFormat="1" ht="24" customHeight="1" x14ac:dyDescent="0.2">
      <c r="A2464" s="326" t="str">
        <f t="shared" si="736"/>
        <v/>
      </c>
      <c r="B2464" s="327" t="str">
        <f t="shared" si="739"/>
        <v/>
      </c>
      <c r="C2464" s="328"/>
      <c r="D2464" s="329" t="str">
        <f t="shared" si="737"/>
        <v/>
      </c>
      <c r="E2464" s="330"/>
      <c r="F2464" s="331">
        <f t="shared" si="738"/>
        <v>0</v>
      </c>
      <c r="G2464" s="334">
        <f t="shared" si="740"/>
        <v>0</v>
      </c>
    </row>
    <row r="2465" spans="1:7" s="335" customFormat="1" ht="24" customHeight="1" x14ac:dyDescent="0.2">
      <c r="A2465" s="326" t="str">
        <f t="shared" si="736"/>
        <v/>
      </c>
      <c r="B2465" s="327" t="str">
        <f t="shared" si="739"/>
        <v/>
      </c>
      <c r="C2465" s="328"/>
      <c r="D2465" s="329" t="str">
        <f t="shared" si="737"/>
        <v/>
      </c>
      <c r="E2465" s="330"/>
      <c r="F2465" s="331">
        <f t="shared" si="738"/>
        <v>0</v>
      </c>
      <c r="G2465" s="334">
        <f t="shared" si="740"/>
        <v>0</v>
      </c>
    </row>
    <row r="2466" spans="1:7" s="335" customFormat="1" ht="24" customHeight="1" x14ac:dyDescent="0.2">
      <c r="A2466" s="326" t="str">
        <f t="shared" si="736"/>
        <v/>
      </c>
      <c r="B2466" s="327" t="str">
        <f t="shared" si="739"/>
        <v/>
      </c>
      <c r="C2466" s="328"/>
      <c r="D2466" s="329" t="str">
        <f t="shared" si="737"/>
        <v/>
      </c>
      <c r="E2466" s="330"/>
      <c r="F2466" s="331">
        <f t="shared" si="738"/>
        <v>0</v>
      </c>
      <c r="G2466" s="334">
        <f t="shared" si="740"/>
        <v>0</v>
      </c>
    </row>
    <row r="2467" spans="1:7" s="335" customFormat="1" ht="24" customHeight="1" x14ac:dyDescent="0.2">
      <c r="A2467" s="326" t="str">
        <f t="shared" si="736"/>
        <v/>
      </c>
      <c r="B2467" s="327" t="str">
        <f t="shared" si="739"/>
        <v/>
      </c>
      <c r="C2467" s="328"/>
      <c r="D2467" s="329" t="str">
        <f t="shared" si="737"/>
        <v/>
      </c>
      <c r="E2467" s="330"/>
      <c r="F2467" s="331">
        <f t="shared" si="738"/>
        <v>0</v>
      </c>
      <c r="G2467" s="334">
        <f t="shared" si="740"/>
        <v>0</v>
      </c>
    </row>
    <row r="2468" spans="1:7" s="335" customFormat="1" ht="24" customHeight="1" x14ac:dyDescent="0.2">
      <c r="A2468" s="326" t="str">
        <f t="shared" si="736"/>
        <v/>
      </c>
      <c r="B2468" s="327" t="str">
        <f t="shared" si="739"/>
        <v/>
      </c>
      <c r="C2468" s="328"/>
      <c r="D2468" s="329" t="str">
        <f t="shared" si="737"/>
        <v/>
      </c>
      <c r="E2468" s="330"/>
      <c r="F2468" s="331">
        <f t="shared" si="738"/>
        <v>0</v>
      </c>
      <c r="G2468" s="334">
        <f t="shared" si="740"/>
        <v>0</v>
      </c>
    </row>
    <row r="2469" spans="1:7" s="335" customFormat="1" ht="24" customHeight="1" x14ac:dyDescent="0.2">
      <c r="A2469" s="326" t="str">
        <f t="shared" si="736"/>
        <v/>
      </c>
      <c r="B2469" s="327" t="str">
        <f t="shared" si="739"/>
        <v/>
      </c>
      <c r="C2469" s="328"/>
      <c r="D2469" s="329" t="str">
        <f t="shared" si="737"/>
        <v/>
      </c>
      <c r="E2469" s="330"/>
      <c r="F2469" s="331">
        <f t="shared" si="738"/>
        <v>0</v>
      </c>
      <c r="G2469" s="334">
        <f t="shared" si="740"/>
        <v>0</v>
      </c>
    </row>
    <row r="2470" spans="1:7" s="335" customFormat="1" ht="24" customHeight="1" x14ac:dyDescent="0.2">
      <c r="A2470" s="326" t="str">
        <f t="shared" si="736"/>
        <v/>
      </c>
      <c r="B2470" s="327" t="str">
        <f t="shared" si="739"/>
        <v/>
      </c>
      <c r="C2470" s="328"/>
      <c r="D2470" s="329" t="str">
        <f t="shared" si="737"/>
        <v/>
      </c>
      <c r="E2470" s="330"/>
      <c r="F2470" s="331">
        <f t="shared" si="738"/>
        <v>0</v>
      </c>
      <c r="G2470" s="334">
        <f t="shared" si="740"/>
        <v>0</v>
      </c>
    </row>
    <row r="2471" spans="1:7" s="335" customFormat="1" ht="24" customHeight="1" x14ac:dyDescent="0.2">
      <c r="A2471" s="326" t="str">
        <f t="shared" si="736"/>
        <v/>
      </c>
      <c r="B2471" s="327" t="str">
        <f t="shared" si="739"/>
        <v/>
      </c>
      <c r="C2471" s="328"/>
      <c r="D2471" s="329" t="str">
        <f t="shared" si="737"/>
        <v/>
      </c>
      <c r="E2471" s="330"/>
      <c r="F2471" s="331">
        <f t="shared" si="738"/>
        <v>0</v>
      </c>
      <c r="G2471" s="334">
        <f t="shared" si="740"/>
        <v>0</v>
      </c>
    </row>
    <row r="2472" spans="1:7" s="335" customFormat="1" ht="24" customHeight="1" x14ac:dyDescent="0.2">
      <c r="A2472" s="326" t="str">
        <f t="shared" si="736"/>
        <v/>
      </c>
      <c r="B2472" s="327" t="str">
        <f t="shared" si="739"/>
        <v/>
      </c>
      <c r="C2472" s="328"/>
      <c r="D2472" s="329" t="str">
        <f t="shared" si="737"/>
        <v/>
      </c>
      <c r="E2472" s="330"/>
      <c r="F2472" s="331">
        <f t="shared" si="738"/>
        <v>0</v>
      </c>
      <c r="G2472" s="334">
        <f t="shared" si="740"/>
        <v>0</v>
      </c>
    </row>
    <row r="2473" spans="1:7" s="335" customFormat="1" ht="24" customHeight="1" x14ac:dyDescent="0.2">
      <c r="A2473" s="326" t="str">
        <f t="shared" si="736"/>
        <v/>
      </c>
      <c r="B2473" s="327" t="str">
        <f t="shared" si="739"/>
        <v/>
      </c>
      <c r="C2473" s="328"/>
      <c r="D2473" s="329" t="str">
        <f t="shared" si="737"/>
        <v/>
      </c>
      <c r="E2473" s="330"/>
      <c r="F2473" s="331">
        <f t="shared" si="738"/>
        <v>0</v>
      </c>
      <c r="G2473" s="334">
        <f t="shared" si="740"/>
        <v>0</v>
      </c>
    </row>
    <row r="2474" spans="1:7" s="335" customFormat="1" ht="24" customHeight="1" x14ac:dyDescent="0.2">
      <c r="A2474" s="326" t="str">
        <f t="shared" si="736"/>
        <v/>
      </c>
      <c r="B2474" s="327" t="str">
        <f t="shared" si="739"/>
        <v/>
      </c>
      <c r="C2474" s="328"/>
      <c r="D2474" s="329" t="str">
        <f t="shared" si="737"/>
        <v/>
      </c>
      <c r="E2474" s="330"/>
      <c r="F2474" s="331">
        <f t="shared" si="738"/>
        <v>0</v>
      </c>
      <c r="G2474" s="334">
        <f t="shared" si="740"/>
        <v>0</v>
      </c>
    </row>
    <row r="2475" spans="1:7" s="335" customFormat="1" ht="24" customHeight="1" x14ac:dyDescent="0.2">
      <c r="A2475" s="326" t="str">
        <f t="shared" si="736"/>
        <v/>
      </c>
      <c r="B2475" s="327" t="str">
        <f t="shared" si="739"/>
        <v/>
      </c>
      <c r="C2475" s="328"/>
      <c r="D2475" s="329" t="str">
        <f t="shared" si="737"/>
        <v/>
      </c>
      <c r="E2475" s="330"/>
      <c r="F2475" s="332">
        <f t="shared" si="738"/>
        <v>0</v>
      </c>
      <c r="G2475" s="334">
        <f t="shared" si="740"/>
        <v>0</v>
      </c>
    </row>
    <row r="2476" spans="1:7" ht="24" customHeight="1" x14ac:dyDescent="0.2">
      <c r="A2476" s="177"/>
      <c r="B2476" s="151"/>
      <c r="C2476" s="151"/>
      <c r="D2476" s="162"/>
      <c r="E2476" s="163"/>
      <c r="F2476" s="240" t="s">
        <v>33</v>
      </c>
      <c r="G2476" s="178">
        <f>SUBTOTAL(9,G2462:G2475)</f>
        <v>0</v>
      </c>
    </row>
    <row r="2477" spans="1:7" ht="24" customHeight="1" x14ac:dyDescent="0.2">
      <c r="A2477" s="177"/>
      <c r="B2477" s="151"/>
      <c r="C2477" s="179" t="s">
        <v>729</v>
      </c>
      <c r="D2477" s="162"/>
      <c r="E2477" s="163"/>
      <c r="F2477" s="164"/>
      <c r="G2477" s="180"/>
    </row>
    <row r="2478" spans="1:7" s="335" customFormat="1" ht="24" customHeight="1" x14ac:dyDescent="0.2">
      <c r="A2478" s="326" t="str">
        <f t="shared" ref="A2478:A2485" si="741">IFERROR(VLOOKUP(C2478,Tabla_Insumos,4,FALSE),"")</f>
        <v/>
      </c>
      <c r="B2478" s="327" t="str">
        <f t="shared" ref="B2478:B2485" si="742">IFERROR(VLOOKUP(C2478,Tabla_Insumos,5,FALSE),"")</f>
        <v/>
      </c>
      <c r="C2478" s="328"/>
      <c r="D2478" s="329" t="str">
        <f t="shared" ref="D2478:D2485" si="743">IFERROR(VLOOKUP(C2478,Tabla_Insumos,2,FALSE),"")</f>
        <v/>
      </c>
      <c r="E2478" s="330"/>
      <c r="F2478" s="333">
        <f t="shared" ref="F2478:F2485" si="744">IFERROR(VLOOKUP(C2478,Tabla_Insumos,3,FALSE),0)</f>
        <v>0</v>
      </c>
      <c r="G2478" s="334">
        <f>ROUND(E2478*F2478,2)</f>
        <v>0</v>
      </c>
    </row>
    <row r="2479" spans="1:7" s="335" customFormat="1" ht="24" customHeight="1" x14ac:dyDescent="0.2">
      <c r="A2479" s="326" t="str">
        <f t="shared" si="741"/>
        <v/>
      </c>
      <c r="B2479" s="327" t="str">
        <f t="shared" si="742"/>
        <v/>
      </c>
      <c r="C2479" s="328"/>
      <c r="D2479" s="329" t="str">
        <f t="shared" si="743"/>
        <v/>
      </c>
      <c r="E2479" s="330"/>
      <c r="F2479" s="333">
        <f t="shared" si="744"/>
        <v>0</v>
      </c>
      <c r="G2479" s="334">
        <f>ROUND(E2479*F2479,2)</f>
        <v>0</v>
      </c>
    </row>
    <row r="2480" spans="1:7" s="335" customFormat="1" ht="24" customHeight="1" x14ac:dyDescent="0.2">
      <c r="A2480" s="326" t="str">
        <f t="shared" si="741"/>
        <v/>
      </c>
      <c r="B2480" s="327" t="str">
        <f t="shared" si="742"/>
        <v/>
      </c>
      <c r="C2480" s="328"/>
      <c r="D2480" s="329" t="str">
        <f t="shared" si="743"/>
        <v/>
      </c>
      <c r="E2480" s="330"/>
      <c r="F2480" s="333">
        <f t="shared" si="744"/>
        <v>0</v>
      </c>
      <c r="G2480" s="334">
        <f t="shared" ref="G2480:G2485" si="745">ROUND(E2480*F2480,2)</f>
        <v>0</v>
      </c>
    </row>
    <row r="2481" spans="1:7" s="335" customFormat="1" ht="24" customHeight="1" x14ac:dyDescent="0.2">
      <c r="A2481" s="326" t="str">
        <f t="shared" si="741"/>
        <v/>
      </c>
      <c r="B2481" s="327" t="str">
        <f t="shared" si="742"/>
        <v/>
      </c>
      <c r="C2481" s="328"/>
      <c r="D2481" s="329" t="str">
        <f t="shared" si="743"/>
        <v/>
      </c>
      <c r="E2481" s="330"/>
      <c r="F2481" s="333">
        <f t="shared" si="744"/>
        <v>0</v>
      </c>
      <c r="G2481" s="334">
        <f t="shared" si="745"/>
        <v>0</v>
      </c>
    </row>
    <row r="2482" spans="1:7" s="335" customFormat="1" ht="24" customHeight="1" x14ac:dyDescent="0.2">
      <c r="A2482" s="326" t="str">
        <f t="shared" si="741"/>
        <v/>
      </c>
      <c r="B2482" s="327" t="str">
        <f t="shared" si="742"/>
        <v/>
      </c>
      <c r="C2482" s="328"/>
      <c r="D2482" s="329" t="str">
        <f t="shared" si="743"/>
        <v/>
      </c>
      <c r="E2482" s="330"/>
      <c r="F2482" s="331">
        <f t="shared" si="744"/>
        <v>0</v>
      </c>
      <c r="G2482" s="334">
        <f t="shared" si="745"/>
        <v>0</v>
      </c>
    </row>
    <row r="2483" spans="1:7" s="335" customFormat="1" ht="24" customHeight="1" x14ac:dyDescent="0.2">
      <c r="A2483" s="326" t="str">
        <f t="shared" si="741"/>
        <v/>
      </c>
      <c r="B2483" s="327" t="str">
        <f t="shared" si="742"/>
        <v/>
      </c>
      <c r="C2483" s="328"/>
      <c r="D2483" s="329" t="str">
        <f t="shared" si="743"/>
        <v/>
      </c>
      <c r="E2483" s="330"/>
      <c r="F2483" s="331">
        <f t="shared" si="744"/>
        <v>0</v>
      </c>
      <c r="G2483" s="334">
        <f t="shared" si="745"/>
        <v>0</v>
      </c>
    </row>
    <row r="2484" spans="1:7" s="335" customFormat="1" ht="24" customHeight="1" x14ac:dyDescent="0.2">
      <c r="A2484" s="326" t="str">
        <f t="shared" si="741"/>
        <v/>
      </c>
      <c r="B2484" s="327" t="str">
        <f t="shared" si="742"/>
        <v/>
      </c>
      <c r="C2484" s="328"/>
      <c r="D2484" s="329" t="str">
        <f t="shared" si="743"/>
        <v/>
      </c>
      <c r="E2484" s="330"/>
      <c r="F2484" s="331">
        <f t="shared" si="744"/>
        <v>0</v>
      </c>
      <c r="G2484" s="334">
        <f t="shared" si="745"/>
        <v>0</v>
      </c>
    </row>
    <row r="2485" spans="1:7" s="335" customFormat="1" ht="24" customHeight="1" x14ac:dyDescent="0.2">
      <c r="A2485" s="326" t="str">
        <f t="shared" si="741"/>
        <v/>
      </c>
      <c r="B2485" s="327" t="str">
        <f t="shared" si="742"/>
        <v/>
      </c>
      <c r="C2485" s="328"/>
      <c r="D2485" s="329" t="str">
        <f t="shared" si="743"/>
        <v/>
      </c>
      <c r="E2485" s="330"/>
      <c r="F2485" s="331">
        <f t="shared" si="744"/>
        <v>0</v>
      </c>
      <c r="G2485" s="334">
        <f t="shared" si="745"/>
        <v>0</v>
      </c>
    </row>
    <row r="2486" spans="1:7" ht="24" customHeight="1" x14ac:dyDescent="0.2">
      <c r="A2486" s="177"/>
      <c r="B2486" s="151"/>
      <c r="C2486" s="151"/>
      <c r="D2486" s="162"/>
      <c r="E2486" s="163"/>
      <c r="F2486" s="240" t="s">
        <v>34</v>
      </c>
      <c r="G2486" s="178">
        <f>SUBTOTAL(9,G2478:G2485)</f>
        <v>0</v>
      </c>
    </row>
    <row r="2487" spans="1:7" ht="24" customHeight="1" x14ac:dyDescent="0.2">
      <c r="A2487" s="177"/>
      <c r="B2487" s="151"/>
      <c r="C2487" s="179" t="s">
        <v>730</v>
      </c>
      <c r="D2487" s="162"/>
      <c r="E2487" s="163"/>
      <c r="F2487" s="164"/>
      <c r="G2487" s="180"/>
    </row>
    <row r="2488" spans="1:7" s="335" customFormat="1" ht="24" customHeight="1" x14ac:dyDescent="0.2">
      <c r="A2488" s="326" t="str">
        <f t="shared" ref="A2488:A2496" si="746">IFERROR(VLOOKUP(C2488,Tabla_Insumos,4,FALSE),"")</f>
        <v/>
      </c>
      <c r="B2488" s="327" t="str">
        <f t="shared" ref="B2488:B2496" si="747">IFERROR(VLOOKUP(C2488,Tabla_Insumos,5,FALSE),"")</f>
        <v/>
      </c>
      <c r="C2488" s="328"/>
      <c r="D2488" s="329" t="str">
        <f t="shared" ref="D2488:D2496" si="748">IFERROR(VLOOKUP(C2488,Tabla_Insumos,2,FALSE),"")</f>
        <v/>
      </c>
      <c r="E2488" s="330"/>
      <c r="F2488" s="331">
        <f t="shared" ref="F2488:F2496" si="749">IFERROR(VLOOKUP(C2488,Tabla_Insumos,3,FALSE),0)</f>
        <v>0</v>
      </c>
      <c r="G2488" s="334">
        <f t="shared" ref="G2488:G2496" si="750">ROUND(E2488*F2488,2)</f>
        <v>0</v>
      </c>
    </row>
    <row r="2489" spans="1:7" s="335" customFormat="1" ht="24" customHeight="1" x14ac:dyDescent="0.2">
      <c r="A2489" s="326" t="str">
        <f t="shared" si="746"/>
        <v/>
      </c>
      <c r="B2489" s="327" t="str">
        <f t="shared" si="747"/>
        <v/>
      </c>
      <c r="C2489" s="328"/>
      <c r="D2489" s="329" t="str">
        <f t="shared" si="748"/>
        <v/>
      </c>
      <c r="E2489" s="330"/>
      <c r="F2489" s="331">
        <f t="shared" si="749"/>
        <v>0</v>
      </c>
      <c r="G2489" s="334">
        <f t="shared" si="750"/>
        <v>0</v>
      </c>
    </row>
    <row r="2490" spans="1:7" s="335" customFormat="1" ht="24" customHeight="1" x14ac:dyDescent="0.2">
      <c r="A2490" s="326" t="str">
        <f t="shared" si="746"/>
        <v/>
      </c>
      <c r="B2490" s="327" t="str">
        <f t="shared" si="747"/>
        <v/>
      </c>
      <c r="C2490" s="328"/>
      <c r="D2490" s="329" t="str">
        <f t="shared" si="748"/>
        <v/>
      </c>
      <c r="E2490" s="330"/>
      <c r="F2490" s="331">
        <f t="shared" si="749"/>
        <v>0</v>
      </c>
      <c r="G2490" s="334">
        <f t="shared" si="750"/>
        <v>0</v>
      </c>
    </row>
    <row r="2491" spans="1:7" s="335" customFormat="1" ht="24" customHeight="1" x14ac:dyDescent="0.2">
      <c r="A2491" s="326" t="str">
        <f t="shared" si="746"/>
        <v/>
      </c>
      <c r="B2491" s="327" t="str">
        <f t="shared" si="747"/>
        <v/>
      </c>
      <c r="C2491" s="328"/>
      <c r="D2491" s="329" t="str">
        <f t="shared" si="748"/>
        <v/>
      </c>
      <c r="E2491" s="330"/>
      <c r="F2491" s="331">
        <f t="shared" si="749"/>
        <v>0</v>
      </c>
      <c r="G2491" s="334">
        <f t="shared" si="750"/>
        <v>0</v>
      </c>
    </row>
    <row r="2492" spans="1:7" s="335" customFormat="1" ht="24" customHeight="1" x14ac:dyDescent="0.2">
      <c r="A2492" s="326" t="str">
        <f t="shared" si="746"/>
        <v/>
      </c>
      <c r="B2492" s="327" t="str">
        <f t="shared" si="747"/>
        <v/>
      </c>
      <c r="C2492" s="328"/>
      <c r="D2492" s="329" t="str">
        <f t="shared" si="748"/>
        <v/>
      </c>
      <c r="E2492" s="330"/>
      <c r="F2492" s="331">
        <f t="shared" si="749"/>
        <v>0</v>
      </c>
      <c r="G2492" s="334">
        <f t="shared" si="750"/>
        <v>0</v>
      </c>
    </row>
    <row r="2493" spans="1:7" s="335" customFormat="1" ht="24" customHeight="1" x14ac:dyDescent="0.2">
      <c r="A2493" s="326" t="str">
        <f t="shared" si="746"/>
        <v/>
      </c>
      <c r="B2493" s="327" t="str">
        <f t="shared" si="747"/>
        <v/>
      </c>
      <c r="C2493" s="328"/>
      <c r="D2493" s="329" t="str">
        <f t="shared" si="748"/>
        <v/>
      </c>
      <c r="E2493" s="330"/>
      <c r="F2493" s="331">
        <f t="shared" si="749"/>
        <v>0</v>
      </c>
      <c r="G2493" s="334">
        <f t="shared" si="750"/>
        <v>0</v>
      </c>
    </row>
    <row r="2494" spans="1:7" s="335" customFormat="1" ht="24" customHeight="1" x14ac:dyDescent="0.2">
      <c r="A2494" s="326" t="str">
        <f t="shared" si="746"/>
        <v/>
      </c>
      <c r="B2494" s="327" t="str">
        <f t="shared" si="747"/>
        <v/>
      </c>
      <c r="C2494" s="328"/>
      <c r="D2494" s="329" t="str">
        <f t="shared" si="748"/>
        <v/>
      </c>
      <c r="E2494" s="330"/>
      <c r="F2494" s="331">
        <f t="shared" si="749"/>
        <v>0</v>
      </c>
      <c r="G2494" s="334">
        <f t="shared" si="750"/>
        <v>0</v>
      </c>
    </row>
    <row r="2495" spans="1:7" s="335" customFormat="1" ht="24" customHeight="1" x14ac:dyDescent="0.2">
      <c r="A2495" s="326" t="str">
        <f t="shared" si="746"/>
        <v/>
      </c>
      <c r="B2495" s="327" t="str">
        <f t="shared" si="747"/>
        <v/>
      </c>
      <c r="C2495" s="328"/>
      <c r="D2495" s="329" t="str">
        <f t="shared" si="748"/>
        <v/>
      </c>
      <c r="E2495" s="330"/>
      <c r="F2495" s="331">
        <f t="shared" si="749"/>
        <v>0</v>
      </c>
      <c r="G2495" s="334">
        <f t="shared" si="750"/>
        <v>0</v>
      </c>
    </row>
    <row r="2496" spans="1:7" s="335" customFormat="1" ht="24" customHeight="1" x14ac:dyDescent="0.2">
      <c r="A2496" s="326" t="str">
        <f t="shared" si="746"/>
        <v/>
      </c>
      <c r="B2496" s="327" t="str">
        <f t="shared" si="747"/>
        <v/>
      </c>
      <c r="C2496" s="328"/>
      <c r="D2496" s="329" t="str">
        <f t="shared" si="748"/>
        <v/>
      </c>
      <c r="E2496" s="330"/>
      <c r="F2496" s="331">
        <f t="shared" si="749"/>
        <v>0</v>
      </c>
      <c r="G2496" s="334">
        <f t="shared" si="750"/>
        <v>0</v>
      </c>
    </row>
    <row r="2497" spans="1:141" ht="24" customHeight="1" x14ac:dyDescent="0.2">
      <c r="A2497" s="181"/>
      <c r="B2497" s="162"/>
      <c r="C2497" s="151"/>
      <c r="D2497" s="162"/>
      <c r="E2497" s="163"/>
      <c r="F2497" s="240" t="s">
        <v>35</v>
      </c>
      <c r="G2497" s="178">
        <f>SUBTOTAL(9,G2488:G2496)</f>
        <v>0</v>
      </c>
    </row>
    <row r="2498" spans="1:141" ht="24" customHeight="1" thickBot="1" x14ac:dyDescent="0.25">
      <c r="A2498" s="182"/>
      <c r="B2498" s="183"/>
      <c r="C2498" s="184"/>
      <c r="D2498" s="183"/>
      <c r="E2498" s="185"/>
      <c r="F2498" s="186"/>
      <c r="G2498" s="187"/>
    </row>
    <row r="2499" spans="1:141" ht="24" customHeight="1" thickBot="1" x14ac:dyDescent="0.25">
      <c r="A2499" s="188" t="str">
        <f>B2457</f>
        <v>12.6</v>
      </c>
      <c r="B2499" s="189" t="str">
        <f>C2457</f>
        <v>Artefactos sanitarios y griferia</v>
      </c>
      <c r="C2499" s="190"/>
      <c r="D2499" s="190" t="s">
        <v>36</v>
      </c>
      <c r="E2499" s="191"/>
      <c r="F2499" s="192" t="s">
        <v>37</v>
      </c>
      <c r="G2499" s="193">
        <f>SUBTOTAL(9,G2462:G2498)</f>
        <v>0</v>
      </c>
    </row>
    <row r="2500" spans="1:141" ht="24" customHeight="1" thickTop="1" thickBot="1" x14ac:dyDescent="0.25"/>
    <row r="2501" spans="1:141" ht="24" customHeight="1" thickTop="1" x14ac:dyDescent="0.2">
      <c r="A2501" s="225" t="s">
        <v>39</v>
      </c>
      <c r="B2501" s="226"/>
      <c r="C2501" s="226"/>
      <c r="D2501" s="226"/>
      <c r="E2501" s="226"/>
      <c r="F2501" s="226"/>
      <c r="G2501" s="227"/>
      <c r="H2501" s="152">
        <f>COUNTIF($A$1:A2507,"ANALISIS DE PRECIOS")</f>
        <v>51</v>
      </c>
    </row>
    <row r="2502" spans="1:141" ht="24" customHeight="1" x14ac:dyDescent="0.2">
      <c r="A2502" s="153" t="s">
        <v>726</v>
      </c>
      <c r="B2502" s="154" t="str">
        <f>Comitente</f>
        <v>DIRECCIÓN DE INFRAESTRUCTURA ESCOLAR</v>
      </c>
      <c r="C2502" s="148"/>
      <c r="D2502" s="155"/>
      <c r="E2502" s="155"/>
      <c r="F2502" s="156"/>
      <c r="G2502" s="157"/>
    </row>
    <row r="2503" spans="1:141" ht="24" customHeight="1" x14ac:dyDescent="0.2">
      <c r="A2503" s="153" t="s">
        <v>727</v>
      </c>
      <c r="B2503" s="154">
        <f>Contratista</f>
        <v>0</v>
      </c>
      <c r="C2503" s="149"/>
      <c r="D2503" s="149"/>
      <c r="E2503" s="149"/>
      <c r="F2503" s="158"/>
      <c r="G2503" s="159"/>
    </row>
    <row r="2504" spans="1:141" ht="24" customHeight="1" x14ac:dyDescent="0.2">
      <c r="A2504" s="153" t="s">
        <v>26</v>
      </c>
      <c r="B2504" s="154" t="str">
        <f>Obra</f>
        <v>E.N.I. N° 23 - MARGARITA FERRA DE BARTOL</v>
      </c>
      <c r="C2504" s="149"/>
      <c r="D2504" s="149"/>
      <c r="E2504" s="149"/>
      <c r="F2504" s="158" t="s">
        <v>40</v>
      </c>
      <c r="G2504" s="160">
        <f>Fecha_Base</f>
        <v>0</v>
      </c>
    </row>
    <row r="2505" spans="1:141" ht="24" customHeight="1" x14ac:dyDescent="0.2">
      <c r="A2505" s="161" t="s">
        <v>725</v>
      </c>
      <c r="B2505" s="150" t="str">
        <f>Ubicación</f>
        <v>Alfredo Fortabat 3060 (o) - Bº Franklin Rawson</v>
      </c>
      <c r="C2505" s="150"/>
      <c r="D2505" s="162"/>
      <c r="E2505" s="163"/>
      <c r="F2505" s="164"/>
      <c r="G2505" s="165"/>
    </row>
    <row r="2506" spans="1:141" ht="24" customHeight="1" x14ac:dyDescent="0.2">
      <c r="A2506" s="161" t="s">
        <v>41</v>
      </c>
      <c r="B2506" s="166" t="str">
        <f>IFERROR(VALUE(LEFT(B2507,FIND("-",B2507)-1)),"")</f>
        <v/>
      </c>
      <c r="C2506" s="151" t="str">
        <f>IFERROR(VLOOKUP(B2506,Tabla_CyP,2,FALSE),"")</f>
        <v/>
      </c>
      <c r="E2506" s="163"/>
      <c r="F2506" s="164"/>
      <c r="G2506" s="165"/>
    </row>
    <row r="2507" spans="1:141" ht="24" customHeight="1" x14ac:dyDescent="0.2">
      <c r="A2507" s="161" t="s">
        <v>27</v>
      </c>
      <c r="B2507" s="167" t="str">
        <f>IFERROR(VLOOKUP(COUNTIF($A$1:A2507,"ANALISIS DE PRECIOS"),Tabla_NumeroItem,4,FALSE),"")</f>
        <v>12.7</v>
      </c>
      <c r="C2507" s="151" t="str">
        <f>IFERROR(VLOOKUP(B2507,Tabla_CyP,2,FALSE),"")</f>
        <v>Cañería de desague pluvial</v>
      </c>
      <c r="D2507" s="162"/>
      <c r="E2507" s="163"/>
      <c r="F2507" s="158" t="s">
        <v>28</v>
      </c>
      <c r="G2507" s="168" t="str">
        <f>IFERROR(VLOOKUP(B2507,Tabla_CyP,4,FALSE),"")</f>
        <v>gl</v>
      </c>
    </row>
    <row r="2508" spans="1:141" ht="24" customHeight="1" x14ac:dyDescent="0.2">
      <c r="A2508" s="161"/>
      <c r="B2508" s="150"/>
      <c r="C2508" s="151"/>
      <c r="D2508" s="162"/>
      <c r="E2508" s="163"/>
      <c r="F2508" s="164"/>
      <c r="G2508" s="165"/>
    </row>
    <row r="2509" spans="1:141" ht="24" customHeight="1" x14ac:dyDescent="0.2">
      <c r="A2509" s="357" t="s">
        <v>588</v>
      </c>
      <c r="B2509" s="358"/>
      <c r="C2509" s="359" t="s">
        <v>0</v>
      </c>
      <c r="D2509" s="359" t="s">
        <v>29</v>
      </c>
      <c r="E2509" s="361" t="s">
        <v>30</v>
      </c>
      <c r="F2509" s="363" t="s">
        <v>31</v>
      </c>
      <c r="G2509" s="365" t="s">
        <v>32</v>
      </c>
    </row>
    <row r="2510" spans="1:141" s="171" customFormat="1" ht="24" customHeight="1" x14ac:dyDescent="0.2">
      <c r="A2510" s="169" t="s">
        <v>589</v>
      </c>
      <c r="B2510" s="170" t="s">
        <v>590</v>
      </c>
      <c r="C2510" s="360"/>
      <c r="D2510" s="360"/>
      <c r="E2510" s="362"/>
      <c r="F2510" s="364"/>
      <c r="G2510" s="366"/>
      <c r="I2510" s="336"/>
      <c r="J2510" s="336"/>
      <c r="K2510" s="336"/>
      <c r="L2510" s="336"/>
      <c r="M2510" s="336"/>
      <c r="N2510" s="336"/>
      <c r="O2510" s="336"/>
      <c r="P2510" s="336"/>
      <c r="Q2510" s="336"/>
      <c r="R2510" s="336"/>
      <c r="S2510" s="336"/>
      <c r="T2510" s="336"/>
      <c r="U2510" s="336"/>
      <c r="V2510" s="336"/>
      <c r="W2510" s="336"/>
      <c r="X2510" s="336"/>
      <c r="Y2510" s="336"/>
      <c r="Z2510" s="336"/>
      <c r="AA2510" s="336"/>
      <c r="AB2510" s="336"/>
      <c r="AC2510" s="336"/>
      <c r="AD2510" s="336"/>
      <c r="AE2510" s="336"/>
      <c r="AF2510" s="336"/>
      <c r="AG2510" s="336"/>
      <c r="AH2510" s="336"/>
      <c r="AI2510" s="336"/>
      <c r="AJ2510" s="336"/>
      <c r="AK2510" s="336"/>
      <c r="AL2510" s="336"/>
      <c r="AM2510" s="336"/>
      <c r="AN2510" s="336"/>
      <c r="AO2510" s="336"/>
      <c r="AP2510" s="336"/>
      <c r="AQ2510" s="336"/>
      <c r="AR2510" s="336"/>
      <c r="AS2510" s="336"/>
      <c r="AT2510" s="336"/>
      <c r="AU2510" s="336"/>
      <c r="AV2510" s="336"/>
      <c r="AW2510" s="336"/>
      <c r="AX2510" s="336"/>
      <c r="AY2510" s="336"/>
      <c r="AZ2510" s="336"/>
      <c r="BA2510" s="336"/>
      <c r="BB2510" s="336"/>
      <c r="BC2510" s="336"/>
      <c r="BD2510" s="336"/>
      <c r="BE2510" s="336"/>
      <c r="BF2510" s="336"/>
      <c r="BG2510" s="336"/>
      <c r="BH2510" s="336"/>
      <c r="BI2510" s="336"/>
      <c r="BJ2510" s="336"/>
      <c r="BK2510" s="336"/>
      <c r="BL2510" s="336"/>
      <c r="BM2510" s="336"/>
      <c r="BN2510" s="336"/>
      <c r="BO2510" s="336"/>
      <c r="BP2510" s="336"/>
      <c r="BQ2510" s="336"/>
      <c r="BR2510" s="336"/>
      <c r="BS2510" s="336"/>
      <c r="BT2510" s="336"/>
      <c r="BU2510" s="336"/>
      <c r="BV2510" s="336"/>
      <c r="BW2510" s="336"/>
      <c r="BX2510" s="336"/>
      <c r="BY2510" s="336"/>
      <c r="BZ2510" s="336"/>
      <c r="CA2510" s="336"/>
      <c r="CB2510" s="336"/>
      <c r="CC2510" s="336"/>
      <c r="CD2510" s="336"/>
      <c r="CE2510" s="336"/>
      <c r="CF2510" s="336"/>
      <c r="CG2510" s="336"/>
      <c r="CH2510" s="336"/>
      <c r="CI2510" s="336"/>
      <c r="CJ2510" s="336"/>
      <c r="CK2510" s="336"/>
      <c r="CL2510" s="336"/>
      <c r="CM2510" s="336"/>
      <c r="CN2510" s="336"/>
      <c r="CO2510" s="336"/>
      <c r="CP2510" s="336"/>
      <c r="CQ2510" s="336"/>
      <c r="CR2510" s="336"/>
      <c r="CS2510" s="336"/>
      <c r="CT2510" s="336"/>
      <c r="CU2510" s="336"/>
      <c r="CV2510" s="336"/>
      <c r="CW2510" s="336"/>
      <c r="CX2510" s="336"/>
      <c r="CY2510" s="336"/>
      <c r="CZ2510" s="336"/>
      <c r="DA2510" s="336"/>
      <c r="DB2510" s="336"/>
      <c r="DC2510" s="336"/>
      <c r="DD2510" s="336"/>
      <c r="DE2510" s="336"/>
      <c r="DF2510" s="336"/>
      <c r="DG2510" s="336"/>
      <c r="DH2510" s="336"/>
      <c r="DI2510" s="336"/>
      <c r="DJ2510" s="336"/>
      <c r="DK2510" s="336"/>
      <c r="DL2510" s="336"/>
      <c r="DM2510" s="336"/>
      <c r="DN2510" s="336"/>
      <c r="DO2510" s="336"/>
      <c r="DP2510" s="336"/>
      <c r="DQ2510" s="336"/>
      <c r="DR2510" s="336"/>
      <c r="DS2510" s="336"/>
      <c r="DT2510" s="336"/>
      <c r="DU2510" s="336"/>
      <c r="DV2510" s="336"/>
      <c r="DW2510" s="336"/>
      <c r="DX2510" s="336"/>
      <c r="DY2510" s="336"/>
      <c r="DZ2510" s="336"/>
      <c r="EA2510" s="336"/>
      <c r="EB2510" s="336"/>
      <c r="EC2510" s="336"/>
      <c r="ED2510" s="336"/>
      <c r="EE2510" s="336"/>
      <c r="EF2510" s="336"/>
      <c r="EG2510" s="336"/>
      <c r="EH2510" s="336"/>
      <c r="EI2510" s="336"/>
      <c r="EJ2510" s="336"/>
      <c r="EK2510" s="336"/>
    </row>
    <row r="2511" spans="1:141" ht="24" customHeight="1" x14ac:dyDescent="0.2">
      <c r="A2511" s="239"/>
      <c r="B2511" s="172"/>
      <c r="C2511" s="237" t="s">
        <v>728</v>
      </c>
      <c r="D2511" s="173"/>
      <c r="E2511" s="174"/>
      <c r="F2511" s="175"/>
      <c r="G2511" s="176"/>
    </row>
    <row r="2512" spans="1:141" s="335" customFormat="1" ht="24" customHeight="1" x14ac:dyDescent="0.2">
      <c r="A2512" s="326" t="str">
        <f t="shared" ref="A2512:A2525" si="751">IFERROR(VLOOKUP(C2512,Tabla_Insumos,4,FALSE),"")</f>
        <v/>
      </c>
      <c r="B2512" s="327" t="str">
        <f>IFERROR(VLOOKUP(C2512,Tabla_Insumos,5,FALSE),"")</f>
        <v/>
      </c>
      <c r="C2512" s="328"/>
      <c r="D2512" s="329" t="str">
        <f t="shared" ref="D2512:D2525" si="752">IFERROR(VLOOKUP(C2512,Tabla_Insumos,2,FALSE),"")</f>
        <v/>
      </c>
      <c r="E2512" s="330"/>
      <c r="F2512" s="331">
        <f t="shared" ref="F2512:F2525" si="753">IFERROR(VLOOKUP(C2512,Tabla_Insumos,3,FALSE),0)</f>
        <v>0</v>
      </c>
      <c r="G2512" s="334">
        <f>ROUND(E2512*F2512,2)</f>
        <v>0</v>
      </c>
    </row>
    <row r="2513" spans="1:7" s="335" customFormat="1" ht="24" customHeight="1" x14ac:dyDescent="0.2">
      <c r="A2513" s="326" t="str">
        <f t="shared" si="751"/>
        <v/>
      </c>
      <c r="B2513" s="327" t="str">
        <f t="shared" ref="B2513:B2525" si="754">IFERROR(VLOOKUP(C2513,Tabla_Insumos,5,FALSE),"")</f>
        <v/>
      </c>
      <c r="C2513" s="328"/>
      <c r="D2513" s="329" t="str">
        <f t="shared" si="752"/>
        <v/>
      </c>
      <c r="E2513" s="330"/>
      <c r="F2513" s="331">
        <f t="shared" si="753"/>
        <v>0</v>
      </c>
      <c r="G2513" s="334">
        <f t="shared" ref="G2513:G2525" si="755">ROUND(E2513*F2513,2)</f>
        <v>0</v>
      </c>
    </row>
    <row r="2514" spans="1:7" s="335" customFormat="1" ht="24" customHeight="1" x14ac:dyDescent="0.2">
      <c r="A2514" s="326" t="str">
        <f t="shared" si="751"/>
        <v/>
      </c>
      <c r="B2514" s="327" t="str">
        <f t="shared" si="754"/>
        <v/>
      </c>
      <c r="C2514" s="328"/>
      <c r="D2514" s="329" t="str">
        <f t="shared" si="752"/>
        <v/>
      </c>
      <c r="E2514" s="330"/>
      <c r="F2514" s="331">
        <f t="shared" si="753"/>
        <v>0</v>
      </c>
      <c r="G2514" s="334">
        <f t="shared" si="755"/>
        <v>0</v>
      </c>
    </row>
    <row r="2515" spans="1:7" s="335" customFormat="1" ht="24" customHeight="1" x14ac:dyDescent="0.2">
      <c r="A2515" s="326" t="str">
        <f t="shared" si="751"/>
        <v/>
      </c>
      <c r="B2515" s="327" t="str">
        <f t="shared" si="754"/>
        <v/>
      </c>
      <c r="C2515" s="328"/>
      <c r="D2515" s="329" t="str">
        <f t="shared" si="752"/>
        <v/>
      </c>
      <c r="E2515" s="330"/>
      <c r="F2515" s="331">
        <f t="shared" si="753"/>
        <v>0</v>
      </c>
      <c r="G2515" s="334">
        <f t="shared" si="755"/>
        <v>0</v>
      </c>
    </row>
    <row r="2516" spans="1:7" s="335" customFormat="1" ht="24" customHeight="1" x14ac:dyDescent="0.2">
      <c r="A2516" s="326" t="str">
        <f t="shared" si="751"/>
        <v/>
      </c>
      <c r="B2516" s="327" t="str">
        <f t="shared" si="754"/>
        <v/>
      </c>
      <c r="C2516" s="328"/>
      <c r="D2516" s="329" t="str">
        <f t="shared" si="752"/>
        <v/>
      </c>
      <c r="E2516" s="330"/>
      <c r="F2516" s="331">
        <f t="shared" si="753"/>
        <v>0</v>
      </c>
      <c r="G2516" s="334">
        <f t="shared" si="755"/>
        <v>0</v>
      </c>
    </row>
    <row r="2517" spans="1:7" s="335" customFormat="1" ht="24" customHeight="1" x14ac:dyDescent="0.2">
      <c r="A2517" s="326" t="str">
        <f t="shared" si="751"/>
        <v/>
      </c>
      <c r="B2517" s="327" t="str">
        <f t="shared" si="754"/>
        <v/>
      </c>
      <c r="C2517" s="328"/>
      <c r="D2517" s="329" t="str">
        <f t="shared" si="752"/>
        <v/>
      </c>
      <c r="E2517" s="330"/>
      <c r="F2517" s="331">
        <f t="shared" si="753"/>
        <v>0</v>
      </c>
      <c r="G2517" s="334">
        <f t="shared" si="755"/>
        <v>0</v>
      </c>
    </row>
    <row r="2518" spans="1:7" s="335" customFormat="1" ht="24" customHeight="1" x14ac:dyDescent="0.2">
      <c r="A2518" s="326" t="str">
        <f t="shared" si="751"/>
        <v/>
      </c>
      <c r="B2518" s="327" t="str">
        <f t="shared" si="754"/>
        <v/>
      </c>
      <c r="C2518" s="328"/>
      <c r="D2518" s="329" t="str">
        <f t="shared" si="752"/>
        <v/>
      </c>
      <c r="E2518" s="330"/>
      <c r="F2518" s="331">
        <f t="shared" si="753"/>
        <v>0</v>
      </c>
      <c r="G2518" s="334">
        <f t="shared" si="755"/>
        <v>0</v>
      </c>
    </row>
    <row r="2519" spans="1:7" s="335" customFormat="1" ht="24" customHeight="1" x14ac:dyDescent="0.2">
      <c r="A2519" s="326" t="str">
        <f t="shared" si="751"/>
        <v/>
      </c>
      <c r="B2519" s="327" t="str">
        <f t="shared" si="754"/>
        <v/>
      </c>
      <c r="C2519" s="328"/>
      <c r="D2519" s="329" t="str">
        <f t="shared" si="752"/>
        <v/>
      </c>
      <c r="E2519" s="330"/>
      <c r="F2519" s="331">
        <f t="shared" si="753"/>
        <v>0</v>
      </c>
      <c r="G2519" s="334">
        <f t="shared" si="755"/>
        <v>0</v>
      </c>
    </row>
    <row r="2520" spans="1:7" s="335" customFormat="1" ht="24" customHeight="1" x14ac:dyDescent="0.2">
      <c r="A2520" s="326" t="str">
        <f t="shared" si="751"/>
        <v/>
      </c>
      <c r="B2520" s="327" t="str">
        <f t="shared" si="754"/>
        <v/>
      </c>
      <c r="C2520" s="328"/>
      <c r="D2520" s="329" t="str">
        <f t="shared" si="752"/>
        <v/>
      </c>
      <c r="E2520" s="330"/>
      <c r="F2520" s="331">
        <f t="shared" si="753"/>
        <v>0</v>
      </c>
      <c r="G2520" s="334">
        <f t="shared" si="755"/>
        <v>0</v>
      </c>
    </row>
    <row r="2521" spans="1:7" s="335" customFormat="1" ht="24" customHeight="1" x14ac:dyDescent="0.2">
      <c r="A2521" s="326" t="str">
        <f t="shared" si="751"/>
        <v/>
      </c>
      <c r="B2521" s="327" t="str">
        <f t="shared" si="754"/>
        <v/>
      </c>
      <c r="C2521" s="328"/>
      <c r="D2521" s="329" t="str">
        <f t="shared" si="752"/>
        <v/>
      </c>
      <c r="E2521" s="330"/>
      <c r="F2521" s="331">
        <f t="shared" si="753"/>
        <v>0</v>
      </c>
      <c r="G2521" s="334">
        <f t="shared" si="755"/>
        <v>0</v>
      </c>
    </row>
    <row r="2522" spans="1:7" s="335" customFormat="1" ht="24" customHeight="1" x14ac:dyDescent="0.2">
      <c r="A2522" s="326" t="str">
        <f t="shared" si="751"/>
        <v/>
      </c>
      <c r="B2522" s="327" t="str">
        <f t="shared" si="754"/>
        <v/>
      </c>
      <c r="C2522" s="328"/>
      <c r="D2522" s="329" t="str">
        <f t="shared" si="752"/>
        <v/>
      </c>
      <c r="E2522" s="330"/>
      <c r="F2522" s="331">
        <f t="shared" si="753"/>
        <v>0</v>
      </c>
      <c r="G2522" s="334">
        <f t="shared" si="755"/>
        <v>0</v>
      </c>
    </row>
    <row r="2523" spans="1:7" s="335" customFormat="1" ht="24" customHeight="1" x14ac:dyDescent="0.2">
      <c r="A2523" s="326" t="str">
        <f t="shared" si="751"/>
        <v/>
      </c>
      <c r="B2523" s="327" t="str">
        <f t="shared" si="754"/>
        <v/>
      </c>
      <c r="C2523" s="328"/>
      <c r="D2523" s="329" t="str">
        <f t="shared" si="752"/>
        <v/>
      </c>
      <c r="E2523" s="330"/>
      <c r="F2523" s="331">
        <f t="shared" si="753"/>
        <v>0</v>
      </c>
      <c r="G2523" s="334">
        <f t="shared" si="755"/>
        <v>0</v>
      </c>
    </row>
    <row r="2524" spans="1:7" s="335" customFormat="1" ht="24" customHeight="1" x14ac:dyDescent="0.2">
      <c r="A2524" s="326" t="str">
        <f t="shared" si="751"/>
        <v/>
      </c>
      <c r="B2524" s="327" t="str">
        <f t="shared" si="754"/>
        <v/>
      </c>
      <c r="C2524" s="328"/>
      <c r="D2524" s="329" t="str">
        <f t="shared" si="752"/>
        <v/>
      </c>
      <c r="E2524" s="330"/>
      <c r="F2524" s="331">
        <f t="shared" si="753"/>
        <v>0</v>
      </c>
      <c r="G2524" s="334">
        <f t="shared" si="755"/>
        <v>0</v>
      </c>
    </row>
    <row r="2525" spans="1:7" s="335" customFormat="1" ht="24" customHeight="1" x14ac:dyDescent="0.2">
      <c r="A2525" s="326" t="str">
        <f t="shared" si="751"/>
        <v/>
      </c>
      <c r="B2525" s="327" t="str">
        <f t="shared" si="754"/>
        <v/>
      </c>
      <c r="C2525" s="328"/>
      <c r="D2525" s="329" t="str">
        <f t="shared" si="752"/>
        <v/>
      </c>
      <c r="E2525" s="330"/>
      <c r="F2525" s="332">
        <f t="shared" si="753"/>
        <v>0</v>
      </c>
      <c r="G2525" s="334">
        <f t="shared" si="755"/>
        <v>0</v>
      </c>
    </row>
    <row r="2526" spans="1:7" ht="24" customHeight="1" x14ac:dyDescent="0.2">
      <c r="A2526" s="177"/>
      <c r="B2526" s="151"/>
      <c r="C2526" s="151"/>
      <c r="D2526" s="162"/>
      <c r="E2526" s="163"/>
      <c r="F2526" s="240" t="s">
        <v>33</v>
      </c>
      <c r="G2526" s="178">
        <f>SUBTOTAL(9,G2512:G2525)</f>
        <v>0</v>
      </c>
    </row>
    <row r="2527" spans="1:7" ht="24" customHeight="1" x14ac:dyDescent="0.2">
      <c r="A2527" s="177"/>
      <c r="B2527" s="151"/>
      <c r="C2527" s="179" t="s">
        <v>729</v>
      </c>
      <c r="D2527" s="162"/>
      <c r="E2527" s="163"/>
      <c r="F2527" s="164"/>
      <c r="G2527" s="180"/>
    </row>
    <row r="2528" spans="1:7" s="335" customFormat="1" ht="24" customHeight="1" x14ac:dyDescent="0.2">
      <c r="A2528" s="326" t="str">
        <f t="shared" ref="A2528:A2535" si="756">IFERROR(VLOOKUP(C2528,Tabla_Insumos,4,FALSE),"")</f>
        <v/>
      </c>
      <c r="B2528" s="327" t="str">
        <f t="shared" ref="B2528:B2535" si="757">IFERROR(VLOOKUP(C2528,Tabla_Insumos,5,FALSE),"")</f>
        <v/>
      </c>
      <c r="C2528" s="328"/>
      <c r="D2528" s="329" t="str">
        <f t="shared" ref="D2528:D2535" si="758">IFERROR(VLOOKUP(C2528,Tabla_Insumos,2,FALSE),"")</f>
        <v/>
      </c>
      <c r="E2528" s="330"/>
      <c r="F2528" s="333">
        <f t="shared" ref="F2528:F2535" si="759">IFERROR(VLOOKUP(C2528,Tabla_Insumos,3,FALSE),0)</f>
        <v>0</v>
      </c>
      <c r="G2528" s="334">
        <f>ROUND(E2528*F2528,2)</f>
        <v>0</v>
      </c>
    </row>
    <row r="2529" spans="1:7" s="335" customFormat="1" ht="24" customHeight="1" x14ac:dyDescent="0.2">
      <c r="A2529" s="326" t="str">
        <f t="shared" si="756"/>
        <v/>
      </c>
      <c r="B2529" s="327" t="str">
        <f t="shared" si="757"/>
        <v/>
      </c>
      <c r="C2529" s="328"/>
      <c r="D2529" s="329" t="str">
        <f t="shared" si="758"/>
        <v/>
      </c>
      <c r="E2529" s="330"/>
      <c r="F2529" s="333">
        <f t="shared" si="759"/>
        <v>0</v>
      </c>
      <c r="G2529" s="334">
        <f>ROUND(E2529*F2529,2)</f>
        <v>0</v>
      </c>
    </row>
    <row r="2530" spans="1:7" s="335" customFormat="1" ht="24" customHeight="1" x14ac:dyDescent="0.2">
      <c r="A2530" s="326" t="str">
        <f t="shared" si="756"/>
        <v/>
      </c>
      <c r="B2530" s="327" t="str">
        <f t="shared" si="757"/>
        <v/>
      </c>
      <c r="C2530" s="328"/>
      <c r="D2530" s="329" t="str">
        <f t="shared" si="758"/>
        <v/>
      </c>
      <c r="E2530" s="330"/>
      <c r="F2530" s="333">
        <f t="shared" si="759"/>
        <v>0</v>
      </c>
      <c r="G2530" s="334">
        <f t="shared" ref="G2530:G2535" si="760">ROUND(E2530*F2530,2)</f>
        <v>0</v>
      </c>
    </row>
    <row r="2531" spans="1:7" s="335" customFormat="1" ht="24" customHeight="1" x14ac:dyDescent="0.2">
      <c r="A2531" s="326" t="str">
        <f t="shared" si="756"/>
        <v/>
      </c>
      <c r="B2531" s="327" t="str">
        <f t="shared" si="757"/>
        <v/>
      </c>
      <c r="C2531" s="328"/>
      <c r="D2531" s="329" t="str">
        <f t="shared" si="758"/>
        <v/>
      </c>
      <c r="E2531" s="330"/>
      <c r="F2531" s="333">
        <f t="shared" si="759"/>
        <v>0</v>
      </c>
      <c r="G2531" s="334">
        <f t="shared" si="760"/>
        <v>0</v>
      </c>
    </row>
    <row r="2532" spans="1:7" s="335" customFormat="1" ht="24" customHeight="1" x14ac:dyDescent="0.2">
      <c r="A2532" s="326" t="str">
        <f t="shared" si="756"/>
        <v/>
      </c>
      <c r="B2532" s="327" t="str">
        <f t="shared" si="757"/>
        <v/>
      </c>
      <c r="C2532" s="328"/>
      <c r="D2532" s="329" t="str">
        <f t="shared" si="758"/>
        <v/>
      </c>
      <c r="E2532" s="330"/>
      <c r="F2532" s="331">
        <f t="shared" si="759"/>
        <v>0</v>
      </c>
      <c r="G2532" s="334">
        <f t="shared" si="760"/>
        <v>0</v>
      </c>
    </row>
    <row r="2533" spans="1:7" s="335" customFormat="1" ht="24" customHeight="1" x14ac:dyDescent="0.2">
      <c r="A2533" s="326" t="str">
        <f t="shared" si="756"/>
        <v/>
      </c>
      <c r="B2533" s="327" t="str">
        <f t="shared" si="757"/>
        <v/>
      </c>
      <c r="C2533" s="328"/>
      <c r="D2533" s="329" t="str">
        <f t="shared" si="758"/>
        <v/>
      </c>
      <c r="E2533" s="330"/>
      <c r="F2533" s="331">
        <f t="shared" si="759"/>
        <v>0</v>
      </c>
      <c r="G2533" s="334">
        <f t="shared" si="760"/>
        <v>0</v>
      </c>
    </row>
    <row r="2534" spans="1:7" s="335" customFormat="1" ht="24" customHeight="1" x14ac:dyDescent="0.2">
      <c r="A2534" s="326" t="str">
        <f t="shared" si="756"/>
        <v/>
      </c>
      <c r="B2534" s="327" t="str">
        <f t="shared" si="757"/>
        <v/>
      </c>
      <c r="C2534" s="328"/>
      <c r="D2534" s="329" t="str">
        <f t="shared" si="758"/>
        <v/>
      </c>
      <c r="E2534" s="330"/>
      <c r="F2534" s="331">
        <f t="shared" si="759"/>
        <v>0</v>
      </c>
      <c r="G2534" s="334">
        <f t="shared" si="760"/>
        <v>0</v>
      </c>
    </row>
    <row r="2535" spans="1:7" s="335" customFormat="1" ht="24" customHeight="1" x14ac:dyDescent="0.2">
      <c r="A2535" s="326" t="str">
        <f t="shared" si="756"/>
        <v/>
      </c>
      <c r="B2535" s="327" t="str">
        <f t="shared" si="757"/>
        <v/>
      </c>
      <c r="C2535" s="328"/>
      <c r="D2535" s="329" t="str">
        <f t="shared" si="758"/>
        <v/>
      </c>
      <c r="E2535" s="330"/>
      <c r="F2535" s="331">
        <f t="shared" si="759"/>
        <v>0</v>
      </c>
      <c r="G2535" s="334">
        <f t="shared" si="760"/>
        <v>0</v>
      </c>
    </row>
    <row r="2536" spans="1:7" ht="24" customHeight="1" x14ac:dyDescent="0.2">
      <c r="A2536" s="177"/>
      <c r="B2536" s="151"/>
      <c r="C2536" s="151"/>
      <c r="D2536" s="162"/>
      <c r="E2536" s="163"/>
      <c r="F2536" s="240" t="s">
        <v>34</v>
      </c>
      <c r="G2536" s="178">
        <f>SUBTOTAL(9,G2528:G2535)</f>
        <v>0</v>
      </c>
    </row>
    <row r="2537" spans="1:7" ht="24" customHeight="1" x14ac:dyDescent="0.2">
      <c r="A2537" s="177"/>
      <c r="B2537" s="151"/>
      <c r="C2537" s="179" t="s">
        <v>730</v>
      </c>
      <c r="D2537" s="162"/>
      <c r="E2537" s="163"/>
      <c r="F2537" s="164"/>
      <c r="G2537" s="180"/>
    </row>
    <row r="2538" spans="1:7" s="335" customFormat="1" ht="24" customHeight="1" x14ac:dyDescent="0.2">
      <c r="A2538" s="326" t="str">
        <f t="shared" ref="A2538:A2546" si="761">IFERROR(VLOOKUP(C2538,Tabla_Insumos,4,FALSE),"")</f>
        <v/>
      </c>
      <c r="B2538" s="327" t="str">
        <f t="shared" ref="B2538:B2546" si="762">IFERROR(VLOOKUP(C2538,Tabla_Insumos,5,FALSE),"")</f>
        <v/>
      </c>
      <c r="C2538" s="328"/>
      <c r="D2538" s="329" t="str">
        <f t="shared" ref="D2538:D2546" si="763">IFERROR(VLOOKUP(C2538,Tabla_Insumos,2,FALSE),"")</f>
        <v/>
      </c>
      <c r="E2538" s="330"/>
      <c r="F2538" s="331">
        <f t="shared" ref="F2538:F2546" si="764">IFERROR(VLOOKUP(C2538,Tabla_Insumos,3,FALSE),0)</f>
        <v>0</v>
      </c>
      <c r="G2538" s="334">
        <f t="shared" ref="G2538:G2546" si="765">ROUND(E2538*F2538,2)</f>
        <v>0</v>
      </c>
    </row>
    <row r="2539" spans="1:7" s="335" customFormat="1" ht="24" customHeight="1" x14ac:dyDescent="0.2">
      <c r="A2539" s="326" t="str">
        <f t="shared" si="761"/>
        <v/>
      </c>
      <c r="B2539" s="327" t="str">
        <f t="shared" si="762"/>
        <v/>
      </c>
      <c r="C2539" s="328"/>
      <c r="D2539" s="329" t="str">
        <f t="shared" si="763"/>
        <v/>
      </c>
      <c r="E2539" s="330"/>
      <c r="F2539" s="331">
        <f t="shared" si="764"/>
        <v>0</v>
      </c>
      <c r="G2539" s="334">
        <f t="shared" si="765"/>
        <v>0</v>
      </c>
    </row>
    <row r="2540" spans="1:7" s="335" customFormat="1" ht="24" customHeight="1" x14ac:dyDescent="0.2">
      <c r="A2540" s="326" t="str">
        <f t="shared" si="761"/>
        <v/>
      </c>
      <c r="B2540" s="327" t="str">
        <f t="shared" si="762"/>
        <v/>
      </c>
      <c r="C2540" s="328"/>
      <c r="D2540" s="329" t="str">
        <f t="shared" si="763"/>
        <v/>
      </c>
      <c r="E2540" s="330"/>
      <c r="F2540" s="331">
        <f t="shared" si="764"/>
        <v>0</v>
      </c>
      <c r="G2540" s="334">
        <f t="shared" si="765"/>
        <v>0</v>
      </c>
    </row>
    <row r="2541" spans="1:7" s="335" customFormat="1" ht="24" customHeight="1" x14ac:dyDescent="0.2">
      <c r="A2541" s="326" t="str">
        <f t="shared" si="761"/>
        <v/>
      </c>
      <c r="B2541" s="327" t="str">
        <f t="shared" si="762"/>
        <v/>
      </c>
      <c r="C2541" s="328"/>
      <c r="D2541" s="329" t="str">
        <f t="shared" si="763"/>
        <v/>
      </c>
      <c r="E2541" s="330"/>
      <c r="F2541" s="331">
        <f t="shared" si="764"/>
        <v>0</v>
      </c>
      <c r="G2541" s="334">
        <f t="shared" si="765"/>
        <v>0</v>
      </c>
    </row>
    <row r="2542" spans="1:7" s="335" customFormat="1" ht="24" customHeight="1" x14ac:dyDescent="0.2">
      <c r="A2542" s="326" t="str">
        <f t="shared" si="761"/>
        <v/>
      </c>
      <c r="B2542" s="327" t="str">
        <f t="shared" si="762"/>
        <v/>
      </c>
      <c r="C2542" s="328"/>
      <c r="D2542" s="329" t="str">
        <f t="shared" si="763"/>
        <v/>
      </c>
      <c r="E2542" s="330"/>
      <c r="F2542" s="331">
        <f t="shared" si="764"/>
        <v>0</v>
      </c>
      <c r="G2542" s="334">
        <f t="shared" si="765"/>
        <v>0</v>
      </c>
    </row>
    <row r="2543" spans="1:7" s="335" customFormat="1" ht="24" customHeight="1" x14ac:dyDescent="0.2">
      <c r="A2543" s="326" t="str">
        <f t="shared" si="761"/>
        <v/>
      </c>
      <c r="B2543" s="327" t="str">
        <f t="shared" si="762"/>
        <v/>
      </c>
      <c r="C2543" s="328"/>
      <c r="D2543" s="329" t="str">
        <f t="shared" si="763"/>
        <v/>
      </c>
      <c r="E2543" s="330"/>
      <c r="F2543" s="331">
        <f t="shared" si="764"/>
        <v>0</v>
      </c>
      <c r="G2543" s="334">
        <f t="shared" si="765"/>
        <v>0</v>
      </c>
    </row>
    <row r="2544" spans="1:7" s="335" customFormat="1" ht="24" customHeight="1" x14ac:dyDescent="0.2">
      <c r="A2544" s="326" t="str">
        <f t="shared" si="761"/>
        <v/>
      </c>
      <c r="B2544" s="327" t="str">
        <f t="shared" si="762"/>
        <v/>
      </c>
      <c r="C2544" s="328"/>
      <c r="D2544" s="329" t="str">
        <f t="shared" si="763"/>
        <v/>
      </c>
      <c r="E2544" s="330"/>
      <c r="F2544" s="331">
        <f t="shared" si="764"/>
        <v>0</v>
      </c>
      <c r="G2544" s="334">
        <f t="shared" si="765"/>
        <v>0</v>
      </c>
    </row>
    <row r="2545" spans="1:141" s="335" customFormat="1" ht="24" customHeight="1" x14ac:dyDescent="0.2">
      <c r="A2545" s="326" t="str">
        <f t="shared" si="761"/>
        <v/>
      </c>
      <c r="B2545" s="327" t="str">
        <f t="shared" si="762"/>
        <v/>
      </c>
      <c r="C2545" s="328"/>
      <c r="D2545" s="329" t="str">
        <f t="shared" si="763"/>
        <v/>
      </c>
      <c r="E2545" s="330"/>
      <c r="F2545" s="331">
        <f t="shared" si="764"/>
        <v>0</v>
      </c>
      <c r="G2545" s="334">
        <f t="shared" si="765"/>
        <v>0</v>
      </c>
    </row>
    <row r="2546" spans="1:141" s="335" customFormat="1" ht="24" customHeight="1" x14ac:dyDescent="0.2">
      <c r="A2546" s="326" t="str">
        <f t="shared" si="761"/>
        <v/>
      </c>
      <c r="B2546" s="327" t="str">
        <f t="shared" si="762"/>
        <v/>
      </c>
      <c r="C2546" s="328"/>
      <c r="D2546" s="329" t="str">
        <f t="shared" si="763"/>
        <v/>
      </c>
      <c r="E2546" s="330"/>
      <c r="F2546" s="331">
        <f t="shared" si="764"/>
        <v>0</v>
      </c>
      <c r="G2546" s="334">
        <f t="shared" si="765"/>
        <v>0</v>
      </c>
    </row>
    <row r="2547" spans="1:141" ht="24" customHeight="1" x14ac:dyDescent="0.2">
      <c r="A2547" s="181"/>
      <c r="B2547" s="162"/>
      <c r="C2547" s="151"/>
      <c r="D2547" s="162"/>
      <c r="E2547" s="163"/>
      <c r="F2547" s="240" t="s">
        <v>35</v>
      </c>
      <c r="G2547" s="178">
        <f>SUBTOTAL(9,G2538:G2546)</f>
        <v>0</v>
      </c>
    </row>
    <row r="2548" spans="1:141" ht="24" customHeight="1" thickBot="1" x14ac:dyDescent="0.25">
      <c r="A2548" s="182"/>
      <c r="B2548" s="183"/>
      <c r="C2548" s="184"/>
      <c r="D2548" s="183"/>
      <c r="E2548" s="185"/>
      <c r="F2548" s="186"/>
      <c r="G2548" s="187"/>
    </row>
    <row r="2549" spans="1:141" ht="24" customHeight="1" thickBot="1" x14ac:dyDescent="0.25">
      <c r="A2549" s="188" t="str">
        <f>B2507</f>
        <v>12.7</v>
      </c>
      <c r="B2549" s="189" t="str">
        <f>C2507</f>
        <v>Cañería de desague pluvial</v>
      </c>
      <c r="C2549" s="190"/>
      <c r="D2549" s="190" t="s">
        <v>36</v>
      </c>
      <c r="E2549" s="191"/>
      <c r="F2549" s="192" t="s">
        <v>37</v>
      </c>
      <c r="G2549" s="193">
        <f>SUBTOTAL(9,G2512:G2548)</f>
        <v>0</v>
      </c>
    </row>
    <row r="2550" spans="1:141" ht="24" customHeight="1" thickTop="1" thickBot="1" x14ac:dyDescent="0.25"/>
    <row r="2551" spans="1:141" ht="24" customHeight="1" thickTop="1" x14ac:dyDescent="0.2">
      <c r="A2551" s="225" t="s">
        <v>39</v>
      </c>
      <c r="B2551" s="226"/>
      <c r="C2551" s="226"/>
      <c r="D2551" s="226"/>
      <c r="E2551" s="226"/>
      <c r="F2551" s="226"/>
      <c r="G2551" s="227"/>
      <c r="H2551" s="152">
        <f>COUNTIF($A$1:A2557,"ANALISIS DE PRECIOS")</f>
        <v>52</v>
      </c>
    </row>
    <row r="2552" spans="1:141" ht="24" customHeight="1" x14ac:dyDescent="0.2">
      <c r="A2552" s="153" t="s">
        <v>726</v>
      </c>
      <c r="B2552" s="154" t="str">
        <f>Comitente</f>
        <v>DIRECCIÓN DE INFRAESTRUCTURA ESCOLAR</v>
      </c>
      <c r="C2552" s="148"/>
      <c r="D2552" s="155"/>
      <c r="E2552" s="155"/>
      <c r="F2552" s="156"/>
      <c r="G2552" s="157"/>
    </row>
    <row r="2553" spans="1:141" ht="24" customHeight="1" x14ac:dyDescent="0.2">
      <c r="A2553" s="153" t="s">
        <v>727</v>
      </c>
      <c r="B2553" s="154">
        <f>Contratista</f>
        <v>0</v>
      </c>
      <c r="C2553" s="149"/>
      <c r="D2553" s="149"/>
      <c r="E2553" s="149"/>
      <c r="F2553" s="158"/>
      <c r="G2553" s="159"/>
    </row>
    <row r="2554" spans="1:141" ht="24" customHeight="1" x14ac:dyDescent="0.2">
      <c r="A2554" s="153" t="s">
        <v>26</v>
      </c>
      <c r="B2554" s="154" t="str">
        <f>Obra</f>
        <v>E.N.I. N° 23 - MARGARITA FERRA DE BARTOL</v>
      </c>
      <c r="C2554" s="149"/>
      <c r="D2554" s="149"/>
      <c r="E2554" s="149"/>
      <c r="F2554" s="158" t="s">
        <v>40</v>
      </c>
      <c r="G2554" s="160">
        <f>Fecha_Base</f>
        <v>0</v>
      </c>
    </row>
    <row r="2555" spans="1:141" ht="24" customHeight="1" x14ac:dyDescent="0.2">
      <c r="A2555" s="161" t="s">
        <v>725</v>
      </c>
      <c r="B2555" s="150" t="str">
        <f>Ubicación</f>
        <v>Alfredo Fortabat 3060 (o) - Bº Franklin Rawson</v>
      </c>
      <c r="C2555" s="150"/>
      <c r="D2555" s="162"/>
      <c r="E2555" s="163"/>
      <c r="F2555" s="164"/>
      <c r="G2555" s="165"/>
    </row>
    <row r="2556" spans="1:141" ht="24" customHeight="1" x14ac:dyDescent="0.2">
      <c r="A2556" s="161" t="s">
        <v>41</v>
      </c>
      <c r="B2556" s="166" t="str">
        <f>IFERROR(VALUE(LEFT(B2557,FIND("-",B2557)-1)),"")</f>
        <v/>
      </c>
      <c r="C2556" s="151" t="str">
        <f>IFERROR(VLOOKUP(B2556,Tabla_CyP,2,FALSE),"")</f>
        <v/>
      </c>
      <c r="E2556" s="163"/>
      <c r="F2556" s="164"/>
      <c r="G2556" s="165"/>
    </row>
    <row r="2557" spans="1:141" ht="24" customHeight="1" x14ac:dyDescent="0.2">
      <c r="A2557" s="161" t="s">
        <v>27</v>
      </c>
      <c r="B2557" s="167" t="str">
        <f>IFERROR(VLOOKUP(COUNTIF($A$1:A2557,"ANALISIS DE PRECIOS"),Tabla_NumeroItem,4,FALSE),"")</f>
        <v>12.8</v>
      </c>
      <c r="C2557" s="151" t="str">
        <f>IFERROR(VLOOKUP(B2557,Tabla_CyP,2,FALSE),"")</f>
        <v>Conexión a redes externas y otras</v>
      </c>
      <c r="D2557" s="162"/>
      <c r="E2557" s="163"/>
      <c r="F2557" s="158" t="s">
        <v>28</v>
      </c>
      <c r="G2557" s="168" t="str">
        <f>IFERROR(VLOOKUP(B2557,Tabla_CyP,4,FALSE),"")</f>
        <v>gl</v>
      </c>
    </row>
    <row r="2558" spans="1:141" ht="24" customHeight="1" x14ac:dyDescent="0.2">
      <c r="A2558" s="161"/>
      <c r="B2558" s="150"/>
      <c r="C2558" s="151"/>
      <c r="D2558" s="162"/>
      <c r="E2558" s="163"/>
      <c r="F2558" s="164"/>
      <c r="G2558" s="165"/>
    </row>
    <row r="2559" spans="1:141" ht="24" customHeight="1" x14ac:dyDescent="0.2">
      <c r="A2559" s="357" t="s">
        <v>588</v>
      </c>
      <c r="B2559" s="358"/>
      <c r="C2559" s="359" t="s">
        <v>0</v>
      </c>
      <c r="D2559" s="359" t="s">
        <v>29</v>
      </c>
      <c r="E2559" s="361" t="s">
        <v>30</v>
      </c>
      <c r="F2559" s="363" t="s">
        <v>31</v>
      </c>
      <c r="G2559" s="365" t="s">
        <v>32</v>
      </c>
    </row>
    <row r="2560" spans="1:141" s="171" customFormat="1" ht="24" customHeight="1" x14ac:dyDescent="0.2">
      <c r="A2560" s="169" t="s">
        <v>589</v>
      </c>
      <c r="B2560" s="170" t="s">
        <v>590</v>
      </c>
      <c r="C2560" s="360"/>
      <c r="D2560" s="360"/>
      <c r="E2560" s="362"/>
      <c r="F2560" s="364"/>
      <c r="G2560" s="366"/>
      <c r="I2560" s="336"/>
      <c r="J2560" s="336"/>
      <c r="K2560" s="336"/>
      <c r="L2560" s="336"/>
      <c r="M2560" s="336"/>
      <c r="N2560" s="336"/>
      <c r="O2560" s="336"/>
      <c r="P2560" s="336"/>
      <c r="Q2560" s="336"/>
      <c r="R2560" s="336"/>
      <c r="S2560" s="336"/>
      <c r="T2560" s="336"/>
      <c r="U2560" s="336"/>
      <c r="V2560" s="336"/>
      <c r="W2560" s="336"/>
      <c r="X2560" s="336"/>
      <c r="Y2560" s="336"/>
      <c r="Z2560" s="336"/>
      <c r="AA2560" s="336"/>
      <c r="AB2560" s="336"/>
      <c r="AC2560" s="336"/>
      <c r="AD2560" s="336"/>
      <c r="AE2560" s="336"/>
      <c r="AF2560" s="336"/>
      <c r="AG2560" s="336"/>
      <c r="AH2560" s="336"/>
      <c r="AI2560" s="336"/>
      <c r="AJ2560" s="336"/>
      <c r="AK2560" s="336"/>
      <c r="AL2560" s="336"/>
      <c r="AM2560" s="336"/>
      <c r="AN2560" s="336"/>
      <c r="AO2560" s="336"/>
      <c r="AP2560" s="336"/>
      <c r="AQ2560" s="336"/>
      <c r="AR2560" s="336"/>
      <c r="AS2560" s="336"/>
      <c r="AT2560" s="336"/>
      <c r="AU2560" s="336"/>
      <c r="AV2560" s="336"/>
      <c r="AW2560" s="336"/>
      <c r="AX2560" s="336"/>
      <c r="AY2560" s="336"/>
      <c r="AZ2560" s="336"/>
      <c r="BA2560" s="336"/>
      <c r="BB2560" s="336"/>
      <c r="BC2560" s="336"/>
      <c r="BD2560" s="336"/>
      <c r="BE2560" s="336"/>
      <c r="BF2560" s="336"/>
      <c r="BG2560" s="336"/>
      <c r="BH2560" s="336"/>
      <c r="BI2560" s="336"/>
      <c r="BJ2560" s="336"/>
      <c r="BK2560" s="336"/>
      <c r="BL2560" s="336"/>
      <c r="BM2560" s="336"/>
      <c r="BN2560" s="336"/>
      <c r="BO2560" s="336"/>
      <c r="BP2560" s="336"/>
      <c r="BQ2560" s="336"/>
      <c r="BR2560" s="336"/>
      <c r="BS2560" s="336"/>
      <c r="BT2560" s="336"/>
      <c r="BU2560" s="336"/>
      <c r="BV2560" s="336"/>
      <c r="BW2560" s="336"/>
      <c r="BX2560" s="336"/>
      <c r="BY2560" s="336"/>
      <c r="BZ2560" s="336"/>
      <c r="CA2560" s="336"/>
      <c r="CB2560" s="336"/>
      <c r="CC2560" s="336"/>
      <c r="CD2560" s="336"/>
      <c r="CE2560" s="336"/>
      <c r="CF2560" s="336"/>
      <c r="CG2560" s="336"/>
      <c r="CH2560" s="336"/>
      <c r="CI2560" s="336"/>
      <c r="CJ2560" s="336"/>
      <c r="CK2560" s="336"/>
      <c r="CL2560" s="336"/>
      <c r="CM2560" s="336"/>
      <c r="CN2560" s="336"/>
      <c r="CO2560" s="336"/>
      <c r="CP2560" s="336"/>
      <c r="CQ2560" s="336"/>
      <c r="CR2560" s="336"/>
      <c r="CS2560" s="336"/>
      <c r="CT2560" s="336"/>
      <c r="CU2560" s="336"/>
      <c r="CV2560" s="336"/>
      <c r="CW2560" s="336"/>
      <c r="CX2560" s="336"/>
      <c r="CY2560" s="336"/>
      <c r="CZ2560" s="336"/>
      <c r="DA2560" s="336"/>
      <c r="DB2560" s="336"/>
      <c r="DC2560" s="336"/>
      <c r="DD2560" s="336"/>
      <c r="DE2560" s="336"/>
      <c r="DF2560" s="336"/>
      <c r="DG2560" s="336"/>
      <c r="DH2560" s="336"/>
      <c r="DI2560" s="336"/>
      <c r="DJ2560" s="336"/>
      <c r="DK2560" s="336"/>
      <c r="DL2560" s="336"/>
      <c r="DM2560" s="336"/>
      <c r="DN2560" s="336"/>
      <c r="DO2560" s="336"/>
      <c r="DP2560" s="336"/>
      <c r="DQ2560" s="336"/>
      <c r="DR2560" s="336"/>
      <c r="DS2560" s="336"/>
      <c r="DT2560" s="336"/>
      <c r="DU2560" s="336"/>
      <c r="DV2560" s="336"/>
      <c r="DW2560" s="336"/>
      <c r="DX2560" s="336"/>
      <c r="DY2560" s="336"/>
      <c r="DZ2560" s="336"/>
      <c r="EA2560" s="336"/>
      <c r="EB2560" s="336"/>
      <c r="EC2560" s="336"/>
      <c r="ED2560" s="336"/>
      <c r="EE2560" s="336"/>
      <c r="EF2560" s="336"/>
      <c r="EG2560" s="336"/>
      <c r="EH2560" s="336"/>
      <c r="EI2560" s="336"/>
      <c r="EJ2560" s="336"/>
      <c r="EK2560" s="336"/>
    </row>
    <row r="2561" spans="1:7" ht="24" customHeight="1" x14ac:dyDescent="0.2">
      <c r="A2561" s="239"/>
      <c r="B2561" s="172"/>
      <c r="C2561" s="237" t="s">
        <v>728</v>
      </c>
      <c r="D2561" s="173"/>
      <c r="E2561" s="174"/>
      <c r="F2561" s="175"/>
      <c r="G2561" s="176"/>
    </row>
    <row r="2562" spans="1:7" s="335" customFormat="1" ht="24" customHeight="1" x14ac:dyDescent="0.2">
      <c r="A2562" s="326" t="str">
        <f t="shared" ref="A2562:A2575" si="766">IFERROR(VLOOKUP(C2562,Tabla_Insumos,4,FALSE),"")</f>
        <v/>
      </c>
      <c r="B2562" s="327" t="str">
        <f>IFERROR(VLOOKUP(C2562,Tabla_Insumos,5,FALSE),"")</f>
        <v/>
      </c>
      <c r="C2562" s="328"/>
      <c r="D2562" s="329" t="str">
        <f t="shared" ref="D2562:D2575" si="767">IFERROR(VLOOKUP(C2562,Tabla_Insumos,2,FALSE),"")</f>
        <v/>
      </c>
      <c r="E2562" s="330"/>
      <c r="F2562" s="331">
        <f t="shared" ref="F2562:F2575" si="768">IFERROR(VLOOKUP(C2562,Tabla_Insumos,3,FALSE),0)</f>
        <v>0</v>
      </c>
      <c r="G2562" s="334">
        <f>ROUND(E2562*F2562,2)</f>
        <v>0</v>
      </c>
    </row>
    <row r="2563" spans="1:7" s="335" customFormat="1" ht="24" customHeight="1" x14ac:dyDescent="0.2">
      <c r="A2563" s="326" t="str">
        <f t="shared" si="766"/>
        <v/>
      </c>
      <c r="B2563" s="327" t="str">
        <f t="shared" ref="B2563:B2575" si="769">IFERROR(VLOOKUP(C2563,Tabla_Insumos,5,FALSE),"")</f>
        <v/>
      </c>
      <c r="C2563" s="328"/>
      <c r="D2563" s="329" t="str">
        <f t="shared" si="767"/>
        <v/>
      </c>
      <c r="E2563" s="330"/>
      <c r="F2563" s="331">
        <f t="shared" si="768"/>
        <v>0</v>
      </c>
      <c r="G2563" s="334">
        <f t="shared" ref="G2563:G2575" si="770">ROUND(E2563*F2563,2)</f>
        <v>0</v>
      </c>
    </row>
    <row r="2564" spans="1:7" s="335" customFormat="1" ht="24" customHeight="1" x14ac:dyDescent="0.2">
      <c r="A2564" s="326" t="str">
        <f t="shared" si="766"/>
        <v/>
      </c>
      <c r="B2564" s="327" t="str">
        <f t="shared" si="769"/>
        <v/>
      </c>
      <c r="C2564" s="328"/>
      <c r="D2564" s="329" t="str">
        <f t="shared" si="767"/>
        <v/>
      </c>
      <c r="E2564" s="330"/>
      <c r="F2564" s="331">
        <f t="shared" si="768"/>
        <v>0</v>
      </c>
      <c r="G2564" s="334">
        <f t="shared" si="770"/>
        <v>0</v>
      </c>
    </row>
    <row r="2565" spans="1:7" s="335" customFormat="1" ht="24" customHeight="1" x14ac:dyDescent="0.2">
      <c r="A2565" s="326" t="str">
        <f t="shared" si="766"/>
        <v/>
      </c>
      <c r="B2565" s="327" t="str">
        <f t="shared" si="769"/>
        <v/>
      </c>
      <c r="C2565" s="328"/>
      <c r="D2565" s="329" t="str">
        <f t="shared" si="767"/>
        <v/>
      </c>
      <c r="E2565" s="330"/>
      <c r="F2565" s="331">
        <f t="shared" si="768"/>
        <v>0</v>
      </c>
      <c r="G2565" s="334">
        <f t="shared" si="770"/>
        <v>0</v>
      </c>
    </row>
    <row r="2566" spans="1:7" s="335" customFormat="1" ht="24" customHeight="1" x14ac:dyDescent="0.2">
      <c r="A2566" s="326" t="str">
        <f t="shared" si="766"/>
        <v/>
      </c>
      <c r="B2566" s="327" t="str">
        <f t="shared" si="769"/>
        <v/>
      </c>
      <c r="C2566" s="328"/>
      <c r="D2566" s="329" t="str">
        <f t="shared" si="767"/>
        <v/>
      </c>
      <c r="E2566" s="330"/>
      <c r="F2566" s="331">
        <f t="shared" si="768"/>
        <v>0</v>
      </c>
      <c r="G2566" s="334">
        <f t="shared" si="770"/>
        <v>0</v>
      </c>
    </row>
    <row r="2567" spans="1:7" s="335" customFormat="1" ht="24" customHeight="1" x14ac:dyDescent="0.2">
      <c r="A2567" s="326" t="str">
        <f t="shared" si="766"/>
        <v/>
      </c>
      <c r="B2567" s="327" t="str">
        <f t="shared" si="769"/>
        <v/>
      </c>
      <c r="C2567" s="328"/>
      <c r="D2567" s="329" t="str">
        <f t="shared" si="767"/>
        <v/>
      </c>
      <c r="E2567" s="330"/>
      <c r="F2567" s="331">
        <f t="shared" si="768"/>
        <v>0</v>
      </c>
      <c r="G2567" s="334">
        <f t="shared" si="770"/>
        <v>0</v>
      </c>
    </row>
    <row r="2568" spans="1:7" s="335" customFormat="1" ht="24" customHeight="1" x14ac:dyDescent="0.2">
      <c r="A2568" s="326" t="str">
        <f t="shared" si="766"/>
        <v/>
      </c>
      <c r="B2568" s="327" t="str">
        <f t="shared" si="769"/>
        <v/>
      </c>
      <c r="C2568" s="328"/>
      <c r="D2568" s="329" t="str">
        <f t="shared" si="767"/>
        <v/>
      </c>
      <c r="E2568" s="330"/>
      <c r="F2568" s="331">
        <f t="shared" si="768"/>
        <v>0</v>
      </c>
      <c r="G2568" s="334">
        <f t="shared" si="770"/>
        <v>0</v>
      </c>
    </row>
    <row r="2569" spans="1:7" s="335" customFormat="1" ht="24" customHeight="1" x14ac:dyDescent="0.2">
      <c r="A2569" s="326" t="str">
        <f t="shared" si="766"/>
        <v/>
      </c>
      <c r="B2569" s="327" t="str">
        <f t="shared" si="769"/>
        <v/>
      </c>
      <c r="C2569" s="328"/>
      <c r="D2569" s="329" t="str">
        <f t="shared" si="767"/>
        <v/>
      </c>
      <c r="E2569" s="330"/>
      <c r="F2569" s="331">
        <f t="shared" si="768"/>
        <v>0</v>
      </c>
      <c r="G2569" s="334">
        <f t="shared" si="770"/>
        <v>0</v>
      </c>
    </row>
    <row r="2570" spans="1:7" s="335" customFormat="1" ht="24" customHeight="1" x14ac:dyDescent="0.2">
      <c r="A2570" s="326" t="str">
        <f t="shared" si="766"/>
        <v/>
      </c>
      <c r="B2570" s="327" t="str">
        <f t="shared" si="769"/>
        <v/>
      </c>
      <c r="C2570" s="328"/>
      <c r="D2570" s="329" t="str">
        <f t="shared" si="767"/>
        <v/>
      </c>
      <c r="E2570" s="330"/>
      <c r="F2570" s="331">
        <f t="shared" si="768"/>
        <v>0</v>
      </c>
      <c r="G2570" s="334">
        <f t="shared" si="770"/>
        <v>0</v>
      </c>
    </row>
    <row r="2571" spans="1:7" s="335" customFormat="1" ht="24" customHeight="1" x14ac:dyDescent="0.2">
      <c r="A2571" s="326" t="str">
        <f t="shared" si="766"/>
        <v/>
      </c>
      <c r="B2571" s="327" t="str">
        <f t="shared" si="769"/>
        <v/>
      </c>
      <c r="C2571" s="328"/>
      <c r="D2571" s="329" t="str">
        <f t="shared" si="767"/>
        <v/>
      </c>
      <c r="E2571" s="330"/>
      <c r="F2571" s="331">
        <f t="shared" si="768"/>
        <v>0</v>
      </c>
      <c r="G2571" s="334">
        <f t="shared" si="770"/>
        <v>0</v>
      </c>
    </row>
    <row r="2572" spans="1:7" s="335" customFormat="1" ht="24" customHeight="1" x14ac:dyDescent="0.2">
      <c r="A2572" s="326" t="str">
        <f t="shared" si="766"/>
        <v/>
      </c>
      <c r="B2572" s="327" t="str">
        <f t="shared" si="769"/>
        <v/>
      </c>
      <c r="C2572" s="328"/>
      <c r="D2572" s="329" t="str">
        <f t="shared" si="767"/>
        <v/>
      </c>
      <c r="E2572" s="330"/>
      <c r="F2572" s="331">
        <f t="shared" si="768"/>
        <v>0</v>
      </c>
      <c r="G2572" s="334">
        <f t="shared" si="770"/>
        <v>0</v>
      </c>
    </row>
    <row r="2573" spans="1:7" s="335" customFormat="1" ht="24" customHeight="1" x14ac:dyDescent="0.2">
      <c r="A2573" s="326" t="str">
        <f t="shared" si="766"/>
        <v/>
      </c>
      <c r="B2573" s="327" t="str">
        <f t="shared" si="769"/>
        <v/>
      </c>
      <c r="C2573" s="328"/>
      <c r="D2573" s="329" t="str">
        <f t="shared" si="767"/>
        <v/>
      </c>
      <c r="E2573" s="330"/>
      <c r="F2573" s="331">
        <f t="shared" si="768"/>
        <v>0</v>
      </c>
      <c r="G2573" s="334">
        <f t="shared" si="770"/>
        <v>0</v>
      </c>
    </row>
    <row r="2574" spans="1:7" s="335" customFormat="1" ht="24" customHeight="1" x14ac:dyDescent="0.2">
      <c r="A2574" s="326" t="str">
        <f t="shared" si="766"/>
        <v/>
      </c>
      <c r="B2574" s="327" t="str">
        <f t="shared" si="769"/>
        <v/>
      </c>
      <c r="C2574" s="328"/>
      <c r="D2574" s="329" t="str">
        <f t="shared" si="767"/>
        <v/>
      </c>
      <c r="E2574" s="330"/>
      <c r="F2574" s="331">
        <f t="shared" si="768"/>
        <v>0</v>
      </c>
      <c r="G2574" s="334">
        <f t="shared" si="770"/>
        <v>0</v>
      </c>
    </row>
    <row r="2575" spans="1:7" s="335" customFormat="1" ht="24" customHeight="1" x14ac:dyDescent="0.2">
      <c r="A2575" s="326" t="str">
        <f t="shared" si="766"/>
        <v/>
      </c>
      <c r="B2575" s="327" t="str">
        <f t="shared" si="769"/>
        <v/>
      </c>
      <c r="C2575" s="328"/>
      <c r="D2575" s="329" t="str">
        <f t="shared" si="767"/>
        <v/>
      </c>
      <c r="E2575" s="330"/>
      <c r="F2575" s="332">
        <f t="shared" si="768"/>
        <v>0</v>
      </c>
      <c r="G2575" s="334">
        <f t="shared" si="770"/>
        <v>0</v>
      </c>
    </row>
    <row r="2576" spans="1:7" ht="24" customHeight="1" x14ac:dyDescent="0.2">
      <c r="A2576" s="177"/>
      <c r="B2576" s="151"/>
      <c r="C2576" s="151"/>
      <c r="D2576" s="162"/>
      <c r="E2576" s="163"/>
      <c r="F2576" s="240" t="s">
        <v>33</v>
      </c>
      <c r="G2576" s="178">
        <f>SUBTOTAL(9,G2562:G2575)</f>
        <v>0</v>
      </c>
    </row>
    <row r="2577" spans="1:7" ht="24" customHeight="1" x14ac:dyDescent="0.2">
      <c r="A2577" s="177"/>
      <c r="B2577" s="151"/>
      <c r="C2577" s="179" t="s">
        <v>729</v>
      </c>
      <c r="D2577" s="162"/>
      <c r="E2577" s="163"/>
      <c r="F2577" s="164"/>
      <c r="G2577" s="180"/>
    </row>
    <row r="2578" spans="1:7" s="335" customFormat="1" ht="24" customHeight="1" x14ac:dyDescent="0.2">
      <c r="A2578" s="326" t="str">
        <f t="shared" ref="A2578:A2585" si="771">IFERROR(VLOOKUP(C2578,Tabla_Insumos,4,FALSE),"")</f>
        <v/>
      </c>
      <c r="B2578" s="327" t="str">
        <f t="shared" ref="B2578:B2585" si="772">IFERROR(VLOOKUP(C2578,Tabla_Insumos,5,FALSE),"")</f>
        <v/>
      </c>
      <c r="C2578" s="328"/>
      <c r="D2578" s="329" t="str">
        <f t="shared" ref="D2578:D2585" si="773">IFERROR(VLOOKUP(C2578,Tabla_Insumos,2,FALSE),"")</f>
        <v/>
      </c>
      <c r="E2578" s="330"/>
      <c r="F2578" s="333">
        <f t="shared" ref="F2578:F2585" si="774">IFERROR(VLOOKUP(C2578,Tabla_Insumos,3,FALSE),0)</f>
        <v>0</v>
      </c>
      <c r="G2578" s="334">
        <f>ROUND(E2578*F2578,2)</f>
        <v>0</v>
      </c>
    </row>
    <row r="2579" spans="1:7" s="335" customFormat="1" ht="24" customHeight="1" x14ac:dyDescent="0.2">
      <c r="A2579" s="326" t="str">
        <f t="shared" si="771"/>
        <v/>
      </c>
      <c r="B2579" s="327" t="str">
        <f t="shared" si="772"/>
        <v/>
      </c>
      <c r="C2579" s="328"/>
      <c r="D2579" s="329" t="str">
        <f t="shared" si="773"/>
        <v/>
      </c>
      <c r="E2579" s="330"/>
      <c r="F2579" s="333">
        <f t="shared" si="774"/>
        <v>0</v>
      </c>
      <c r="G2579" s="334">
        <f>ROUND(E2579*F2579,2)</f>
        <v>0</v>
      </c>
    </row>
    <row r="2580" spans="1:7" s="335" customFormat="1" ht="24" customHeight="1" x14ac:dyDescent="0.2">
      <c r="A2580" s="326" t="str">
        <f t="shared" si="771"/>
        <v/>
      </c>
      <c r="B2580" s="327" t="str">
        <f t="shared" si="772"/>
        <v/>
      </c>
      <c r="C2580" s="328"/>
      <c r="D2580" s="329" t="str">
        <f t="shared" si="773"/>
        <v/>
      </c>
      <c r="E2580" s="330"/>
      <c r="F2580" s="333">
        <f t="shared" si="774"/>
        <v>0</v>
      </c>
      <c r="G2580" s="334">
        <f t="shared" ref="G2580:G2585" si="775">ROUND(E2580*F2580,2)</f>
        <v>0</v>
      </c>
    </row>
    <row r="2581" spans="1:7" s="335" customFormat="1" ht="24" customHeight="1" x14ac:dyDescent="0.2">
      <c r="A2581" s="326" t="str">
        <f t="shared" si="771"/>
        <v/>
      </c>
      <c r="B2581" s="327" t="str">
        <f t="shared" si="772"/>
        <v/>
      </c>
      <c r="C2581" s="328"/>
      <c r="D2581" s="329" t="str">
        <f t="shared" si="773"/>
        <v/>
      </c>
      <c r="E2581" s="330"/>
      <c r="F2581" s="333">
        <f t="shared" si="774"/>
        <v>0</v>
      </c>
      <c r="G2581" s="334">
        <f t="shared" si="775"/>
        <v>0</v>
      </c>
    </row>
    <row r="2582" spans="1:7" s="335" customFormat="1" ht="24" customHeight="1" x14ac:dyDescent="0.2">
      <c r="A2582" s="326" t="str">
        <f t="shared" si="771"/>
        <v/>
      </c>
      <c r="B2582" s="327" t="str">
        <f t="shared" si="772"/>
        <v/>
      </c>
      <c r="C2582" s="328"/>
      <c r="D2582" s="329" t="str">
        <f t="shared" si="773"/>
        <v/>
      </c>
      <c r="E2582" s="330"/>
      <c r="F2582" s="331">
        <f t="shared" si="774"/>
        <v>0</v>
      </c>
      <c r="G2582" s="334">
        <f t="shared" si="775"/>
        <v>0</v>
      </c>
    </row>
    <row r="2583" spans="1:7" s="335" customFormat="1" ht="24" customHeight="1" x14ac:dyDescent="0.2">
      <c r="A2583" s="326" t="str">
        <f t="shared" si="771"/>
        <v/>
      </c>
      <c r="B2583" s="327" t="str">
        <f t="shared" si="772"/>
        <v/>
      </c>
      <c r="C2583" s="328"/>
      <c r="D2583" s="329" t="str">
        <f t="shared" si="773"/>
        <v/>
      </c>
      <c r="E2583" s="330"/>
      <c r="F2583" s="331">
        <f t="shared" si="774"/>
        <v>0</v>
      </c>
      <c r="G2583" s="334">
        <f t="shared" si="775"/>
        <v>0</v>
      </c>
    </row>
    <row r="2584" spans="1:7" s="335" customFormat="1" ht="24" customHeight="1" x14ac:dyDescent="0.2">
      <c r="A2584" s="326" t="str">
        <f t="shared" si="771"/>
        <v/>
      </c>
      <c r="B2584" s="327" t="str">
        <f t="shared" si="772"/>
        <v/>
      </c>
      <c r="C2584" s="328"/>
      <c r="D2584" s="329" t="str">
        <f t="shared" si="773"/>
        <v/>
      </c>
      <c r="E2584" s="330"/>
      <c r="F2584" s="331">
        <f t="shared" si="774"/>
        <v>0</v>
      </c>
      <c r="G2584" s="334">
        <f t="shared" si="775"/>
        <v>0</v>
      </c>
    </row>
    <row r="2585" spans="1:7" s="335" customFormat="1" ht="24" customHeight="1" x14ac:dyDescent="0.2">
      <c r="A2585" s="326" t="str">
        <f t="shared" si="771"/>
        <v/>
      </c>
      <c r="B2585" s="327" t="str">
        <f t="shared" si="772"/>
        <v/>
      </c>
      <c r="C2585" s="328"/>
      <c r="D2585" s="329" t="str">
        <f t="shared" si="773"/>
        <v/>
      </c>
      <c r="E2585" s="330"/>
      <c r="F2585" s="331">
        <f t="shared" si="774"/>
        <v>0</v>
      </c>
      <c r="G2585" s="334">
        <f t="shared" si="775"/>
        <v>0</v>
      </c>
    </row>
    <row r="2586" spans="1:7" ht="24" customHeight="1" x14ac:dyDescent="0.2">
      <c r="A2586" s="177"/>
      <c r="B2586" s="151"/>
      <c r="C2586" s="151"/>
      <c r="D2586" s="162"/>
      <c r="E2586" s="163"/>
      <c r="F2586" s="240" t="s">
        <v>34</v>
      </c>
      <c r="G2586" s="178">
        <f>SUBTOTAL(9,G2578:G2585)</f>
        <v>0</v>
      </c>
    </row>
    <row r="2587" spans="1:7" ht="24" customHeight="1" x14ac:dyDescent="0.2">
      <c r="A2587" s="177"/>
      <c r="B2587" s="151"/>
      <c r="C2587" s="179" t="s">
        <v>730</v>
      </c>
      <c r="D2587" s="162"/>
      <c r="E2587" s="163"/>
      <c r="F2587" s="164"/>
      <c r="G2587" s="180"/>
    </row>
    <row r="2588" spans="1:7" s="335" customFormat="1" ht="24" customHeight="1" x14ac:dyDescent="0.2">
      <c r="A2588" s="326" t="str">
        <f t="shared" ref="A2588:A2596" si="776">IFERROR(VLOOKUP(C2588,Tabla_Insumos,4,FALSE),"")</f>
        <v/>
      </c>
      <c r="B2588" s="327" t="str">
        <f t="shared" ref="B2588:B2596" si="777">IFERROR(VLOOKUP(C2588,Tabla_Insumos,5,FALSE),"")</f>
        <v/>
      </c>
      <c r="C2588" s="328"/>
      <c r="D2588" s="329" t="str">
        <f t="shared" ref="D2588:D2596" si="778">IFERROR(VLOOKUP(C2588,Tabla_Insumos,2,FALSE),"")</f>
        <v/>
      </c>
      <c r="E2588" s="330"/>
      <c r="F2588" s="331">
        <f t="shared" ref="F2588:F2596" si="779">IFERROR(VLOOKUP(C2588,Tabla_Insumos,3,FALSE),0)</f>
        <v>0</v>
      </c>
      <c r="G2588" s="334">
        <f t="shared" ref="G2588:G2596" si="780">ROUND(E2588*F2588,2)</f>
        <v>0</v>
      </c>
    </row>
    <row r="2589" spans="1:7" s="335" customFormat="1" ht="24" customHeight="1" x14ac:dyDescent="0.2">
      <c r="A2589" s="326" t="str">
        <f t="shared" si="776"/>
        <v/>
      </c>
      <c r="B2589" s="327" t="str">
        <f t="shared" si="777"/>
        <v/>
      </c>
      <c r="C2589" s="328"/>
      <c r="D2589" s="329" t="str">
        <f t="shared" si="778"/>
        <v/>
      </c>
      <c r="E2589" s="330"/>
      <c r="F2589" s="331">
        <f t="shared" si="779"/>
        <v>0</v>
      </c>
      <c r="G2589" s="334">
        <f t="shared" si="780"/>
        <v>0</v>
      </c>
    </row>
    <row r="2590" spans="1:7" s="335" customFormat="1" ht="24" customHeight="1" x14ac:dyDescent="0.2">
      <c r="A2590" s="326" t="str">
        <f t="shared" si="776"/>
        <v/>
      </c>
      <c r="B2590" s="327" t="str">
        <f t="shared" si="777"/>
        <v/>
      </c>
      <c r="C2590" s="328"/>
      <c r="D2590" s="329" t="str">
        <f t="shared" si="778"/>
        <v/>
      </c>
      <c r="E2590" s="330"/>
      <c r="F2590" s="331">
        <f t="shared" si="779"/>
        <v>0</v>
      </c>
      <c r="G2590" s="334">
        <f t="shared" si="780"/>
        <v>0</v>
      </c>
    </row>
    <row r="2591" spans="1:7" s="335" customFormat="1" ht="24" customHeight="1" x14ac:dyDescent="0.2">
      <c r="A2591" s="326" t="str">
        <f t="shared" si="776"/>
        <v/>
      </c>
      <c r="B2591" s="327" t="str">
        <f t="shared" si="777"/>
        <v/>
      </c>
      <c r="C2591" s="328"/>
      <c r="D2591" s="329" t="str">
        <f t="shared" si="778"/>
        <v/>
      </c>
      <c r="E2591" s="330"/>
      <c r="F2591" s="331">
        <f t="shared" si="779"/>
        <v>0</v>
      </c>
      <c r="G2591" s="334">
        <f t="shared" si="780"/>
        <v>0</v>
      </c>
    </row>
    <row r="2592" spans="1:7" s="335" customFormat="1" ht="24" customHeight="1" x14ac:dyDescent="0.2">
      <c r="A2592" s="326" t="str">
        <f t="shared" si="776"/>
        <v/>
      </c>
      <c r="B2592" s="327" t="str">
        <f t="shared" si="777"/>
        <v/>
      </c>
      <c r="C2592" s="328"/>
      <c r="D2592" s="329" t="str">
        <f t="shared" si="778"/>
        <v/>
      </c>
      <c r="E2592" s="330"/>
      <c r="F2592" s="331">
        <f t="shared" si="779"/>
        <v>0</v>
      </c>
      <c r="G2592" s="334">
        <f t="shared" si="780"/>
        <v>0</v>
      </c>
    </row>
    <row r="2593" spans="1:8" s="335" customFormat="1" ht="24" customHeight="1" x14ac:dyDescent="0.2">
      <c r="A2593" s="326" t="str">
        <f t="shared" si="776"/>
        <v/>
      </c>
      <c r="B2593" s="327" t="str">
        <f t="shared" si="777"/>
        <v/>
      </c>
      <c r="C2593" s="328"/>
      <c r="D2593" s="329" t="str">
        <f t="shared" si="778"/>
        <v/>
      </c>
      <c r="E2593" s="330"/>
      <c r="F2593" s="331">
        <f t="shared" si="779"/>
        <v>0</v>
      </c>
      <c r="G2593" s="334">
        <f t="shared" si="780"/>
        <v>0</v>
      </c>
    </row>
    <row r="2594" spans="1:8" s="335" customFormat="1" ht="24" customHeight="1" x14ac:dyDescent="0.2">
      <c r="A2594" s="326" t="str">
        <f t="shared" si="776"/>
        <v/>
      </c>
      <c r="B2594" s="327" t="str">
        <f t="shared" si="777"/>
        <v/>
      </c>
      <c r="C2594" s="328"/>
      <c r="D2594" s="329" t="str">
        <f t="shared" si="778"/>
        <v/>
      </c>
      <c r="E2594" s="330"/>
      <c r="F2594" s="331">
        <f t="shared" si="779"/>
        <v>0</v>
      </c>
      <c r="G2594" s="334">
        <f t="shared" si="780"/>
        <v>0</v>
      </c>
    </row>
    <row r="2595" spans="1:8" s="335" customFormat="1" ht="24" customHeight="1" x14ac:dyDescent="0.2">
      <c r="A2595" s="326" t="str">
        <f t="shared" si="776"/>
        <v/>
      </c>
      <c r="B2595" s="327" t="str">
        <f t="shared" si="777"/>
        <v/>
      </c>
      <c r="C2595" s="328"/>
      <c r="D2595" s="329" t="str">
        <f t="shared" si="778"/>
        <v/>
      </c>
      <c r="E2595" s="330"/>
      <c r="F2595" s="331">
        <f t="shared" si="779"/>
        <v>0</v>
      </c>
      <c r="G2595" s="334">
        <f t="shared" si="780"/>
        <v>0</v>
      </c>
    </row>
    <row r="2596" spans="1:8" s="335" customFormat="1" ht="24" customHeight="1" x14ac:dyDescent="0.2">
      <c r="A2596" s="326" t="str">
        <f t="shared" si="776"/>
        <v/>
      </c>
      <c r="B2596" s="327" t="str">
        <f t="shared" si="777"/>
        <v/>
      </c>
      <c r="C2596" s="328"/>
      <c r="D2596" s="329" t="str">
        <f t="shared" si="778"/>
        <v/>
      </c>
      <c r="E2596" s="330"/>
      <c r="F2596" s="331">
        <f t="shared" si="779"/>
        <v>0</v>
      </c>
      <c r="G2596" s="334">
        <f t="shared" si="780"/>
        <v>0</v>
      </c>
    </row>
    <row r="2597" spans="1:8" ht="24" customHeight="1" x14ac:dyDescent="0.2">
      <c r="A2597" s="181"/>
      <c r="B2597" s="162"/>
      <c r="C2597" s="151"/>
      <c r="D2597" s="162"/>
      <c r="E2597" s="163"/>
      <c r="F2597" s="240" t="s">
        <v>35</v>
      </c>
      <c r="G2597" s="178">
        <f>SUBTOTAL(9,G2588:G2596)</f>
        <v>0</v>
      </c>
    </row>
    <row r="2598" spans="1:8" ht="24" customHeight="1" thickBot="1" x14ac:dyDescent="0.25">
      <c r="A2598" s="182"/>
      <c r="B2598" s="183"/>
      <c r="C2598" s="184"/>
      <c r="D2598" s="183"/>
      <c r="E2598" s="185"/>
      <c r="F2598" s="186"/>
      <c r="G2598" s="187"/>
    </row>
    <row r="2599" spans="1:8" ht="24" customHeight="1" thickBot="1" x14ac:dyDescent="0.25">
      <c r="A2599" s="188" t="str">
        <f>B2557</f>
        <v>12.8</v>
      </c>
      <c r="B2599" s="189" t="str">
        <f>C2557</f>
        <v>Conexión a redes externas y otras</v>
      </c>
      <c r="C2599" s="190"/>
      <c r="D2599" s="190" t="s">
        <v>36</v>
      </c>
      <c r="E2599" s="191"/>
      <c r="F2599" s="192" t="s">
        <v>37</v>
      </c>
      <c r="G2599" s="193">
        <f>SUBTOTAL(9,G2562:G2598)</f>
        <v>0</v>
      </c>
    </row>
    <row r="2600" spans="1:8" ht="24" customHeight="1" thickTop="1" thickBot="1" x14ac:dyDescent="0.25"/>
    <row r="2601" spans="1:8" ht="24" customHeight="1" thickTop="1" x14ac:dyDescent="0.2">
      <c r="A2601" s="225" t="s">
        <v>39</v>
      </c>
      <c r="B2601" s="226"/>
      <c r="C2601" s="226"/>
      <c r="D2601" s="226"/>
      <c r="E2601" s="226"/>
      <c r="F2601" s="226"/>
      <c r="G2601" s="227"/>
      <c r="H2601" s="152">
        <f>COUNTIF($A$1:A2607,"ANALISIS DE PRECIOS")</f>
        <v>53</v>
      </c>
    </row>
    <row r="2602" spans="1:8" ht="24" customHeight="1" x14ac:dyDescent="0.2">
      <c r="A2602" s="153" t="s">
        <v>726</v>
      </c>
      <c r="B2602" s="154" t="str">
        <f>Comitente</f>
        <v>DIRECCIÓN DE INFRAESTRUCTURA ESCOLAR</v>
      </c>
      <c r="C2602" s="148"/>
      <c r="D2602" s="155"/>
      <c r="E2602" s="155"/>
      <c r="F2602" s="156"/>
      <c r="G2602" s="157"/>
    </row>
    <row r="2603" spans="1:8" ht="24" customHeight="1" x14ac:dyDescent="0.2">
      <c r="A2603" s="153" t="s">
        <v>727</v>
      </c>
      <c r="B2603" s="154">
        <f>Contratista</f>
        <v>0</v>
      </c>
      <c r="C2603" s="149"/>
      <c r="D2603" s="149"/>
      <c r="E2603" s="149"/>
      <c r="F2603" s="158"/>
      <c r="G2603" s="159"/>
    </row>
    <row r="2604" spans="1:8" ht="24" customHeight="1" x14ac:dyDescent="0.2">
      <c r="A2604" s="153" t="s">
        <v>26</v>
      </c>
      <c r="B2604" s="154" t="str">
        <f>Obra</f>
        <v>E.N.I. N° 23 - MARGARITA FERRA DE BARTOL</v>
      </c>
      <c r="C2604" s="149"/>
      <c r="D2604" s="149"/>
      <c r="E2604" s="149"/>
      <c r="F2604" s="158" t="s">
        <v>40</v>
      </c>
      <c r="G2604" s="160">
        <f>Fecha_Base</f>
        <v>0</v>
      </c>
    </row>
    <row r="2605" spans="1:8" ht="24" customHeight="1" x14ac:dyDescent="0.2">
      <c r="A2605" s="161" t="s">
        <v>725</v>
      </c>
      <c r="B2605" s="150" t="str">
        <f>Ubicación</f>
        <v>Alfredo Fortabat 3060 (o) - Bº Franklin Rawson</v>
      </c>
      <c r="C2605" s="150"/>
      <c r="D2605" s="162"/>
      <c r="E2605" s="163"/>
      <c r="F2605" s="164"/>
      <c r="G2605" s="165"/>
    </row>
    <row r="2606" spans="1:8" ht="24" customHeight="1" x14ac:dyDescent="0.2">
      <c r="A2606" s="161" t="s">
        <v>41</v>
      </c>
      <c r="B2606" s="166" t="str">
        <f>IFERROR(VALUE(LEFT(B2607,FIND("-",B2607)-1)),"")</f>
        <v/>
      </c>
      <c r="C2606" s="151" t="str">
        <f>IFERROR(VLOOKUP(B2606,Tabla_CyP,2,FALSE),"")</f>
        <v/>
      </c>
      <c r="E2606" s="163"/>
      <c r="F2606" s="164"/>
      <c r="G2606" s="165"/>
    </row>
    <row r="2607" spans="1:8" ht="24" customHeight="1" x14ac:dyDescent="0.2">
      <c r="A2607" s="161" t="s">
        <v>27</v>
      </c>
      <c r="B2607" s="167" t="str">
        <f>IFERROR(VLOOKUP(COUNTIF($A$1:A2607,"ANALISIS DE PRECIOS"),Tabla_NumeroItem,4,FALSE),"")</f>
        <v>16.1</v>
      </c>
      <c r="C2607" s="151" t="str">
        <f>IFERROR(VLOOKUP(B2607,Tabla_CyP,2,FALSE),"")</f>
        <v>Instalación de aires acondicionado frio - calor</v>
      </c>
      <c r="D2607" s="162"/>
      <c r="E2607" s="163"/>
      <c r="F2607" s="158" t="s">
        <v>28</v>
      </c>
      <c r="G2607" s="168" t="str">
        <f>IFERROR(VLOOKUP(B2607,Tabla_CyP,4,FALSE),"")</f>
        <v>gl</v>
      </c>
    </row>
    <row r="2608" spans="1:8" ht="24" customHeight="1" x14ac:dyDescent="0.2">
      <c r="A2608" s="161"/>
      <c r="B2608" s="150"/>
      <c r="C2608" s="151"/>
      <c r="D2608" s="162"/>
      <c r="E2608" s="163"/>
      <c r="F2608" s="164"/>
      <c r="G2608" s="165"/>
    </row>
    <row r="2609" spans="1:141" ht="24" customHeight="1" x14ac:dyDescent="0.2">
      <c r="A2609" s="357" t="s">
        <v>588</v>
      </c>
      <c r="B2609" s="358"/>
      <c r="C2609" s="359" t="s">
        <v>0</v>
      </c>
      <c r="D2609" s="359" t="s">
        <v>29</v>
      </c>
      <c r="E2609" s="361" t="s">
        <v>30</v>
      </c>
      <c r="F2609" s="363" t="s">
        <v>31</v>
      </c>
      <c r="G2609" s="365" t="s">
        <v>32</v>
      </c>
    </row>
    <row r="2610" spans="1:141" s="171" customFormat="1" ht="24" customHeight="1" x14ac:dyDescent="0.2">
      <c r="A2610" s="169" t="s">
        <v>589</v>
      </c>
      <c r="B2610" s="170" t="s">
        <v>590</v>
      </c>
      <c r="C2610" s="360"/>
      <c r="D2610" s="360"/>
      <c r="E2610" s="362"/>
      <c r="F2610" s="364"/>
      <c r="G2610" s="366"/>
      <c r="I2610" s="336"/>
      <c r="J2610" s="336"/>
      <c r="K2610" s="336"/>
      <c r="L2610" s="336"/>
      <c r="M2610" s="336"/>
      <c r="N2610" s="336"/>
      <c r="O2610" s="336"/>
      <c r="P2610" s="336"/>
      <c r="Q2610" s="336"/>
      <c r="R2610" s="336"/>
      <c r="S2610" s="336"/>
      <c r="T2610" s="336"/>
      <c r="U2610" s="336"/>
      <c r="V2610" s="336"/>
      <c r="W2610" s="336"/>
      <c r="X2610" s="336"/>
      <c r="Y2610" s="336"/>
      <c r="Z2610" s="336"/>
      <c r="AA2610" s="336"/>
      <c r="AB2610" s="336"/>
      <c r="AC2610" s="336"/>
      <c r="AD2610" s="336"/>
      <c r="AE2610" s="336"/>
      <c r="AF2610" s="336"/>
      <c r="AG2610" s="336"/>
      <c r="AH2610" s="336"/>
      <c r="AI2610" s="336"/>
      <c r="AJ2610" s="336"/>
      <c r="AK2610" s="336"/>
      <c r="AL2610" s="336"/>
      <c r="AM2610" s="336"/>
      <c r="AN2610" s="336"/>
      <c r="AO2610" s="336"/>
      <c r="AP2610" s="336"/>
      <c r="AQ2610" s="336"/>
      <c r="AR2610" s="336"/>
      <c r="AS2610" s="336"/>
      <c r="AT2610" s="336"/>
      <c r="AU2610" s="336"/>
      <c r="AV2610" s="336"/>
      <c r="AW2610" s="336"/>
      <c r="AX2610" s="336"/>
      <c r="AY2610" s="336"/>
      <c r="AZ2610" s="336"/>
      <c r="BA2610" s="336"/>
      <c r="BB2610" s="336"/>
      <c r="BC2610" s="336"/>
      <c r="BD2610" s="336"/>
      <c r="BE2610" s="336"/>
      <c r="BF2610" s="336"/>
      <c r="BG2610" s="336"/>
      <c r="BH2610" s="336"/>
      <c r="BI2610" s="336"/>
      <c r="BJ2610" s="336"/>
      <c r="BK2610" s="336"/>
      <c r="BL2610" s="336"/>
      <c r="BM2610" s="336"/>
      <c r="BN2610" s="336"/>
      <c r="BO2610" s="336"/>
      <c r="BP2610" s="336"/>
      <c r="BQ2610" s="336"/>
      <c r="BR2610" s="336"/>
      <c r="BS2610" s="336"/>
      <c r="BT2610" s="336"/>
      <c r="BU2610" s="336"/>
      <c r="BV2610" s="336"/>
      <c r="BW2610" s="336"/>
      <c r="BX2610" s="336"/>
      <c r="BY2610" s="336"/>
      <c r="BZ2610" s="336"/>
      <c r="CA2610" s="336"/>
      <c r="CB2610" s="336"/>
      <c r="CC2610" s="336"/>
      <c r="CD2610" s="336"/>
      <c r="CE2610" s="336"/>
      <c r="CF2610" s="336"/>
      <c r="CG2610" s="336"/>
      <c r="CH2610" s="336"/>
      <c r="CI2610" s="336"/>
      <c r="CJ2610" s="336"/>
      <c r="CK2610" s="336"/>
      <c r="CL2610" s="336"/>
      <c r="CM2610" s="336"/>
      <c r="CN2610" s="336"/>
      <c r="CO2610" s="336"/>
      <c r="CP2610" s="336"/>
      <c r="CQ2610" s="336"/>
      <c r="CR2610" s="336"/>
      <c r="CS2610" s="336"/>
      <c r="CT2610" s="336"/>
      <c r="CU2610" s="336"/>
      <c r="CV2610" s="336"/>
      <c r="CW2610" s="336"/>
      <c r="CX2610" s="336"/>
      <c r="CY2610" s="336"/>
      <c r="CZ2610" s="336"/>
      <c r="DA2610" s="336"/>
      <c r="DB2610" s="336"/>
      <c r="DC2610" s="336"/>
      <c r="DD2610" s="336"/>
      <c r="DE2610" s="336"/>
      <c r="DF2610" s="336"/>
      <c r="DG2610" s="336"/>
      <c r="DH2610" s="336"/>
      <c r="DI2610" s="336"/>
      <c r="DJ2610" s="336"/>
      <c r="DK2610" s="336"/>
      <c r="DL2610" s="336"/>
      <c r="DM2610" s="336"/>
      <c r="DN2610" s="336"/>
      <c r="DO2610" s="336"/>
      <c r="DP2610" s="336"/>
      <c r="DQ2610" s="336"/>
      <c r="DR2610" s="336"/>
      <c r="DS2610" s="336"/>
      <c r="DT2610" s="336"/>
      <c r="DU2610" s="336"/>
      <c r="DV2610" s="336"/>
      <c r="DW2610" s="336"/>
      <c r="DX2610" s="336"/>
      <c r="DY2610" s="336"/>
      <c r="DZ2610" s="336"/>
      <c r="EA2610" s="336"/>
      <c r="EB2610" s="336"/>
      <c r="EC2610" s="336"/>
      <c r="ED2610" s="336"/>
      <c r="EE2610" s="336"/>
      <c r="EF2610" s="336"/>
      <c r="EG2610" s="336"/>
      <c r="EH2610" s="336"/>
      <c r="EI2610" s="336"/>
      <c r="EJ2610" s="336"/>
      <c r="EK2610" s="336"/>
    </row>
    <row r="2611" spans="1:141" ht="24" customHeight="1" x14ac:dyDescent="0.2">
      <c r="A2611" s="239"/>
      <c r="B2611" s="172"/>
      <c r="C2611" s="237" t="s">
        <v>728</v>
      </c>
      <c r="D2611" s="173"/>
      <c r="E2611" s="174"/>
      <c r="F2611" s="175"/>
      <c r="G2611" s="176"/>
    </row>
    <row r="2612" spans="1:141" s="335" customFormat="1" ht="24" customHeight="1" x14ac:dyDescent="0.2">
      <c r="A2612" s="326" t="str">
        <f t="shared" ref="A2612:A2625" si="781">IFERROR(VLOOKUP(C2612,Tabla_Insumos,4,FALSE),"")</f>
        <v/>
      </c>
      <c r="B2612" s="327" t="str">
        <f>IFERROR(VLOOKUP(C2612,Tabla_Insumos,5,FALSE),"")</f>
        <v/>
      </c>
      <c r="C2612" s="328"/>
      <c r="D2612" s="329" t="str">
        <f t="shared" ref="D2612:D2625" si="782">IFERROR(VLOOKUP(C2612,Tabla_Insumos,2,FALSE),"")</f>
        <v/>
      </c>
      <c r="E2612" s="330"/>
      <c r="F2612" s="331">
        <f t="shared" ref="F2612:F2625" si="783">IFERROR(VLOOKUP(C2612,Tabla_Insumos,3,FALSE),0)</f>
        <v>0</v>
      </c>
      <c r="G2612" s="334">
        <f>ROUND(E2612*F2612,2)</f>
        <v>0</v>
      </c>
    </row>
    <row r="2613" spans="1:141" s="335" customFormat="1" ht="24" customHeight="1" x14ac:dyDescent="0.2">
      <c r="A2613" s="326" t="str">
        <f t="shared" si="781"/>
        <v/>
      </c>
      <c r="B2613" s="327" t="str">
        <f t="shared" ref="B2613:B2625" si="784">IFERROR(VLOOKUP(C2613,Tabla_Insumos,5,FALSE),"")</f>
        <v/>
      </c>
      <c r="C2613" s="328"/>
      <c r="D2613" s="329" t="str">
        <f t="shared" si="782"/>
        <v/>
      </c>
      <c r="E2613" s="330"/>
      <c r="F2613" s="331">
        <f t="shared" si="783"/>
        <v>0</v>
      </c>
      <c r="G2613" s="334">
        <f t="shared" ref="G2613:G2625" si="785">ROUND(E2613*F2613,2)</f>
        <v>0</v>
      </c>
    </row>
    <row r="2614" spans="1:141" s="335" customFormat="1" ht="24" customHeight="1" x14ac:dyDescent="0.2">
      <c r="A2614" s="326" t="str">
        <f t="shared" si="781"/>
        <v/>
      </c>
      <c r="B2614" s="327" t="str">
        <f t="shared" si="784"/>
        <v/>
      </c>
      <c r="C2614" s="328"/>
      <c r="D2614" s="329" t="str">
        <f t="shared" si="782"/>
        <v/>
      </c>
      <c r="E2614" s="330"/>
      <c r="F2614" s="331">
        <f t="shared" si="783"/>
        <v>0</v>
      </c>
      <c r="G2614" s="334">
        <f t="shared" si="785"/>
        <v>0</v>
      </c>
    </row>
    <row r="2615" spans="1:141" s="335" customFormat="1" ht="24" customHeight="1" x14ac:dyDescent="0.2">
      <c r="A2615" s="326" t="str">
        <f t="shared" si="781"/>
        <v/>
      </c>
      <c r="B2615" s="327" t="str">
        <f t="shared" si="784"/>
        <v/>
      </c>
      <c r="C2615" s="328"/>
      <c r="D2615" s="329" t="str">
        <f t="shared" si="782"/>
        <v/>
      </c>
      <c r="E2615" s="330"/>
      <c r="F2615" s="331">
        <f t="shared" si="783"/>
        <v>0</v>
      </c>
      <c r="G2615" s="334">
        <f t="shared" si="785"/>
        <v>0</v>
      </c>
    </row>
    <row r="2616" spans="1:141" s="335" customFormat="1" ht="24" customHeight="1" x14ac:dyDescent="0.2">
      <c r="A2616" s="326" t="str">
        <f t="shared" si="781"/>
        <v/>
      </c>
      <c r="B2616" s="327" t="str">
        <f t="shared" si="784"/>
        <v/>
      </c>
      <c r="C2616" s="328"/>
      <c r="D2616" s="329" t="str">
        <f t="shared" si="782"/>
        <v/>
      </c>
      <c r="E2616" s="330"/>
      <c r="F2616" s="331">
        <f t="shared" si="783"/>
        <v>0</v>
      </c>
      <c r="G2616" s="334">
        <f t="shared" si="785"/>
        <v>0</v>
      </c>
    </row>
    <row r="2617" spans="1:141" s="335" customFormat="1" ht="24" customHeight="1" x14ac:dyDescent="0.2">
      <c r="A2617" s="326" t="str">
        <f t="shared" si="781"/>
        <v/>
      </c>
      <c r="B2617" s="327" t="str">
        <f t="shared" si="784"/>
        <v/>
      </c>
      <c r="C2617" s="328"/>
      <c r="D2617" s="329" t="str">
        <f t="shared" si="782"/>
        <v/>
      </c>
      <c r="E2617" s="330"/>
      <c r="F2617" s="331">
        <f t="shared" si="783"/>
        <v>0</v>
      </c>
      <c r="G2617" s="334">
        <f t="shared" si="785"/>
        <v>0</v>
      </c>
    </row>
    <row r="2618" spans="1:141" s="335" customFormat="1" ht="24" customHeight="1" x14ac:dyDescent="0.2">
      <c r="A2618" s="326" t="str">
        <f t="shared" si="781"/>
        <v/>
      </c>
      <c r="B2618" s="327" t="str">
        <f t="shared" si="784"/>
        <v/>
      </c>
      <c r="C2618" s="328"/>
      <c r="D2618" s="329" t="str">
        <f t="shared" si="782"/>
        <v/>
      </c>
      <c r="E2618" s="330"/>
      <c r="F2618" s="331">
        <f t="shared" si="783"/>
        <v>0</v>
      </c>
      <c r="G2618" s="334">
        <f t="shared" si="785"/>
        <v>0</v>
      </c>
    </row>
    <row r="2619" spans="1:141" s="335" customFormat="1" ht="24" customHeight="1" x14ac:dyDescent="0.2">
      <c r="A2619" s="326" t="str">
        <f t="shared" si="781"/>
        <v/>
      </c>
      <c r="B2619" s="327" t="str">
        <f t="shared" si="784"/>
        <v/>
      </c>
      <c r="C2619" s="328"/>
      <c r="D2619" s="329" t="str">
        <f t="shared" si="782"/>
        <v/>
      </c>
      <c r="E2619" s="330"/>
      <c r="F2619" s="331">
        <f t="shared" si="783"/>
        <v>0</v>
      </c>
      <c r="G2619" s="334">
        <f t="shared" si="785"/>
        <v>0</v>
      </c>
    </row>
    <row r="2620" spans="1:141" s="335" customFormat="1" ht="24" customHeight="1" x14ac:dyDescent="0.2">
      <c r="A2620" s="326" t="str">
        <f t="shared" si="781"/>
        <v/>
      </c>
      <c r="B2620" s="327" t="str">
        <f t="shared" si="784"/>
        <v/>
      </c>
      <c r="C2620" s="328"/>
      <c r="D2620" s="329" t="str">
        <f t="shared" si="782"/>
        <v/>
      </c>
      <c r="E2620" s="330"/>
      <c r="F2620" s="331">
        <f t="shared" si="783"/>
        <v>0</v>
      </c>
      <c r="G2620" s="334">
        <f t="shared" si="785"/>
        <v>0</v>
      </c>
    </row>
    <row r="2621" spans="1:141" s="335" customFormat="1" ht="24" customHeight="1" x14ac:dyDescent="0.2">
      <c r="A2621" s="326" t="str">
        <f t="shared" si="781"/>
        <v/>
      </c>
      <c r="B2621" s="327" t="str">
        <f t="shared" si="784"/>
        <v/>
      </c>
      <c r="C2621" s="328"/>
      <c r="D2621" s="329" t="str">
        <f t="shared" si="782"/>
        <v/>
      </c>
      <c r="E2621" s="330"/>
      <c r="F2621" s="331">
        <f t="shared" si="783"/>
        <v>0</v>
      </c>
      <c r="G2621" s="334">
        <f t="shared" si="785"/>
        <v>0</v>
      </c>
    </row>
    <row r="2622" spans="1:141" s="335" customFormat="1" ht="24" customHeight="1" x14ac:dyDescent="0.2">
      <c r="A2622" s="326" t="str">
        <f t="shared" si="781"/>
        <v/>
      </c>
      <c r="B2622" s="327" t="str">
        <f t="shared" si="784"/>
        <v/>
      </c>
      <c r="C2622" s="328"/>
      <c r="D2622" s="329" t="str">
        <f t="shared" si="782"/>
        <v/>
      </c>
      <c r="E2622" s="330"/>
      <c r="F2622" s="331">
        <f t="shared" si="783"/>
        <v>0</v>
      </c>
      <c r="G2622" s="334">
        <f t="shared" si="785"/>
        <v>0</v>
      </c>
    </row>
    <row r="2623" spans="1:141" s="335" customFormat="1" ht="24" customHeight="1" x14ac:dyDescent="0.2">
      <c r="A2623" s="326" t="str">
        <f t="shared" si="781"/>
        <v/>
      </c>
      <c r="B2623" s="327" t="str">
        <f t="shared" si="784"/>
        <v/>
      </c>
      <c r="C2623" s="328"/>
      <c r="D2623" s="329" t="str">
        <f t="shared" si="782"/>
        <v/>
      </c>
      <c r="E2623" s="330"/>
      <c r="F2623" s="331">
        <f t="shared" si="783"/>
        <v>0</v>
      </c>
      <c r="G2623" s="334">
        <f t="shared" si="785"/>
        <v>0</v>
      </c>
    </row>
    <row r="2624" spans="1:141" s="335" customFormat="1" ht="24" customHeight="1" x14ac:dyDescent="0.2">
      <c r="A2624" s="326" t="str">
        <f t="shared" si="781"/>
        <v/>
      </c>
      <c r="B2624" s="327" t="str">
        <f t="shared" si="784"/>
        <v/>
      </c>
      <c r="C2624" s="328"/>
      <c r="D2624" s="329" t="str">
        <f t="shared" si="782"/>
        <v/>
      </c>
      <c r="E2624" s="330"/>
      <c r="F2624" s="331">
        <f t="shared" si="783"/>
        <v>0</v>
      </c>
      <c r="G2624" s="334">
        <f t="shared" si="785"/>
        <v>0</v>
      </c>
    </row>
    <row r="2625" spans="1:7" s="335" customFormat="1" ht="24" customHeight="1" x14ac:dyDescent="0.2">
      <c r="A2625" s="326" t="str">
        <f t="shared" si="781"/>
        <v/>
      </c>
      <c r="B2625" s="327" t="str">
        <f t="shared" si="784"/>
        <v/>
      </c>
      <c r="C2625" s="328"/>
      <c r="D2625" s="329" t="str">
        <f t="shared" si="782"/>
        <v/>
      </c>
      <c r="E2625" s="330"/>
      <c r="F2625" s="332">
        <f t="shared" si="783"/>
        <v>0</v>
      </c>
      <c r="G2625" s="334">
        <f t="shared" si="785"/>
        <v>0</v>
      </c>
    </row>
    <row r="2626" spans="1:7" ht="24" customHeight="1" x14ac:dyDescent="0.2">
      <c r="A2626" s="177"/>
      <c r="B2626" s="151"/>
      <c r="C2626" s="151"/>
      <c r="D2626" s="162"/>
      <c r="E2626" s="163"/>
      <c r="F2626" s="240" t="s">
        <v>33</v>
      </c>
      <c r="G2626" s="178">
        <f>SUBTOTAL(9,G2612:G2625)</f>
        <v>0</v>
      </c>
    </row>
    <row r="2627" spans="1:7" ht="24" customHeight="1" x14ac:dyDescent="0.2">
      <c r="A2627" s="177"/>
      <c r="B2627" s="151"/>
      <c r="C2627" s="179" t="s">
        <v>729</v>
      </c>
      <c r="D2627" s="162"/>
      <c r="E2627" s="163"/>
      <c r="F2627" s="164"/>
      <c r="G2627" s="180"/>
    </row>
    <row r="2628" spans="1:7" s="335" customFormat="1" ht="24" customHeight="1" x14ac:dyDescent="0.2">
      <c r="A2628" s="326" t="str">
        <f t="shared" ref="A2628:A2635" si="786">IFERROR(VLOOKUP(C2628,Tabla_Insumos,4,FALSE),"")</f>
        <v/>
      </c>
      <c r="B2628" s="327" t="str">
        <f t="shared" ref="B2628:B2635" si="787">IFERROR(VLOOKUP(C2628,Tabla_Insumos,5,FALSE),"")</f>
        <v/>
      </c>
      <c r="C2628" s="328"/>
      <c r="D2628" s="329" t="str">
        <f t="shared" ref="D2628:D2635" si="788">IFERROR(VLOOKUP(C2628,Tabla_Insumos,2,FALSE),"")</f>
        <v/>
      </c>
      <c r="E2628" s="330"/>
      <c r="F2628" s="333">
        <f t="shared" ref="F2628:F2635" si="789">IFERROR(VLOOKUP(C2628,Tabla_Insumos,3,FALSE),0)</f>
        <v>0</v>
      </c>
      <c r="G2628" s="334">
        <f>ROUND(E2628*F2628,2)</f>
        <v>0</v>
      </c>
    </row>
    <row r="2629" spans="1:7" s="335" customFormat="1" ht="24" customHeight="1" x14ac:dyDescent="0.2">
      <c r="A2629" s="326" t="str">
        <f t="shared" si="786"/>
        <v/>
      </c>
      <c r="B2629" s="327" t="str">
        <f t="shared" si="787"/>
        <v/>
      </c>
      <c r="C2629" s="328"/>
      <c r="D2629" s="329" t="str">
        <f t="shared" si="788"/>
        <v/>
      </c>
      <c r="E2629" s="330"/>
      <c r="F2629" s="333">
        <f t="shared" si="789"/>
        <v>0</v>
      </c>
      <c r="G2629" s="334">
        <f>ROUND(E2629*F2629,2)</f>
        <v>0</v>
      </c>
    </row>
    <row r="2630" spans="1:7" s="335" customFormat="1" ht="24" customHeight="1" x14ac:dyDescent="0.2">
      <c r="A2630" s="326" t="str">
        <f t="shared" si="786"/>
        <v/>
      </c>
      <c r="B2630" s="327" t="str">
        <f t="shared" si="787"/>
        <v/>
      </c>
      <c r="C2630" s="328"/>
      <c r="D2630" s="329" t="str">
        <f t="shared" si="788"/>
        <v/>
      </c>
      <c r="E2630" s="330"/>
      <c r="F2630" s="333">
        <f t="shared" si="789"/>
        <v>0</v>
      </c>
      <c r="G2630" s="334">
        <f t="shared" ref="G2630:G2635" si="790">ROUND(E2630*F2630,2)</f>
        <v>0</v>
      </c>
    </row>
    <row r="2631" spans="1:7" s="335" customFormat="1" ht="24" customHeight="1" x14ac:dyDescent="0.2">
      <c r="A2631" s="326" t="str">
        <f t="shared" si="786"/>
        <v/>
      </c>
      <c r="B2631" s="327" t="str">
        <f t="shared" si="787"/>
        <v/>
      </c>
      <c r="C2631" s="328"/>
      <c r="D2631" s="329" t="str">
        <f t="shared" si="788"/>
        <v/>
      </c>
      <c r="E2631" s="330"/>
      <c r="F2631" s="333">
        <f t="shared" si="789"/>
        <v>0</v>
      </c>
      <c r="G2631" s="334">
        <f t="shared" si="790"/>
        <v>0</v>
      </c>
    </row>
    <row r="2632" spans="1:7" s="335" customFormat="1" ht="24" customHeight="1" x14ac:dyDescent="0.2">
      <c r="A2632" s="326" t="str">
        <f t="shared" si="786"/>
        <v/>
      </c>
      <c r="B2632" s="327" t="str">
        <f t="shared" si="787"/>
        <v/>
      </c>
      <c r="C2632" s="328"/>
      <c r="D2632" s="329" t="str">
        <f t="shared" si="788"/>
        <v/>
      </c>
      <c r="E2632" s="330"/>
      <c r="F2632" s="331">
        <f t="shared" si="789"/>
        <v>0</v>
      </c>
      <c r="G2632" s="334">
        <f t="shared" si="790"/>
        <v>0</v>
      </c>
    </row>
    <row r="2633" spans="1:7" s="335" customFormat="1" ht="24" customHeight="1" x14ac:dyDescent="0.2">
      <c r="A2633" s="326" t="str">
        <f t="shared" si="786"/>
        <v/>
      </c>
      <c r="B2633" s="327" t="str">
        <f t="shared" si="787"/>
        <v/>
      </c>
      <c r="C2633" s="328"/>
      <c r="D2633" s="329" t="str">
        <f t="shared" si="788"/>
        <v/>
      </c>
      <c r="E2633" s="330"/>
      <c r="F2633" s="331">
        <f t="shared" si="789"/>
        <v>0</v>
      </c>
      <c r="G2633" s="334">
        <f t="shared" si="790"/>
        <v>0</v>
      </c>
    </row>
    <row r="2634" spans="1:7" s="335" customFormat="1" ht="24" customHeight="1" x14ac:dyDescent="0.2">
      <c r="A2634" s="326" t="str">
        <f t="shared" si="786"/>
        <v/>
      </c>
      <c r="B2634" s="327" t="str">
        <f t="shared" si="787"/>
        <v/>
      </c>
      <c r="C2634" s="328"/>
      <c r="D2634" s="329" t="str">
        <f t="shared" si="788"/>
        <v/>
      </c>
      <c r="E2634" s="330"/>
      <c r="F2634" s="331">
        <f t="shared" si="789"/>
        <v>0</v>
      </c>
      <c r="G2634" s="334">
        <f t="shared" si="790"/>
        <v>0</v>
      </c>
    </row>
    <row r="2635" spans="1:7" s="335" customFormat="1" ht="24" customHeight="1" x14ac:dyDescent="0.2">
      <c r="A2635" s="326" t="str">
        <f t="shared" si="786"/>
        <v/>
      </c>
      <c r="B2635" s="327" t="str">
        <f t="shared" si="787"/>
        <v/>
      </c>
      <c r="C2635" s="328"/>
      <c r="D2635" s="329" t="str">
        <f t="shared" si="788"/>
        <v/>
      </c>
      <c r="E2635" s="330"/>
      <c r="F2635" s="331">
        <f t="shared" si="789"/>
        <v>0</v>
      </c>
      <c r="G2635" s="334">
        <f t="shared" si="790"/>
        <v>0</v>
      </c>
    </row>
    <row r="2636" spans="1:7" ht="24" customHeight="1" x14ac:dyDescent="0.2">
      <c r="A2636" s="177"/>
      <c r="B2636" s="151"/>
      <c r="C2636" s="151"/>
      <c r="D2636" s="162"/>
      <c r="E2636" s="163"/>
      <c r="F2636" s="240" t="s">
        <v>34</v>
      </c>
      <c r="G2636" s="178">
        <f>SUBTOTAL(9,G2628:G2635)</f>
        <v>0</v>
      </c>
    </row>
    <row r="2637" spans="1:7" ht="24" customHeight="1" x14ac:dyDescent="0.2">
      <c r="A2637" s="177"/>
      <c r="B2637" s="151"/>
      <c r="C2637" s="179" t="s">
        <v>730</v>
      </c>
      <c r="D2637" s="162"/>
      <c r="E2637" s="163"/>
      <c r="F2637" s="164"/>
      <c r="G2637" s="180"/>
    </row>
    <row r="2638" spans="1:7" s="335" customFormat="1" ht="24" customHeight="1" x14ac:dyDescent="0.2">
      <c r="A2638" s="326" t="str">
        <f t="shared" ref="A2638:A2646" si="791">IFERROR(VLOOKUP(C2638,Tabla_Insumos,4,FALSE),"")</f>
        <v/>
      </c>
      <c r="B2638" s="327" t="str">
        <f t="shared" ref="B2638:B2646" si="792">IFERROR(VLOOKUP(C2638,Tabla_Insumos,5,FALSE),"")</f>
        <v/>
      </c>
      <c r="C2638" s="328"/>
      <c r="D2638" s="329" t="str">
        <f t="shared" ref="D2638:D2646" si="793">IFERROR(VLOOKUP(C2638,Tabla_Insumos,2,FALSE),"")</f>
        <v/>
      </c>
      <c r="E2638" s="330"/>
      <c r="F2638" s="331">
        <f t="shared" ref="F2638:F2646" si="794">IFERROR(VLOOKUP(C2638,Tabla_Insumos,3,FALSE),0)</f>
        <v>0</v>
      </c>
      <c r="G2638" s="334">
        <f t="shared" ref="G2638:G2646" si="795">ROUND(E2638*F2638,2)</f>
        <v>0</v>
      </c>
    </row>
    <row r="2639" spans="1:7" s="335" customFormat="1" ht="24" customHeight="1" x14ac:dyDescent="0.2">
      <c r="A2639" s="326" t="str">
        <f t="shared" si="791"/>
        <v/>
      </c>
      <c r="B2639" s="327" t="str">
        <f t="shared" si="792"/>
        <v/>
      </c>
      <c r="C2639" s="328"/>
      <c r="D2639" s="329" t="str">
        <f t="shared" si="793"/>
        <v/>
      </c>
      <c r="E2639" s="330"/>
      <c r="F2639" s="331">
        <f t="shared" si="794"/>
        <v>0</v>
      </c>
      <c r="G2639" s="334">
        <f t="shared" si="795"/>
        <v>0</v>
      </c>
    </row>
    <row r="2640" spans="1:7" s="335" customFormat="1" ht="24" customHeight="1" x14ac:dyDescent="0.2">
      <c r="A2640" s="326" t="str">
        <f t="shared" si="791"/>
        <v/>
      </c>
      <c r="B2640" s="327" t="str">
        <f t="shared" si="792"/>
        <v/>
      </c>
      <c r="C2640" s="328"/>
      <c r="D2640" s="329" t="str">
        <f t="shared" si="793"/>
        <v/>
      </c>
      <c r="E2640" s="330"/>
      <c r="F2640" s="331">
        <f t="shared" si="794"/>
        <v>0</v>
      </c>
      <c r="G2640" s="334">
        <f t="shared" si="795"/>
        <v>0</v>
      </c>
    </row>
    <row r="2641" spans="1:8" s="335" customFormat="1" ht="24" customHeight="1" x14ac:dyDescent="0.2">
      <c r="A2641" s="326" t="str">
        <f t="shared" si="791"/>
        <v/>
      </c>
      <c r="B2641" s="327" t="str">
        <f t="shared" si="792"/>
        <v/>
      </c>
      <c r="C2641" s="328"/>
      <c r="D2641" s="329" t="str">
        <f t="shared" si="793"/>
        <v/>
      </c>
      <c r="E2641" s="330"/>
      <c r="F2641" s="331">
        <f t="shared" si="794"/>
        <v>0</v>
      </c>
      <c r="G2641" s="334">
        <f t="shared" si="795"/>
        <v>0</v>
      </c>
    </row>
    <row r="2642" spans="1:8" s="335" customFormat="1" ht="24" customHeight="1" x14ac:dyDescent="0.2">
      <c r="A2642" s="326" t="str">
        <f t="shared" si="791"/>
        <v/>
      </c>
      <c r="B2642" s="327" t="str">
        <f t="shared" si="792"/>
        <v/>
      </c>
      <c r="C2642" s="328"/>
      <c r="D2642" s="329" t="str">
        <f t="shared" si="793"/>
        <v/>
      </c>
      <c r="E2642" s="330"/>
      <c r="F2642" s="331">
        <f t="shared" si="794"/>
        <v>0</v>
      </c>
      <c r="G2642" s="334">
        <f t="shared" si="795"/>
        <v>0</v>
      </c>
    </row>
    <row r="2643" spans="1:8" s="335" customFormat="1" ht="24" customHeight="1" x14ac:dyDescent="0.2">
      <c r="A2643" s="326" t="str">
        <f t="shared" si="791"/>
        <v/>
      </c>
      <c r="B2643" s="327" t="str">
        <f t="shared" si="792"/>
        <v/>
      </c>
      <c r="C2643" s="328"/>
      <c r="D2643" s="329" t="str">
        <f t="shared" si="793"/>
        <v/>
      </c>
      <c r="E2643" s="330"/>
      <c r="F2643" s="331">
        <f t="shared" si="794"/>
        <v>0</v>
      </c>
      <c r="G2643" s="334">
        <f t="shared" si="795"/>
        <v>0</v>
      </c>
    </row>
    <row r="2644" spans="1:8" s="335" customFormat="1" ht="24" customHeight="1" x14ac:dyDescent="0.2">
      <c r="A2644" s="326" t="str">
        <f t="shared" si="791"/>
        <v/>
      </c>
      <c r="B2644" s="327" t="str">
        <f t="shared" si="792"/>
        <v/>
      </c>
      <c r="C2644" s="328"/>
      <c r="D2644" s="329" t="str">
        <f t="shared" si="793"/>
        <v/>
      </c>
      <c r="E2644" s="330"/>
      <c r="F2644" s="331">
        <f t="shared" si="794"/>
        <v>0</v>
      </c>
      <c r="G2644" s="334">
        <f t="shared" si="795"/>
        <v>0</v>
      </c>
    </row>
    <row r="2645" spans="1:8" s="335" customFormat="1" ht="24" customHeight="1" x14ac:dyDescent="0.2">
      <c r="A2645" s="326" t="str">
        <f t="shared" si="791"/>
        <v/>
      </c>
      <c r="B2645" s="327" t="str">
        <f t="shared" si="792"/>
        <v/>
      </c>
      <c r="C2645" s="328"/>
      <c r="D2645" s="329" t="str">
        <f t="shared" si="793"/>
        <v/>
      </c>
      <c r="E2645" s="330"/>
      <c r="F2645" s="331">
        <f t="shared" si="794"/>
        <v>0</v>
      </c>
      <c r="G2645" s="334">
        <f t="shared" si="795"/>
        <v>0</v>
      </c>
    </row>
    <row r="2646" spans="1:8" s="335" customFormat="1" ht="24" customHeight="1" x14ac:dyDescent="0.2">
      <c r="A2646" s="326" t="str">
        <f t="shared" si="791"/>
        <v/>
      </c>
      <c r="B2646" s="327" t="str">
        <f t="shared" si="792"/>
        <v/>
      </c>
      <c r="C2646" s="328"/>
      <c r="D2646" s="329" t="str">
        <f t="shared" si="793"/>
        <v/>
      </c>
      <c r="E2646" s="330"/>
      <c r="F2646" s="331">
        <f t="shared" si="794"/>
        <v>0</v>
      </c>
      <c r="G2646" s="334">
        <f t="shared" si="795"/>
        <v>0</v>
      </c>
    </row>
    <row r="2647" spans="1:8" ht="24" customHeight="1" x14ac:dyDescent="0.2">
      <c r="A2647" s="181"/>
      <c r="B2647" s="162"/>
      <c r="C2647" s="151"/>
      <c r="D2647" s="162"/>
      <c r="E2647" s="163"/>
      <c r="F2647" s="240" t="s">
        <v>35</v>
      </c>
      <c r="G2647" s="178">
        <f>SUBTOTAL(9,G2638:G2646)</f>
        <v>0</v>
      </c>
    </row>
    <row r="2648" spans="1:8" ht="24" customHeight="1" thickBot="1" x14ac:dyDescent="0.25">
      <c r="A2648" s="182"/>
      <c r="B2648" s="183"/>
      <c r="C2648" s="184"/>
      <c r="D2648" s="183"/>
      <c r="E2648" s="185"/>
      <c r="F2648" s="186"/>
      <c r="G2648" s="187"/>
    </row>
    <row r="2649" spans="1:8" ht="24" customHeight="1" thickBot="1" x14ac:dyDescent="0.25">
      <c r="A2649" s="188" t="str">
        <f>B2607</f>
        <v>16.1</v>
      </c>
      <c r="B2649" s="189" t="str">
        <f>C2607</f>
        <v>Instalación de aires acondicionado frio - calor</v>
      </c>
      <c r="C2649" s="190"/>
      <c r="D2649" s="190" t="s">
        <v>36</v>
      </c>
      <c r="E2649" s="191"/>
      <c r="F2649" s="192" t="s">
        <v>37</v>
      </c>
      <c r="G2649" s="193">
        <f>SUBTOTAL(9,G2612:G2648)</f>
        <v>0</v>
      </c>
    </row>
    <row r="2650" spans="1:8" ht="24" customHeight="1" thickTop="1" thickBot="1" x14ac:dyDescent="0.25"/>
    <row r="2651" spans="1:8" ht="24" customHeight="1" thickTop="1" x14ac:dyDescent="0.2">
      <c r="A2651" s="225" t="s">
        <v>39</v>
      </c>
      <c r="B2651" s="226"/>
      <c r="C2651" s="226"/>
      <c r="D2651" s="226"/>
      <c r="E2651" s="226"/>
      <c r="F2651" s="226"/>
      <c r="G2651" s="227"/>
      <c r="H2651" s="152">
        <f>COUNTIF($A$1:A2657,"ANALISIS DE PRECIOS")</f>
        <v>54</v>
      </c>
    </row>
    <row r="2652" spans="1:8" ht="24" customHeight="1" x14ac:dyDescent="0.2">
      <c r="A2652" s="153" t="s">
        <v>726</v>
      </c>
      <c r="B2652" s="154" t="str">
        <f>Comitente</f>
        <v>DIRECCIÓN DE INFRAESTRUCTURA ESCOLAR</v>
      </c>
      <c r="C2652" s="148"/>
      <c r="D2652" s="155"/>
      <c r="E2652" s="155"/>
      <c r="F2652" s="156"/>
      <c r="G2652" s="157"/>
    </row>
    <row r="2653" spans="1:8" ht="24" customHeight="1" x14ac:dyDescent="0.2">
      <c r="A2653" s="153" t="s">
        <v>727</v>
      </c>
      <c r="B2653" s="154">
        <f>Contratista</f>
        <v>0</v>
      </c>
      <c r="C2653" s="149"/>
      <c r="D2653" s="149"/>
      <c r="E2653" s="149"/>
      <c r="F2653" s="158"/>
      <c r="G2653" s="159"/>
    </row>
    <row r="2654" spans="1:8" ht="24" customHeight="1" x14ac:dyDescent="0.2">
      <c r="A2654" s="153" t="s">
        <v>26</v>
      </c>
      <c r="B2654" s="154" t="str">
        <f>Obra</f>
        <v>E.N.I. N° 23 - MARGARITA FERRA DE BARTOL</v>
      </c>
      <c r="C2654" s="149"/>
      <c r="D2654" s="149"/>
      <c r="E2654" s="149"/>
      <c r="F2654" s="158" t="s">
        <v>40</v>
      </c>
      <c r="G2654" s="160">
        <f>Fecha_Base</f>
        <v>0</v>
      </c>
    </row>
    <row r="2655" spans="1:8" ht="24" customHeight="1" x14ac:dyDescent="0.2">
      <c r="A2655" s="161" t="s">
        <v>725</v>
      </c>
      <c r="B2655" s="150" t="str">
        <f>Ubicación</f>
        <v>Alfredo Fortabat 3060 (o) - Bº Franklin Rawson</v>
      </c>
      <c r="C2655" s="150"/>
      <c r="D2655" s="162"/>
      <c r="E2655" s="163"/>
      <c r="F2655" s="164"/>
      <c r="G2655" s="165"/>
    </row>
    <row r="2656" spans="1:8" ht="24" customHeight="1" x14ac:dyDescent="0.2">
      <c r="A2656" s="161" t="s">
        <v>41</v>
      </c>
      <c r="B2656" s="166" t="str">
        <f>IFERROR(VALUE(LEFT(B2657,FIND("-",B2657)-1)),"")</f>
        <v/>
      </c>
      <c r="C2656" s="151" t="str">
        <f>IFERROR(VLOOKUP(B2656,Tabla_CyP,2,FALSE),"")</f>
        <v/>
      </c>
      <c r="E2656" s="163"/>
      <c r="F2656" s="164"/>
      <c r="G2656" s="165"/>
    </row>
    <row r="2657" spans="1:141" ht="24" customHeight="1" x14ac:dyDescent="0.2">
      <c r="A2657" s="161" t="s">
        <v>27</v>
      </c>
      <c r="B2657" s="167" t="str">
        <f>IFERROR(VLOOKUP(COUNTIF($A$1:A2657,"ANALISIS DE PRECIOS"),Tabla_NumeroItem,4,FALSE),"")</f>
        <v>17.1.2</v>
      </c>
      <c r="C2657" s="151" t="str">
        <f>IFERROR(VLOOKUP(B2657,Tabla_CyP,2,FALSE),"")</f>
        <v>Matafuegos, carteles de señalización</v>
      </c>
      <c r="D2657" s="162"/>
      <c r="E2657" s="163"/>
      <c r="F2657" s="158" t="s">
        <v>28</v>
      </c>
      <c r="G2657" s="168" t="str">
        <f>IFERROR(VLOOKUP(B2657,Tabla_CyP,4,FALSE),"")</f>
        <v>gl</v>
      </c>
    </row>
    <row r="2658" spans="1:141" ht="24" customHeight="1" x14ac:dyDescent="0.2">
      <c r="A2658" s="161"/>
      <c r="B2658" s="150"/>
      <c r="C2658" s="151"/>
      <c r="D2658" s="162"/>
      <c r="E2658" s="163"/>
      <c r="F2658" s="164"/>
      <c r="G2658" s="165"/>
    </row>
    <row r="2659" spans="1:141" ht="24" customHeight="1" x14ac:dyDescent="0.2">
      <c r="A2659" s="357" t="s">
        <v>588</v>
      </c>
      <c r="B2659" s="358"/>
      <c r="C2659" s="359" t="s">
        <v>0</v>
      </c>
      <c r="D2659" s="359" t="s">
        <v>29</v>
      </c>
      <c r="E2659" s="361" t="s">
        <v>30</v>
      </c>
      <c r="F2659" s="363" t="s">
        <v>31</v>
      </c>
      <c r="G2659" s="365" t="s">
        <v>32</v>
      </c>
    </row>
    <row r="2660" spans="1:141" s="171" customFormat="1" ht="24" customHeight="1" x14ac:dyDescent="0.2">
      <c r="A2660" s="169" t="s">
        <v>589</v>
      </c>
      <c r="B2660" s="170" t="s">
        <v>590</v>
      </c>
      <c r="C2660" s="360"/>
      <c r="D2660" s="360"/>
      <c r="E2660" s="362"/>
      <c r="F2660" s="364"/>
      <c r="G2660" s="366"/>
      <c r="I2660" s="336"/>
      <c r="J2660" s="336"/>
      <c r="K2660" s="336"/>
      <c r="L2660" s="336"/>
      <c r="M2660" s="336"/>
      <c r="N2660" s="336"/>
      <c r="O2660" s="336"/>
      <c r="P2660" s="336"/>
      <c r="Q2660" s="336"/>
      <c r="R2660" s="336"/>
      <c r="S2660" s="336"/>
      <c r="T2660" s="336"/>
      <c r="U2660" s="336"/>
      <c r="V2660" s="336"/>
      <c r="W2660" s="336"/>
      <c r="X2660" s="336"/>
      <c r="Y2660" s="336"/>
      <c r="Z2660" s="336"/>
      <c r="AA2660" s="336"/>
      <c r="AB2660" s="336"/>
      <c r="AC2660" s="336"/>
      <c r="AD2660" s="336"/>
      <c r="AE2660" s="336"/>
      <c r="AF2660" s="336"/>
      <c r="AG2660" s="336"/>
      <c r="AH2660" s="336"/>
      <c r="AI2660" s="336"/>
      <c r="AJ2660" s="336"/>
      <c r="AK2660" s="336"/>
      <c r="AL2660" s="336"/>
      <c r="AM2660" s="336"/>
      <c r="AN2660" s="336"/>
      <c r="AO2660" s="336"/>
      <c r="AP2660" s="336"/>
      <c r="AQ2660" s="336"/>
      <c r="AR2660" s="336"/>
      <c r="AS2660" s="336"/>
      <c r="AT2660" s="336"/>
      <c r="AU2660" s="336"/>
      <c r="AV2660" s="336"/>
      <c r="AW2660" s="336"/>
      <c r="AX2660" s="336"/>
      <c r="AY2660" s="336"/>
      <c r="AZ2660" s="336"/>
      <c r="BA2660" s="336"/>
      <c r="BB2660" s="336"/>
      <c r="BC2660" s="336"/>
      <c r="BD2660" s="336"/>
      <c r="BE2660" s="336"/>
      <c r="BF2660" s="336"/>
      <c r="BG2660" s="336"/>
      <c r="BH2660" s="336"/>
      <c r="BI2660" s="336"/>
      <c r="BJ2660" s="336"/>
      <c r="BK2660" s="336"/>
      <c r="BL2660" s="336"/>
      <c r="BM2660" s="336"/>
      <c r="BN2660" s="336"/>
      <c r="BO2660" s="336"/>
      <c r="BP2660" s="336"/>
      <c r="BQ2660" s="336"/>
      <c r="BR2660" s="336"/>
      <c r="BS2660" s="336"/>
      <c r="BT2660" s="336"/>
      <c r="BU2660" s="336"/>
      <c r="BV2660" s="336"/>
      <c r="BW2660" s="336"/>
      <c r="BX2660" s="336"/>
      <c r="BY2660" s="336"/>
      <c r="BZ2660" s="336"/>
      <c r="CA2660" s="336"/>
      <c r="CB2660" s="336"/>
      <c r="CC2660" s="336"/>
      <c r="CD2660" s="336"/>
      <c r="CE2660" s="336"/>
      <c r="CF2660" s="336"/>
      <c r="CG2660" s="336"/>
      <c r="CH2660" s="336"/>
      <c r="CI2660" s="336"/>
      <c r="CJ2660" s="336"/>
      <c r="CK2660" s="336"/>
      <c r="CL2660" s="336"/>
      <c r="CM2660" s="336"/>
      <c r="CN2660" s="336"/>
      <c r="CO2660" s="336"/>
      <c r="CP2660" s="336"/>
      <c r="CQ2660" s="336"/>
      <c r="CR2660" s="336"/>
      <c r="CS2660" s="336"/>
      <c r="CT2660" s="336"/>
      <c r="CU2660" s="336"/>
      <c r="CV2660" s="336"/>
      <c r="CW2660" s="336"/>
      <c r="CX2660" s="336"/>
      <c r="CY2660" s="336"/>
      <c r="CZ2660" s="336"/>
      <c r="DA2660" s="336"/>
      <c r="DB2660" s="336"/>
      <c r="DC2660" s="336"/>
      <c r="DD2660" s="336"/>
      <c r="DE2660" s="336"/>
      <c r="DF2660" s="336"/>
      <c r="DG2660" s="336"/>
      <c r="DH2660" s="336"/>
      <c r="DI2660" s="336"/>
      <c r="DJ2660" s="336"/>
      <c r="DK2660" s="336"/>
      <c r="DL2660" s="336"/>
      <c r="DM2660" s="336"/>
      <c r="DN2660" s="336"/>
      <c r="DO2660" s="336"/>
      <c r="DP2660" s="336"/>
      <c r="DQ2660" s="336"/>
      <c r="DR2660" s="336"/>
      <c r="DS2660" s="336"/>
      <c r="DT2660" s="336"/>
      <c r="DU2660" s="336"/>
      <c r="DV2660" s="336"/>
      <c r="DW2660" s="336"/>
      <c r="DX2660" s="336"/>
      <c r="DY2660" s="336"/>
      <c r="DZ2660" s="336"/>
      <c r="EA2660" s="336"/>
      <c r="EB2660" s="336"/>
      <c r="EC2660" s="336"/>
      <c r="ED2660" s="336"/>
      <c r="EE2660" s="336"/>
      <c r="EF2660" s="336"/>
      <c r="EG2660" s="336"/>
      <c r="EH2660" s="336"/>
      <c r="EI2660" s="336"/>
      <c r="EJ2660" s="336"/>
      <c r="EK2660" s="336"/>
    </row>
    <row r="2661" spans="1:141" ht="24" customHeight="1" x14ac:dyDescent="0.2">
      <c r="A2661" s="239"/>
      <c r="B2661" s="172"/>
      <c r="C2661" s="237" t="s">
        <v>728</v>
      </c>
      <c r="D2661" s="173"/>
      <c r="E2661" s="174"/>
      <c r="F2661" s="175"/>
      <c r="G2661" s="176"/>
    </row>
    <row r="2662" spans="1:141" s="335" customFormat="1" ht="24" customHeight="1" x14ac:dyDescent="0.2">
      <c r="A2662" s="326" t="str">
        <f t="shared" ref="A2662:A2675" si="796">IFERROR(VLOOKUP(C2662,Tabla_Insumos,4,FALSE),"")</f>
        <v/>
      </c>
      <c r="B2662" s="327" t="str">
        <f>IFERROR(VLOOKUP(C2662,Tabla_Insumos,5,FALSE),"")</f>
        <v/>
      </c>
      <c r="C2662" s="328"/>
      <c r="D2662" s="329" t="str">
        <f t="shared" ref="D2662:D2675" si="797">IFERROR(VLOOKUP(C2662,Tabla_Insumos,2,FALSE),"")</f>
        <v/>
      </c>
      <c r="E2662" s="330"/>
      <c r="F2662" s="331">
        <f t="shared" ref="F2662:F2675" si="798">IFERROR(VLOOKUP(C2662,Tabla_Insumos,3,FALSE),0)</f>
        <v>0</v>
      </c>
      <c r="G2662" s="334">
        <f>ROUND(E2662*F2662,2)</f>
        <v>0</v>
      </c>
    </row>
    <row r="2663" spans="1:141" s="335" customFormat="1" ht="24" customHeight="1" x14ac:dyDescent="0.2">
      <c r="A2663" s="326" t="str">
        <f t="shared" si="796"/>
        <v/>
      </c>
      <c r="B2663" s="327" t="str">
        <f t="shared" ref="B2663:B2675" si="799">IFERROR(VLOOKUP(C2663,Tabla_Insumos,5,FALSE),"")</f>
        <v/>
      </c>
      <c r="C2663" s="328"/>
      <c r="D2663" s="329" t="str">
        <f t="shared" si="797"/>
        <v/>
      </c>
      <c r="E2663" s="330"/>
      <c r="F2663" s="331">
        <f t="shared" si="798"/>
        <v>0</v>
      </c>
      <c r="G2663" s="334">
        <f t="shared" ref="G2663:G2675" si="800">ROUND(E2663*F2663,2)</f>
        <v>0</v>
      </c>
    </row>
    <row r="2664" spans="1:141" s="335" customFormat="1" ht="24" customHeight="1" x14ac:dyDescent="0.2">
      <c r="A2664" s="326" t="str">
        <f t="shared" si="796"/>
        <v/>
      </c>
      <c r="B2664" s="327" t="str">
        <f t="shared" si="799"/>
        <v/>
      </c>
      <c r="C2664" s="328"/>
      <c r="D2664" s="329" t="str">
        <f t="shared" si="797"/>
        <v/>
      </c>
      <c r="E2664" s="330"/>
      <c r="F2664" s="331">
        <f t="shared" si="798"/>
        <v>0</v>
      </c>
      <c r="G2664" s="334">
        <f t="shared" si="800"/>
        <v>0</v>
      </c>
    </row>
    <row r="2665" spans="1:141" s="335" customFormat="1" ht="24" customHeight="1" x14ac:dyDescent="0.2">
      <c r="A2665" s="326" t="str">
        <f t="shared" si="796"/>
        <v/>
      </c>
      <c r="B2665" s="327" t="str">
        <f t="shared" si="799"/>
        <v/>
      </c>
      <c r="C2665" s="328"/>
      <c r="D2665" s="329" t="str">
        <f t="shared" si="797"/>
        <v/>
      </c>
      <c r="E2665" s="330"/>
      <c r="F2665" s="331">
        <f t="shared" si="798"/>
        <v>0</v>
      </c>
      <c r="G2665" s="334">
        <f t="shared" si="800"/>
        <v>0</v>
      </c>
    </row>
    <row r="2666" spans="1:141" s="335" customFormat="1" ht="24" customHeight="1" x14ac:dyDescent="0.2">
      <c r="A2666" s="326" t="str">
        <f t="shared" si="796"/>
        <v/>
      </c>
      <c r="B2666" s="327" t="str">
        <f t="shared" si="799"/>
        <v/>
      </c>
      <c r="C2666" s="328"/>
      <c r="D2666" s="329" t="str">
        <f t="shared" si="797"/>
        <v/>
      </c>
      <c r="E2666" s="330"/>
      <c r="F2666" s="331">
        <f t="shared" si="798"/>
        <v>0</v>
      </c>
      <c r="G2666" s="334">
        <f t="shared" si="800"/>
        <v>0</v>
      </c>
    </row>
    <row r="2667" spans="1:141" s="335" customFormat="1" ht="24" customHeight="1" x14ac:dyDescent="0.2">
      <c r="A2667" s="326" t="str">
        <f t="shared" si="796"/>
        <v/>
      </c>
      <c r="B2667" s="327" t="str">
        <f t="shared" si="799"/>
        <v/>
      </c>
      <c r="C2667" s="328"/>
      <c r="D2667" s="329" t="str">
        <f t="shared" si="797"/>
        <v/>
      </c>
      <c r="E2667" s="330"/>
      <c r="F2667" s="331">
        <f t="shared" si="798"/>
        <v>0</v>
      </c>
      <c r="G2667" s="334">
        <f t="shared" si="800"/>
        <v>0</v>
      </c>
    </row>
    <row r="2668" spans="1:141" s="335" customFormat="1" ht="24" customHeight="1" x14ac:dyDescent="0.2">
      <c r="A2668" s="326" t="str">
        <f t="shared" si="796"/>
        <v/>
      </c>
      <c r="B2668" s="327" t="str">
        <f t="shared" si="799"/>
        <v/>
      </c>
      <c r="C2668" s="328"/>
      <c r="D2668" s="329" t="str">
        <f t="shared" si="797"/>
        <v/>
      </c>
      <c r="E2668" s="330"/>
      <c r="F2668" s="331">
        <f t="shared" si="798"/>
        <v>0</v>
      </c>
      <c r="G2668" s="334">
        <f t="shared" si="800"/>
        <v>0</v>
      </c>
    </row>
    <row r="2669" spans="1:141" s="335" customFormat="1" ht="24" customHeight="1" x14ac:dyDescent="0.2">
      <c r="A2669" s="326" t="str">
        <f t="shared" si="796"/>
        <v/>
      </c>
      <c r="B2669" s="327" t="str">
        <f t="shared" si="799"/>
        <v/>
      </c>
      <c r="C2669" s="328"/>
      <c r="D2669" s="329" t="str">
        <f t="shared" si="797"/>
        <v/>
      </c>
      <c r="E2669" s="330"/>
      <c r="F2669" s="331">
        <f t="shared" si="798"/>
        <v>0</v>
      </c>
      <c r="G2669" s="334">
        <f t="shared" si="800"/>
        <v>0</v>
      </c>
    </row>
    <row r="2670" spans="1:141" s="335" customFormat="1" ht="24" customHeight="1" x14ac:dyDescent="0.2">
      <c r="A2670" s="326" t="str">
        <f t="shared" si="796"/>
        <v/>
      </c>
      <c r="B2670" s="327" t="str">
        <f t="shared" si="799"/>
        <v/>
      </c>
      <c r="C2670" s="328"/>
      <c r="D2670" s="329" t="str">
        <f t="shared" si="797"/>
        <v/>
      </c>
      <c r="E2670" s="330"/>
      <c r="F2670" s="331">
        <f t="shared" si="798"/>
        <v>0</v>
      </c>
      <c r="G2670" s="334">
        <f t="shared" si="800"/>
        <v>0</v>
      </c>
    </row>
    <row r="2671" spans="1:141" s="335" customFormat="1" ht="24" customHeight="1" x14ac:dyDescent="0.2">
      <c r="A2671" s="326" t="str">
        <f t="shared" si="796"/>
        <v/>
      </c>
      <c r="B2671" s="327" t="str">
        <f t="shared" si="799"/>
        <v/>
      </c>
      <c r="C2671" s="328"/>
      <c r="D2671" s="329" t="str">
        <f t="shared" si="797"/>
        <v/>
      </c>
      <c r="E2671" s="330"/>
      <c r="F2671" s="331">
        <f t="shared" si="798"/>
        <v>0</v>
      </c>
      <c r="G2671" s="334">
        <f t="shared" si="800"/>
        <v>0</v>
      </c>
    </row>
    <row r="2672" spans="1:141" s="335" customFormat="1" ht="24" customHeight="1" x14ac:dyDescent="0.2">
      <c r="A2672" s="326" t="str">
        <f t="shared" si="796"/>
        <v/>
      </c>
      <c r="B2672" s="327" t="str">
        <f t="shared" si="799"/>
        <v/>
      </c>
      <c r="C2672" s="328"/>
      <c r="D2672" s="329" t="str">
        <f t="shared" si="797"/>
        <v/>
      </c>
      <c r="E2672" s="330"/>
      <c r="F2672" s="331">
        <f t="shared" si="798"/>
        <v>0</v>
      </c>
      <c r="G2672" s="334">
        <f t="shared" si="800"/>
        <v>0</v>
      </c>
    </row>
    <row r="2673" spans="1:7" s="335" customFormat="1" ht="24" customHeight="1" x14ac:dyDescent="0.2">
      <c r="A2673" s="326" t="str">
        <f t="shared" si="796"/>
        <v/>
      </c>
      <c r="B2673" s="327" t="str">
        <f t="shared" si="799"/>
        <v/>
      </c>
      <c r="C2673" s="328"/>
      <c r="D2673" s="329" t="str">
        <f t="shared" si="797"/>
        <v/>
      </c>
      <c r="E2673" s="330"/>
      <c r="F2673" s="331">
        <f t="shared" si="798"/>
        <v>0</v>
      </c>
      <c r="G2673" s="334">
        <f t="shared" si="800"/>
        <v>0</v>
      </c>
    </row>
    <row r="2674" spans="1:7" s="335" customFormat="1" ht="24" customHeight="1" x14ac:dyDescent="0.2">
      <c r="A2674" s="326" t="str">
        <f t="shared" si="796"/>
        <v/>
      </c>
      <c r="B2674" s="327" t="str">
        <f t="shared" si="799"/>
        <v/>
      </c>
      <c r="C2674" s="328"/>
      <c r="D2674" s="329" t="str">
        <f t="shared" si="797"/>
        <v/>
      </c>
      <c r="E2674" s="330"/>
      <c r="F2674" s="331">
        <f t="shared" si="798"/>
        <v>0</v>
      </c>
      <c r="G2674" s="334">
        <f t="shared" si="800"/>
        <v>0</v>
      </c>
    </row>
    <row r="2675" spans="1:7" s="335" customFormat="1" ht="24" customHeight="1" x14ac:dyDescent="0.2">
      <c r="A2675" s="326" t="str">
        <f t="shared" si="796"/>
        <v/>
      </c>
      <c r="B2675" s="327" t="str">
        <f t="shared" si="799"/>
        <v/>
      </c>
      <c r="C2675" s="328"/>
      <c r="D2675" s="329" t="str">
        <f t="shared" si="797"/>
        <v/>
      </c>
      <c r="E2675" s="330"/>
      <c r="F2675" s="332">
        <f t="shared" si="798"/>
        <v>0</v>
      </c>
      <c r="G2675" s="334">
        <f t="shared" si="800"/>
        <v>0</v>
      </c>
    </row>
    <row r="2676" spans="1:7" ht="24" customHeight="1" x14ac:dyDescent="0.2">
      <c r="A2676" s="177"/>
      <c r="B2676" s="151"/>
      <c r="C2676" s="151"/>
      <c r="D2676" s="162"/>
      <c r="E2676" s="163"/>
      <c r="F2676" s="240" t="s">
        <v>33</v>
      </c>
      <c r="G2676" s="178">
        <f>SUBTOTAL(9,G2662:G2675)</f>
        <v>0</v>
      </c>
    </row>
    <row r="2677" spans="1:7" ht="24" customHeight="1" x14ac:dyDescent="0.2">
      <c r="A2677" s="177"/>
      <c r="B2677" s="151"/>
      <c r="C2677" s="179" t="s">
        <v>729</v>
      </c>
      <c r="D2677" s="162"/>
      <c r="E2677" s="163"/>
      <c r="F2677" s="164"/>
      <c r="G2677" s="180"/>
    </row>
    <row r="2678" spans="1:7" s="335" customFormat="1" ht="24" customHeight="1" x14ac:dyDescent="0.2">
      <c r="A2678" s="326" t="str">
        <f t="shared" ref="A2678:A2685" si="801">IFERROR(VLOOKUP(C2678,Tabla_Insumos,4,FALSE),"")</f>
        <v/>
      </c>
      <c r="B2678" s="327" t="str">
        <f t="shared" ref="B2678:B2685" si="802">IFERROR(VLOOKUP(C2678,Tabla_Insumos,5,FALSE),"")</f>
        <v/>
      </c>
      <c r="C2678" s="328"/>
      <c r="D2678" s="329" t="str">
        <f t="shared" ref="D2678:D2685" si="803">IFERROR(VLOOKUP(C2678,Tabla_Insumos,2,FALSE),"")</f>
        <v/>
      </c>
      <c r="E2678" s="330"/>
      <c r="F2678" s="333">
        <f t="shared" ref="F2678:F2685" si="804">IFERROR(VLOOKUP(C2678,Tabla_Insumos,3,FALSE),0)</f>
        <v>0</v>
      </c>
      <c r="G2678" s="334">
        <f>ROUND(E2678*F2678,2)</f>
        <v>0</v>
      </c>
    </row>
    <row r="2679" spans="1:7" s="335" customFormat="1" ht="24" customHeight="1" x14ac:dyDescent="0.2">
      <c r="A2679" s="326" t="str">
        <f t="shared" si="801"/>
        <v/>
      </c>
      <c r="B2679" s="327" t="str">
        <f t="shared" si="802"/>
        <v/>
      </c>
      <c r="C2679" s="328"/>
      <c r="D2679" s="329" t="str">
        <f t="shared" si="803"/>
        <v/>
      </c>
      <c r="E2679" s="330"/>
      <c r="F2679" s="333">
        <f t="shared" si="804"/>
        <v>0</v>
      </c>
      <c r="G2679" s="334">
        <f>ROUND(E2679*F2679,2)</f>
        <v>0</v>
      </c>
    </row>
    <row r="2680" spans="1:7" s="335" customFormat="1" ht="24" customHeight="1" x14ac:dyDescent="0.2">
      <c r="A2680" s="326" t="str">
        <f t="shared" si="801"/>
        <v/>
      </c>
      <c r="B2680" s="327" t="str">
        <f t="shared" si="802"/>
        <v/>
      </c>
      <c r="C2680" s="328"/>
      <c r="D2680" s="329" t="str">
        <f t="shared" si="803"/>
        <v/>
      </c>
      <c r="E2680" s="330"/>
      <c r="F2680" s="333">
        <f t="shared" si="804"/>
        <v>0</v>
      </c>
      <c r="G2680" s="334">
        <f t="shared" ref="G2680:G2685" si="805">ROUND(E2680*F2680,2)</f>
        <v>0</v>
      </c>
    </row>
    <row r="2681" spans="1:7" s="335" customFormat="1" ht="24" customHeight="1" x14ac:dyDescent="0.2">
      <c r="A2681" s="326" t="str">
        <f t="shared" si="801"/>
        <v/>
      </c>
      <c r="B2681" s="327" t="str">
        <f t="shared" si="802"/>
        <v/>
      </c>
      <c r="C2681" s="328"/>
      <c r="D2681" s="329" t="str">
        <f t="shared" si="803"/>
        <v/>
      </c>
      <c r="E2681" s="330"/>
      <c r="F2681" s="333">
        <f t="shared" si="804"/>
        <v>0</v>
      </c>
      <c r="G2681" s="334">
        <f t="shared" si="805"/>
        <v>0</v>
      </c>
    </row>
    <row r="2682" spans="1:7" s="335" customFormat="1" ht="24" customHeight="1" x14ac:dyDescent="0.2">
      <c r="A2682" s="326" t="str">
        <f t="shared" si="801"/>
        <v/>
      </c>
      <c r="B2682" s="327" t="str">
        <f t="shared" si="802"/>
        <v/>
      </c>
      <c r="C2682" s="328"/>
      <c r="D2682" s="329" t="str">
        <f t="shared" si="803"/>
        <v/>
      </c>
      <c r="E2682" s="330"/>
      <c r="F2682" s="331">
        <f t="shared" si="804"/>
        <v>0</v>
      </c>
      <c r="G2682" s="334">
        <f t="shared" si="805"/>
        <v>0</v>
      </c>
    </row>
    <row r="2683" spans="1:7" s="335" customFormat="1" ht="24" customHeight="1" x14ac:dyDescent="0.2">
      <c r="A2683" s="326" t="str">
        <f t="shared" si="801"/>
        <v/>
      </c>
      <c r="B2683" s="327" t="str">
        <f t="shared" si="802"/>
        <v/>
      </c>
      <c r="C2683" s="328"/>
      <c r="D2683" s="329" t="str">
        <f t="shared" si="803"/>
        <v/>
      </c>
      <c r="E2683" s="330"/>
      <c r="F2683" s="331">
        <f t="shared" si="804"/>
        <v>0</v>
      </c>
      <c r="G2683" s="334">
        <f t="shared" si="805"/>
        <v>0</v>
      </c>
    </row>
    <row r="2684" spans="1:7" s="335" customFormat="1" ht="24" customHeight="1" x14ac:dyDescent="0.2">
      <c r="A2684" s="326" t="str">
        <f t="shared" si="801"/>
        <v/>
      </c>
      <c r="B2684" s="327" t="str">
        <f t="shared" si="802"/>
        <v/>
      </c>
      <c r="C2684" s="328"/>
      <c r="D2684" s="329" t="str">
        <f t="shared" si="803"/>
        <v/>
      </c>
      <c r="E2684" s="330"/>
      <c r="F2684" s="331">
        <f t="shared" si="804"/>
        <v>0</v>
      </c>
      <c r="G2684" s="334">
        <f t="shared" si="805"/>
        <v>0</v>
      </c>
    </row>
    <row r="2685" spans="1:7" s="335" customFormat="1" ht="24" customHeight="1" x14ac:dyDescent="0.2">
      <c r="A2685" s="326" t="str">
        <f t="shared" si="801"/>
        <v/>
      </c>
      <c r="B2685" s="327" t="str">
        <f t="shared" si="802"/>
        <v/>
      </c>
      <c r="C2685" s="328"/>
      <c r="D2685" s="329" t="str">
        <f t="shared" si="803"/>
        <v/>
      </c>
      <c r="E2685" s="330"/>
      <c r="F2685" s="331">
        <f t="shared" si="804"/>
        <v>0</v>
      </c>
      <c r="G2685" s="334">
        <f t="shared" si="805"/>
        <v>0</v>
      </c>
    </row>
    <row r="2686" spans="1:7" ht="24" customHeight="1" x14ac:dyDescent="0.2">
      <c r="A2686" s="177"/>
      <c r="B2686" s="151"/>
      <c r="C2686" s="151"/>
      <c r="D2686" s="162"/>
      <c r="E2686" s="163"/>
      <c r="F2686" s="240" t="s">
        <v>34</v>
      </c>
      <c r="G2686" s="178">
        <f>SUBTOTAL(9,G2678:G2685)</f>
        <v>0</v>
      </c>
    </row>
    <row r="2687" spans="1:7" ht="24" customHeight="1" x14ac:dyDescent="0.2">
      <c r="A2687" s="177"/>
      <c r="B2687" s="151"/>
      <c r="C2687" s="179" t="s">
        <v>730</v>
      </c>
      <c r="D2687" s="162"/>
      <c r="E2687" s="163"/>
      <c r="F2687" s="164"/>
      <c r="G2687" s="180"/>
    </row>
    <row r="2688" spans="1:7" s="335" customFormat="1" ht="24" customHeight="1" x14ac:dyDescent="0.2">
      <c r="A2688" s="326" t="str">
        <f t="shared" ref="A2688:A2696" si="806">IFERROR(VLOOKUP(C2688,Tabla_Insumos,4,FALSE),"")</f>
        <v/>
      </c>
      <c r="B2688" s="327" t="str">
        <f t="shared" ref="B2688:B2696" si="807">IFERROR(VLOOKUP(C2688,Tabla_Insumos,5,FALSE),"")</f>
        <v/>
      </c>
      <c r="C2688" s="328"/>
      <c r="D2688" s="329" t="str">
        <f t="shared" ref="D2688:D2696" si="808">IFERROR(VLOOKUP(C2688,Tabla_Insumos,2,FALSE),"")</f>
        <v/>
      </c>
      <c r="E2688" s="330"/>
      <c r="F2688" s="331">
        <f t="shared" ref="F2688:F2696" si="809">IFERROR(VLOOKUP(C2688,Tabla_Insumos,3,FALSE),0)</f>
        <v>0</v>
      </c>
      <c r="G2688" s="334">
        <f t="shared" ref="G2688:G2696" si="810">ROUND(E2688*F2688,2)</f>
        <v>0</v>
      </c>
    </row>
    <row r="2689" spans="1:8" s="335" customFormat="1" ht="24" customHeight="1" x14ac:dyDescent="0.2">
      <c r="A2689" s="326" t="str">
        <f t="shared" si="806"/>
        <v/>
      </c>
      <c r="B2689" s="327" t="str">
        <f t="shared" si="807"/>
        <v/>
      </c>
      <c r="C2689" s="328"/>
      <c r="D2689" s="329" t="str">
        <f t="shared" si="808"/>
        <v/>
      </c>
      <c r="E2689" s="330"/>
      <c r="F2689" s="331">
        <f t="shared" si="809"/>
        <v>0</v>
      </c>
      <c r="G2689" s="334">
        <f t="shared" si="810"/>
        <v>0</v>
      </c>
    </row>
    <row r="2690" spans="1:8" s="335" customFormat="1" ht="24" customHeight="1" x14ac:dyDescent="0.2">
      <c r="A2690" s="326" t="str">
        <f t="shared" si="806"/>
        <v/>
      </c>
      <c r="B2690" s="327" t="str">
        <f t="shared" si="807"/>
        <v/>
      </c>
      <c r="C2690" s="328"/>
      <c r="D2690" s="329" t="str">
        <f t="shared" si="808"/>
        <v/>
      </c>
      <c r="E2690" s="330"/>
      <c r="F2690" s="331">
        <f t="shared" si="809"/>
        <v>0</v>
      </c>
      <c r="G2690" s="334">
        <f t="shared" si="810"/>
        <v>0</v>
      </c>
    </row>
    <row r="2691" spans="1:8" s="335" customFormat="1" ht="24" customHeight="1" x14ac:dyDescent="0.2">
      <c r="A2691" s="326" t="str">
        <f t="shared" si="806"/>
        <v/>
      </c>
      <c r="B2691" s="327" t="str">
        <f t="shared" si="807"/>
        <v/>
      </c>
      <c r="C2691" s="328"/>
      <c r="D2691" s="329" t="str">
        <f t="shared" si="808"/>
        <v/>
      </c>
      <c r="E2691" s="330"/>
      <c r="F2691" s="331">
        <f t="shared" si="809"/>
        <v>0</v>
      </c>
      <c r="G2691" s="334">
        <f t="shared" si="810"/>
        <v>0</v>
      </c>
    </row>
    <row r="2692" spans="1:8" s="335" customFormat="1" ht="24" customHeight="1" x14ac:dyDescent="0.2">
      <c r="A2692" s="326" t="str">
        <f t="shared" si="806"/>
        <v/>
      </c>
      <c r="B2692" s="327" t="str">
        <f t="shared" si="807"/>
        <v/>
      </c>
      <c r="C2692" s="328"/>
      <c r="D2692" s="329" t="str">
        <f t="shared" si="808"/>
        <v/>
      </c>
      <c r="E2692" s="330"/>
      <c r="F2692" s="331">
        <f t="shared" si="809"/>
        <v>0</v>
      </c>
      <c r="G2692" s="334">
        <f t="shared" si="810"/>
        <v>0</v>
      </c>
    </row>
    <row r="2693" spans="1:8" s="335" customFormat="1" ht="24" customHeight="1" x14ac:dyDescent="0.2">
      <c r="A2693" s="326" t="str">
        <f t="shared" si="806"/>
        <v/>
      </c>
      <c r="B2693" s="327" t="str">
        <f t="shared" si="807"/>
        <v/>
      </c>
      <c r="C2693" s="328"/>
      <c r="D2693" s="329" t="str">
        <f t="shared" si="808"/>
        <v/>
      </c>
      <c r="E2693" s="330"/>
      <c r="F2693" s="331">
        <f t="shared" si="809"/>
        <v>0</v>
      </c>
      <c r="G2693" s="334">
        <f t="shared" si="810"/>
        <v>0</v>
      </c>
    </row>
    <row r="2694" spans="1:8" s="335" customFormat="1" ht="24" customHeight="1" x14ac:dyDescent="0.2">
      <c r="A2694" s="326" t="str">
        <f t="shared" si="806"/>
        <v/>
      </c>
      <c r="B2694" s="327" t="str">
        <f t="shared" si="807"/>
        <v/>
      </c>
      <c r="C2694" s="328"/>
      <c r="D2694" s="329" t="str">
        <f t="shared" si="808"/>
        <v/>
      </c>
      <c r="E2694" s="330"/>
      <c r="F2694" s="331">
        <f t="shared" si="809"/>
        <v>0</v>
      </c>
      <c r="G2694" s="334">
        <f t="shared" si="810"/>
        <v>0</v>
      </c>
    </row>
    <row r="2695" spans="1:8" s="335" customFormat="1" ht="24" customHeight="1" x14ac:dyDescent="0.2">
      <c r="A2695" s="326" t="str">
        <f t="shared" si="806"/>
        <v/>
      </c>
      <c r="B2695" s="327" t="str">
        <f t="shared" si="807"/>
        <v/>
      </c>
      <c r="C2695" s="328"/>
      <c r="D2695" s="329" t="str">
        <f t="shared" si="808"/>
        <v/>
      </c>
      <c r="E2695" s="330"/>
      <c r="F2695" s="331">
        <f t="shared" si="809"/>
        <v>0</v>
      </c>
      <c r="G2695" s="334">
        <f t="shared" si="810"/>
        <v>0</v>
      </c>
    </row>
    <row r="2696" spans="1:8" s="335" customFormat="1" ht="24" customHeight="1" x14ac:dyDescent="0.2">
      <c r="A2696" s="326" t="str">
        <f t="shared" si="806"/>
        <v/>
      </c>
      <c r="B2696" s="327" t="str">
        <f t="shared" si="807"/>
        <v/>
      </c>
      <c r="C2696" s="328"/>
      <c r="D2696" s="329" t="str">
        <f t="shared" si="808"/>
        <v/>
      </c>
      <c r="E2696" s="330"/>
      <c r="F2696" s="331">
        <f t="shared" si="809"/>
        <v>0</v>
      </c>
      <c r="G2696" s="334">
        <f t="shared" si="810"/>
        <v>0</v>
      </c>
    </row>
    <row r="2697" spans="1:8" ht="24" customHeight="1" x14ac:dyDescent="0.2">
      <c r="A2697" s="181"/>
      <c r="B2697" s="162"/>
      <c r="C2697" s="151"/>
      <c r="D2697" s="162"/>
      <c r="E2697" s="163"/>
      <c r="F2697" s="240" t="s">
        <v>35</v>
      </c>
      <c r="G2697" s="178">
        <f>SUBTOTAL(9,G2688:G2696)</f>
        <v>0</v>
      </c>
    </row>
    <row r="2698" spans="1:8" ht="24" customHeight="1" thickBot="1" x14ac:dyDescent="0.25">
      <c r="A2698" s="182"/>
      <c r="B2698" s="183"/>
      <c r="C2698" s="184"/>
      <c r="D2698" s="183"/>
      <c r="E2698" s="185"/>
      <c r="F2698" s="186"/>
      <c r="G2698" s="187"/>
    </row>
    <row r="2699" spans="1:8" ht="24" customHeight="1" thickBot="1" x14ac:dyDescent="0.25">
      <c r="A2699" s="188" t="str">
        <f>B2657</f>
        <v>17.1.2</v>
      </c>
      <c r="B2699" s="189" t="str">
        <f>C2657</f>
        <v>Matafuegos, carteles de señalización</v>
      </c>
      <c r="C2699" s="190"/>
      <c r="D2699" s="190" t="s">
        <v>36</v>
      </c>
      <c r="E2699" s="191"/>
      <c r="F2699" s="192" t="s">
        <v>37</v>
      </c>
      <c r="G2699" s="193">
        <f>SUBTOTAL(9,G2662:G2698)</f>
        <v>0</v>
      </c>
    </row>
    <row r="2700" spans="1:8" ht="24" customHeight="1" thickTop="1" thickBot="1" x14ac:dyDescent="0.25"/>
    <row r="2701" spans="1:8" ht="24" customHeight="1" thickTop="1" x14ac:dyDescent="0.2">
      <c r="A2701" s="225" t="s">
        <v>39</v>
      </c>
      <c r="B2701" s="226"/>
      <c r="C2701" s="226"/>
      <c r="D2701" s="226"/>
      <c r="E2701" s="226"/>
      <c r="F2701" s="226"/>
      <c r="G2701" s="227"/>
      <c r="H2701" s="152">
        <f>COUNTIF($A$1:A2707,"ANALISIS DE PRECIOS")</f>
        <v>55</v>
      </c>
    </row>
    <row r="2702" spans="1:8" ht="24" customHeight="1" x14ac:dyDescent="0.2">
      <c r="A2702" s="153" t="s">
        <v>726</v>
      </c>
      <c r="B2702" s="154" t="str">
        <f>Comitente</f>
        <v>DIRECCIÓN DE INFRAESTRUCTURA ESCOLAR</v>
      </c>
      <c r="C2702" s="148"/>
      <c r="D2702" s="155"/>
      <c r="E2702" s="155"/>
      <c r="F2702" s="156"/>
      <c r="G2702" s="157"/>
    </row>
    <row r="2703" spans="1:8" ht="24" customHeight="1" x14ac:dyDescent="0.2">
      <c r="A2703" s="153" t="s">
        <v>727</v>
      </c>
      <c r="B2703" s="154">
        <f>Contratista</f>
        <v>0</v>
      </c>
      <c r="C2703" s="149"/>
      <c r="D2703" s="149"/>
      <c r="E2703" s="149"/>
      <c r="F2703" s="158"/>
      <c r="G2703" s="159"/>
    </row>
    <row r="2704" spans="1:8" ht="24" customHeight="1" x14ac:dyDescent="0.2">
      <c r="A2704" s="153" t="s">
        <v>26</v>
      </c>
      <c r="B2704" s="154" t="str">
        <f>Obra</f>
        <v>E.N.I. N° 23 - MARGARITA FERRA DE BARTOL</v>
      </c>
      <c r="C2704" s="149"/>
      <c r="D2704" s="149"/>
      <c r="E2704" s="149"/>
      <c r="F2704" s="158" t="s">
        <v>40</v>
      </c>
      <c r="G2704" s="160">
        <f>Fecha_Base</f>
        <v>0</v>
      </c>
    </row>
    <row r="2705" spans="1:141" ht="24" customHeight="1" x14ac:dyDescent="0.2">
      <c r="A2705" s="161" t="s">
        <v>725</v>
      </c>
      <c r="B2705" s="150" t="str">
        <f>Ubicación</f>
        <v>Alfredo Fortabat 3060 (o) - Bº Franklin Rawson</v>
      </c>
      <c r="C2705" s="150"/>
      <c r="D2705" s="162"/>
      <c r="E2705" s="163"/>
      <c r="F2705" s="164"/>
      <c r="G2705" s="165"/>
    </row>
    <row r="2706" spans="1:141" ht="24" customHeight="1" x14ac:dyDescent="0.2">
      <c r="A2706" s="161" t="s">
        <v>41</v>
      </c>
      <c r="B2706" s="166" t="str">
        <f>IFERROR(VALUE(LEFT(B2707,FIND("-",B2707)-1)),"")</f>
        <v/>
      </c>
      <c r="C2706" s="151" t="str">
        <f>IFERROR(VLOOKUP(B2706,Tabla_CyP,2,FALSE),"")</f>
        <v/>
      </c>
      <c r="E2706" s="163"/>
      <c r="F2706" s="164"/>
      <c r="G2706" s="165"/>
    </row>
    <row r="2707" spans="1:141" ht="24" customHeight="1" x14ac:dyDescent="0.2">
      <c r="A2707" s="161" t="s">
        <v>27</v>
      </c>
      <c r="B2707" s="167" t="str">
        <f>IFERROR(VLOOKUP(COUNTIF($A$1:A2707,"ANALISIS DE PRECIOS"),Tabla_NumeroItem,4,FALSE),"")</f>
        <v>17.2</v>
      </c>
      <c r="C2707" s="151" t="str">
        <f>IFERROR(VLOOKUP(B2707,Tabla_CyP,2,FALSE),"")</f>
        <v>Alarmas técnicas</v>
      </c>
      <c r="D2707" s="162"/>
      <c r="E2707" s="163"/>
      <c r="F2707" s="158" t="s">
        <v>28</v>
      </c>
      <c r="G2707" s="168" t="str">
        <f>IFERROR(VLOOKUP(B2707,Tabla_CyP,4,FALSE),"")</f>
        <v>gl</v>
      </c>
    </row>
    <row r="2708" spans="1:141" ht="24" customHeight="1" x14ac:dyDescent="0.2">
      <c r="A2708" s="161"/>
      <c r="B2708" s="150"/>
      <c r="C2708" s="151"/>
      <c r="D2708" s="162"/>
      <c r="E2708" s="163"/>
      <c r="F2708" s="164"/>
      <c r="G2708" s="165"/>
    </row>
    <row r="2709" spans="1:141" ht="24" customHeight="1" x14ac:dyDescent="0.2">
      <c r="A2709" s="357" t="s">
        <v>588</v>
      </c>
      <c r="B2709" s="358"/>
      <c r="C2709" s="359" t="s">
        <v>0</v>
      </c>
      <c r="D2709" s="359" t="s">
        <v>29</v>
      </c>
      <c r="E2709" s="361" t="s">
        <v>30</v>
      </c>
      <c r="F2709" s="363" t="s">
        <v>31</v>
      </c>
      <c r="G2709" s="365" t="s">
        <v>32</v>
      </c>
    </row>
    <row r="2710" spans="1:141" s="171" customFormat="1" ht="24" customHeight="1" x14ac:dyDescent="0.2">
      <c r="A2710" s="169" t="s">
        <v>589</v>
      </c>
      <c r="B2710" s="170" t="s">
        <v>590</v>
      </c>
      <c r="C2710" s="360"/>
      <c r="D2710" s="360"/>
      <c r="E2710" s="362"/>
      <c r="F2710" s="364"/>
      <c r="G2710" s="366"/>
      <c r="I2710" s="336"/>
      <c r="J2710" s="336"/>
      <c r="K2710" s="336"/>
      <c r="L2710" s="336"/>
      <c r="M2710" s="336"/>
      <c r="N2710" s="336"/>
      <c r="O2710" s="336"/>
      <c r="P2710" s="336"/>
      <c r="Q2710" s="336"/>
      <c r="R2710" s="336"/>
      <c r="S2710" s="336"/>
      <c r="T2710" s="336"/>
      <c r="U2710" s="336"/>
      <c r="V2710" s="336"/>
      <c r="W2710" s="336"/>
      <c r="X2710" s="336"/>
      <c r="Y2710" s="336"/>
      <c r="Z2710" s="336"/>
      <c r="AA2710" s="336"/>
      <c r="AB2710" s="336"/>
      <c r="AC2710" s="336"/>
      <c r="AD2710" s="336"/>
      <c r="AE2710" s="336"/>
      <c r="AF2710" s="336"/>
      <c r="AG2710" s="336"/>
      <c r="AH2710" s="336"/>
      <c r="AI2710" s="336"/>
      <c r="AJ2710" s="336"/>
      <c r="AK2710" s="336"/>
      <c r="AL2710" s="336"/>
      <c r="AM2710" s="336"/>
      <c r="AN2710" s="336"/>
      <c r="AO2710" s="336"/>
      <c r="AP2710" s="336"/>
      <c r="AQ2710" s="336"/>
      <c r="AR2710" s="336"/>
      <c r="AS2710" s="336"/>
      <c r="AT2710" s="336"/>
      <c r="AU2710" s="336"/>
      <c r="AV2710" s="336"/>
      <c r="AW2710" s="336"/>
      <c r="AX2710" s="336"/>
      <c r="AY2710" s="336"/>
      <c r="AZ2710" s="336"/>
      <c r="BA2710" s="336"/>
      <c r="BB2710" s="336"/>
      <c r="BC2710" s="336"/>
      <c r="BD2710" s="336"/>
      <c r="BE2710" s="336"/>
      <c r="BF2710" s="336"/>
      <c r="BG2710" s="336"/>
      <c r="BH2710" s="336"/>
      <c r="BI2710" s="336"/>
      <c r="BJ2710" s="336"/>
      <c r="BK2710" s="336"/>
      <c r="BL2710" s="336"/>
      <c r="BM2710" s="336"/>
      <c r="BN2710" s="336"/>
      <c r="BO2710" s="336"/>
      <c r="BP2710" s="336"/>
      <c r="BQ2710" s="336"/>
      <c r="BR2710" s="336"/>
      <c r="BS2710" s="336"/>
      <c r="BT2710" s="336"/>
      <c r="BU2710" s="336"/>
      <c r="BV2710" s="336"/>
      <c r="BW2710" s="336"/>
      <c r="BX2710" s="336"/>
      <c r="BY2710" s="336"/>
      <c r="BZ2710" s="336"/>
      <c r="CA2710" s="336"/>
      <c r="CB2710" s="336"/>
      <c r="CC2710" s="336"/>
      <c r="CD2710" s="336"/>
      <c r="CE2710" s="336"/>
      <c r="CF2710" s="336"/>
      <c r="CG2710" s="336"/>
      <c r="CH2710" s="336"/>
      <c r="CI2710" s="336"/>
      <c r="CJ2710" s="336"/>
      <c r="CK2710" s="336"/>
      <c r="CL2710" s="336"/>
      <c r="CM2710" s="336"/>
      <c r="CN2710" s="336"/>
      <c r="CO2710" s="336"/>
      <c r="CP2710" s="336"/>
      <c r="CQ2710" s="336"/>
      <c r="CR2710" s="336"/>
      <c r="CS2710" s="336"/>
      <c r="CT2710" s="336"/>
      <c r="CU2710" s="336"/>
      <c r="CV2710" s="336"/>
      <c r="CW2710" s="336"/>
      <c r="CX2710" s="336"/>
      <c r="CY2710" s="336"/>
      <c r="CZ2710" s="336"/>
      <c r="DA2710" s="336"/>
      <c r="DB2710" s="336"/>
      <c r="DC2710" s="336"/>
      <c r="DD2710" s="336"/>
      <c r="DE2710" s="336"/>
      <c r="DF2710" s="336"/>
      <c r="DG2710" s="336"/>
      <c r="DH2710" s="336"/>
      <c r="DI2710" s="336"/>
      <c r="DJ2710" s="336"/>
      <c r="DK2710" s="336"/>
      <c r="DL2710" s="336"/>
      <c r="DM2710" s="336"/>
      <c r="DN2710" s="336"/>
      <c r="DO2710" s="336"/>
      <c r="DP2710" s="336"/>
      <c r="DQ2710" s="336"/>
      <c r="DR2710" s="336"/>
      <c r="DS2710" s="336"/>
      <c r="DT2710" s="336"/>
      <c r="DU2710" s="336"/>
      <c r="DV2710" s="336"/>
      <c r="DW2710" s="336"/>
      <c r="DX2710" s="336"/>
      <c r="DY2710" s="336"/>
      <c r="DZ2710" s="336"/>
      <c r="EA2710" s="336"/>
      <c r="EB2710" s="336"/>
      <c r="EC2710" s="336"/>
      <c r="ED2710" s="336"/>
      <c r="EE2710" s="336"/>
      <c r="EF2710" s="336"/>
      <c r="EG2710" s="336"/>
      <c r="EH2710" s="336"/>
      <c r="EI2710" s="336"/>
      <c r="EJ2710" s="336"/>
      <c r="EK2710" s="336"/>
    </row>
    <row r="2711" spans="1:141" ht="24" customHeight="1" x14ac:dyDescent="0.2">
      <c r="A2711" s="239"/>
      <c r="B2711" s="172"/>
      <c r="C2711" s="237" t="s">
        <v>728</v>
      </c>
      <c r="D2711" s="173"/>
      <c r="E2711" s="174"/>
      <c r="F2711" s="175"/>
      <c r="G2711" s="176"/>
    </row>
    <row r="2712" spans="1:141" s="335" customFormat="1" ht="24" customHeight="1" x14ac:dyDescent="0.2">
      <c r="A2712" s="326" t="str">
        <f t="shared" ref="A2712:A2725" si="811">IFERROR(VLOOKUP(C2712,Tabla_Insumos,4,FALSE),"")</f>
        <v/>
      </c>
      <c r="B2712" s="327" t="str">
        <f>IFERROR(VLOOKUP(C2712,Tabla_Insumos,5,FALSE),"")</f>
        <v/>
      </c>
      <c r="C2712" s="328"/>
      <c r="D2712" s="329" t="str">
        <f t="shared" ref="D2712:D2725" si="812">IFERROR(VLOOKUP(C2712,Tabla_Insumos,2,FALSE),"")</f>
        <v/>
      </c>
      <c r="E2712" s="330"/>
      <c r="F2712" s="331">
        <f t="shared" ref="F2712:F2725" si="813">IFERROR(VLOOKUP(C2712,Tabla_Insumos,3,FALSE),0)</f>
        <v>0</v>
      </c>
      <c r="G2712" s="334">
        <f>ROUND(E2712*F2712,2)</f>
        <v>0</v>
      </c>
    </row>
    <row r="2713" spans="1:141" s="335" customFormat="1" ht="24" customHeight="1" x14ac:dyDescent="0.2">
      <c r="A2713" s="326" t="str">
        <f t="shared" si="811"/>
        <v/>
      </c>
      <c r="B2713" s="327" t="str">
        <f t="shared" ref="B2713:B2725" si="814">IFERROR(VLOOKUP(C2713,Tabla_Insumos,5,FALSE),"")</f>
        <v/>
      </c>
      <c r="C2713" s="328"/>
      <c r="D2713" s="329" t="str">
        <f t="shared" si="812"/>
        <v/>
      </c>
      <c r="E2713" s="330"/>
      <c r="F2713" s="331">
        <f t="shared" si="813"/>
        <v>0</v>
      </c>
      <c r="G2713" s="334">
        <f t="shared" ref="G2713:G2725" si="815">ROUND(E2713*F2713,2)</f>
        <v>0</v>
      </c>
    </row>
    <row r="2714" spans="1:141" s="335" customFormat="1" ht="24" customHeight="1" x14ac:dyDescent="0.2">
      <c r="A2714" s="326" t="str">
        <f t="shared" si="811"/>
        <v/>
      </c>
      <c r="B2714" s="327" t="str">
        <f t="shared" si="814"/>
        <v/>
      </c>
      <c r="C2714" s="328"/>
      <c r="D2714" s="329" t="str">
        <f t="shared" si="812"/>
        <v/>
      </c>
      <c r="E2714" s="330"/>
      <c r="F2714" s="331">
        <f t="shared" si="813"/>
        <v>0</v>
      </c>
      <c r="G2714" s="334">
        <f t="shared" si="815"/>
        <v>0</v>
      </c>
    </row>
    <row r="2715" spans="1:141" s="335" customFormat="1" ht="24" customHeight="1" x14ac:dyDescent="0.2">
      <c r="A2715" s="326" t="str">
        <f t="shared" si="811"/>
        <v/>
      </c>
      <c r="B2715" s="327" t="str">
        <f t="shared" si="814"/>
        <v/>
      </c>
      <c r="C2715" s="328"/>
      <c r="D2715" s="329" t="str">
        <f t="shared" si="812"/>
        <v/>
      </c>
      <c r="E2715" s="330"/>
      <c r="F2715" s="331">
        <f t="shared" si="813"/>
        <v>0</v>
      </c>
      <c r="G2715" s="334">
        <f t="shared" si="815"/>
        <v>0</v>
      </c>
    </row>
    <row r="2716" spans="1:141" s="335" customFormat="1" ht="24" customHeight="1" x14ac:dyDescent="0.2">
      <c r="A2716" s="326" t="str">
        <f t="shared" si="811"/>
        <v/>
      </c>
      <c r="B2716" s="327" t="str">
        <f t="shared" si="814"/>
        <v/>
      </c>
      <c r="C2716" s="328"/>
      <c r="D2716" s="329" t="str">
        <f t="shared" si="812"/>
        <v/>
      </c>
      <c r="E2716" s="330"/>
      <c r="F2716" s="331">
        <f t="shared" si="813"/>
        <v>0</v>
      </c>
      <c r="G2716" s="334">
        <f t="shared" si="815"/>
        <v>0</v>
      </c>
    </row>
    <row r="2717" spans="1:141" s="335" customFormat="1" ht="24" customHeight="1" x14ac:dyDescent="0.2">
      <c r="A2717" s="326" t="str">
        <f t="shared" si="811"/>
        <v/>
      </c>
      <c r="B2717" s="327" t="str">
        <f t="shared" si="814"/>
        <v/>
      </c>
      <c r="C2717" s="328"/>
      <c r="D2717" s="329" t="str">
        <f t="shared" si="812"/>
        <v/>
      </c>
      <c r="E2717" s="330"/>
      <c r="F2717" s="331">
        <f t="shared" si="813"/>
        <v>0</v>
      </c>
      <c r="G2717" s="334">
        <f t="shared" si="815"/>
        <v>0</v>
      </c>
    </row>
    <row r="2718" spans="1:141" s="335" customFormat="1" ht="24" customHeight="1" x14ac:dyDescent="0.2">
      <c r="A2718" s="326" t="str">
        <f t="shared" si="811"/>
        <v/>
      </c>
      <c r="B2718" s="327" t="str">
        <f t="shared" si="814"/>
        <v/>
      </c>
      <c r="C2718" s="328"/>
      <c r="D2718" s="329" t="str">
        <f t="shared" si="812"/>
        <v/>
      </c>
      <c r="E2718" s="330"/>
      <c r="F2718" s="331">
        <f t="shared" si="813"/>
        <v>0</v>
      </c>
      <c r="G2718" s="334">
        <f t="shared" si="815"/>
        <v>0</v>
      </c>
    </row>
    <row r="2719" spans="1:141" s="335" customFormat="1" ht="24" customHeight="1" x14ac:dyDescent="0.2">
      <c r="A2719" s="326" t="str">
        <f t="shared" si="811"/>
        <v/>
      </c>
      <c r="B2719" s="327" t="str">
        <f t="shared" si="814"/>
        <v/>
      </c>
      <c r="C2719" s="328"/>
      <c r="D2719" s="329" t="str">
        <f t="shared" si="812"/>
        <v/>
      </c>
      <c r="E2719" s="330"/>
      <c r="F2719" s="331">
        <f t="shared" si="813"/>
        <v>0</v>
      </c>
      <c r="G2719" s="334">
        <f t="shared" si="815"/>
        <v>0</v>
      </c>
    </row>
    <row r="2720" spans="1:141" s="335" customFormat="1" ht="24" customHeight="1" x14ac:dyDescent="0.2">
      <c r="A2720" s="326" t="str">
        <f t="shared" si="811"/>
        <v/>
      </c>
      <c r="B2720" s="327" t="str">
        <f t="shared" si="814"/>
        <v/>
      </c>
      <c r="C2720" s="328"/>
      <c r="D2720" s="329" t="str">
        <f t="shared" si="812"/>
        <v/>
      </c>
      <c r="E2720" s="330"/>
      <c r="F2720" s="331">
        <f t="shared" si="813"/>
        <v>0</v>
      </c>
      <c r="G2720" s="334">
        <f t="shared" si="815"/>
        <v>0</v>
      </c>
    </row>
    <row r="2721" spans="1:7" s="335" customFormat="1" ht="24" customHeight="1" x14ac:dyDescent="0.2">
      <c r="A2721" s="326" t="str">
        <f t="shared" si="811"/>
        <v/>
      </c>
      <c r="B2721" s="327" t="str">
        <f t="shared" si="814"/>
        <v/>
      </c>
      <c r="C2721" s="328"/>
      <c r="D2721" s="329" t="str">
        <f t="shared" si="812"/>
        <v/>
      </c>
      <c r="E2721" s="330"/>
      <c r="F2721" s="331">
        <f t="shared" si="813"/>
        <v>0</v>
      </c>
      <c r="G2721" s="334">
        <f t="shared" si="815"/>
        <v>0</v>
      </c>
    </row>
    <row r="2722" spans="1:7" s="335" customFormat="1" ht="24" customHeight="1" x14ac:dyDescent="0.2">
      <c r="A2722" s="326" t="str">
        <f t="shared" si="811"/>
        <v/>
      </c>
      <c r="B2722" s="327" t="str">
        <f t="shared" si="814"/>
        <v/>
      </c>
      <c r="C2722" s="328"/>
      <c r="D2722" s="329" t="str">
        <f t="shared" si="812"/>
        <v/>
      </c>
      <c r="E2722" s="330"/>
      <c r="F2722" s="331">
        <f t="shared" si="813"/>
        <v>0</v>
      </c>
      <c r="G2722" s="334">
        <f t="shared" si="815"/>
        <v>0</v>
      </c>
    </row>
    <row r="2723" spans="1:7" s="335" customFormat="1" ht="24" customHeight="1" x14ac:dyDescent="0.2">
      <c r="A2723" s="326" t="str">
        <f t="shared" si="811"/>
        <v/>
      </c>
      <c r="B2723" s="327" t="str">
        <f t="shared" si="814"/>
        <v/>
      </c>
      <c r="C2723" s="328"/>
      <c r="D2723" s="329" t="str">
        <f t="shared" si="812"/>
        <v/>
      </c>
      <c r="E2723" s="330"/>
      <c r="F2723" s="331">
        <f t="shared" si="813"/>
        <v>0</v>
      </c>
      <c r="G2723" s="334">
        <f t="shared" si="815"/>
        <v>0</v>
      </c>
    </row>
    <row r="2724" spans="1:7" s="335" customFormat="1" ht="24" customHeight="1" x14ac:dyDescent="0.2">
      <c r="A2724" s="326" t="str">
        <f t="shared" si="811"/>
        <v/>
      </c>
      <c r="B2724" s="327" t="str">
        <f t="shared" si="814"/>
        <v/>
      </c>
      <c r="C2724" s="328"/>
      <c r="D2724" s="329" t="str">
        <f t="shared" si="812"/>
        <v/>
      </c>
      <c r="E2724" s="330"/>
      <c r="F2724" s="331">
        <f t="shared" si="813"/>
        <v>0</v>
      </c>
      <c r="G2724" s="334">
        <f t="shared" si="815"/>
        <v>0</v>
      </c>
    </row>
    <row r="2725" spans="1:7" s="335" customFormat="1" ht="24" customHeight="1" x14ac:dyDescent="0.2">
      <c r="A2725" s="326" t="str">
        <f t="shared" si="811"/>
        <v/>
      </c>
      <c r="B2725" s="327" t="str">
        <f t="shared" si="814"/>
        <v/>
      </c>
      <c r="C2725" s="328"/>
      <c r="D2725" s="329" t="str">
        <f t="shared" si="812"/>
        <v/>
      </c>
      <c r="E2725" s="330"/>
      <c r="F2725" s="332">
        <f t="shared" si="813"/>
        <v>0</v>
      </c>
      <c r="G2725" s="334">
        <f t="shared" si="815"/>
        <v>0</v>
      </c>
    </row>
    <row r="2726" spans="1:7" ht="24" customHeight="1" x14ac:dyDescent="0.2">
      <c r="A2726" s="177"/>
      <c r="B2726" s="151"/>
      <c r="C2726" s="151"/>
      <c r="D2726" s="162"/>
      <c r="E2726" s="163"/>
      <c r="F2726" s="240" t="s">
        <v>33</v>
      </c>
      <c r="G2726" s="178">
        <f>SUBTOTAL(9,G2712:G2725)</f>
        <v>0</v>
      </c>
    </row>
    <row r="2727" spans="1:7" ht="24" customHeight="1" x14ac:dyDescent="0.2">
      <c r="A2727" s="177"/>
      <c r="B2727" s="151"/>
      <c r="C2727" s="179" t="s">
        <v>729</v>
      </c>
      <c r="D2727" s="162"/>
      <c r="E2727" s="163"/>
      <c r="F2727" s="164"/>
      <c r="G2727" s="180"/>
    </row>
    <row r="2728" spans="1:7" s="335" customFormat="1" ht="24" customHeight="1" x14ac:dyDescent="0.2">
      <c r="A2728" s="326" t="str">
        <f t="shared" ref="A2728:A2735" si="816">IFERROR(VLOOKUP(C2728,Tabla_Insumos,4,FALSE),"")</f>
        <v/>
      </c>
      <c r="B2728" s="327" t="str">
        <f t="shared" ref="B2728:B2735" si="817">IFERROR(VLOOKUP(C2728,Tabla_Insumos,5,FALSE),"")</f>
        <v/>
      </c>
      <c r="C2728" s="328"/>
      <c r="D2728" s="329" t="str">
        <f t="shared" ref="D2728:D2735" si="818">IFERROR(VLOOKUP(C2728,Tabla_Insumos,2,FALSE),"")</f>
        <v/>
      </c>
      <c r="E2728" s="330"/>
      <c r="F2728" s="333">
        <f t="shared" ref="F2728:F2735" si="819">IFERROR(VLOOKUP(C2728,Tabla_Insumos,3,FALSE),0)</f>
        <v>0</v>
      </c>
      <c r="G2728" s="334">
        <f>ROUND(E2728*F2728,2)</f>
        <v>0</v>
      </c>
    </row>
    <row r="2729" spans="1:7" s="335" customFormat="1" ht="24" customHeight="1" x14ac:dyDescent="0.2">
      <c r="A2729" s="326" t="str">
        <f t="shared" si="816"/>
        <v/>
      </c>
      <c r="B2729" s="327" t="str">
        <f t="shared" si="817"/>
        <v/>
      </c>
      <c r="C2729" s="328"/>
      <c r="D2729" s="329" t="str">
        <f t="shared" si="818"/>
        <v/>
      </c>
      <c r="E2729" s="330"/>
      <c r="F2729" s="333">
        <f t="shared" si="819"/>
        <v>0</v>
      </c>
      <c r="G2729" s="334">
        <f>ROUND(E2729*F2729,2)</f>
        <v>0</v>
      </c>
    </row>
    <row r="2730" spans="1:7" s="335" customFormat="1" ht="24" customHeight="1" x14ac:dyDescent="0.2">
      <c r="A2730" s="326" t="str">
        <f t="shared" si="816"/>
        <v/>
      </c>
      <c r="B2730" s="327" t="str">
        <f t="shared" si="817"/>
        <v/>
      </c>
      <c r="C2730" s="328"/>
      <c r="D2730" s="329" t="str">
        <f t="shared" si="818"/>
        <v/>
      </c>
      <c r="E2730" s="330"/>
      <c r="F2730" s="333">
        <f t="shared" si="819"/>
        <v>0</v>
      </c>
      <c r="G2730" s="334">
        <f t="shared" ref="G2730:G2735" si="820">ROUND(E2730*F2730,2)</f>
        <v>0</v>
      </c>
    </row>
    <row r="2731" spans="1:7" s="335" customFormat="1" ht="24" customHeight="1" x14ac:dyDescent="0.2">
      <c r="A2731" s="326" t="str">
        <f t="shared" si="816"/>
        <v/>
      </c>
      <c r="B2731" s="327" t="str">
        <f t="shared" si="817"/>
        <v/>
      </c>
      <c r="C2731" s="328"/>
      <c r="D2731" s="329" t="str">
        <f t="shared" si="818"/>
        <v/>
      </c>
      <c r="E2731" s="330"/>
      <c r="F2731" s="333">
        <f t="shared" si="819"/>
        <v>0</v>
      </c>
      <c r="G2731" s="334">
        <f t="shared" si="820"/>
        <v>0</v>
      </c>
    </row>
    <row r="2732" spans="1:7" s="335" customFormat="1" ht="24" customHeight="1" x14ac:dyDescent="0.2">
      <c r="A2732" s="326" t="str">
        <f t="shared" si="816"/>
        <v/>
      </c>
      <c r="B2732" s="327" t="str">
        <f t="shared" si="817"/>
        <v/>
      </c>
      <c r="C2732" s="328"/>
      <c r="D2732" s="329" t="str">
        <f t="shared" si="818"/>
        <v/>
      </c>
      <c r="E2732" s="330"/>
      <c r="F2732" s="331">
        <f t="shared" si="819"/>
        <v>0</v>
      </c>
      <c r="G2732" s="334">
        <f t="shared" si="820"/>
        <v>0</v>
      </c>
    </row>
    <row r="2733" spans="1:7" s="335" customFormat="1" ht="24" customHeight="1" x14ac:dyDescent="0.2">
      <c r="A2733" s="326" t="str">
        <f t="shared" si="816"/>
        <v/>
      </c>
      <c r="B2733" s="327" t="str">
        <f t="shared" si="817"/>
        <v/>
      </c>
      <c r="C2733" s="328"/>
      <c r="D2733" s="329" t="str">
        <f t="shared" si="818"/>
        <v/>
      </c>
      <c r="E2733" s="330"/>
      <c r="F2733" s="331">
        <f t="shared" si="819"/>
        <v>0</v>
      </c>
      <c r="G2733" s="334">
        <f t="shared" si="820"/>
        <v>0</v>
      </c>
    </row>
    <row r="2734" spans="1:7" s="335" customFormat="1" ht="24" customHeight="1" x14ac:dyDescent="0.2">
      <c r="A2734" s="326" t="str">
        <f t="shared" si="816"/>
        <v/>
      </c>
      <c r="B2734" s="327" t="str">
        <f t="shared" si="817"/>
        <v/>
      </c>
      <c r="C2734" s="328"/>
      <c r="D2734" s="329" t="str">
        <f t="shared" si="818"/>
        <v/>
      </c>
      <c r="E2734" s="330"/>
      <c r="F2734" s="331">
        <f t="shared" si="819"/>
        <v>0</v>
      </c>
      <c r="G2734" s="334">
        <f t="shared" si="820"/>
        <v>0</v>
      </c>
    </row>
    <row r="2735" spans="1:7" s="335" customFormat="1" ht="24" customHeight="1" x14ac:dyDescent="0.2">
      <c r="A2735" s="326" t="str">
        <f t="shared" si="816"/>
        <v/>
      </c>
      <c r="B2735" s="327" t="str">
        <f t="shared" si="817"/>
        <v/>
      </c>
      <c r="C2735" s="328"/>
      <c r="D2735" s="329" t="str">
        <f t="shared" si="818"/>
        <v/>
      </c>
      <c r="E2735" s="330"/>
      <c r="F2735" s="331">
        <f t="shared" si="819"/>
        <v>0</v>
      </c>
      <c r="G2735" s="334">
        <f t="shared" si="820"/>
        <v>0</v>
      </c>
    </row>
    <row r="2736" spans="1:7" ht="24" customHeight="1" x14ac:dyDescent="0.2">
      <c r="A2736" s="177"/>
      <c r="B2736" s="151"/>
      <c r="C2736" s="151"/>
      <c r="D2736" s="162"/>
      <c r="E2736" s="163"/>
      <c r="F2736" s="240" t="s">
        <v>34</v>
      </c>
      <c r="G2736" s="178">
        <f>SUBTOTAL(9,G2728:G2735)</f>
        <v>0</v>
      </c>
    </row>
    <row r="2737" spans="1:8" ht="24" customHeight="1" x14ac:dyDescent="0.2">
      <c r="A2737" s="177"/>
      <c r="B2737" s="151"/>
      <c r="C2737" s="179" t="s">
        <v>730</v>
      </c>
      <c r="D2737" s="162"/>
      <c r="E2737" s="163"/>
      <c r="F2737" s="164"/>
      <c r="G2737" s="180"/>
    </row>
    <row r="2738" spans="1:8" s="335" customFormat="1" ht="24" customHeight="1" x14ac:dyDescent="0.2">
      <c r="A2738" s="326" t="str">
        <f t="shared" ref="A2738:A2746" si="821">IFERROR(VLOOKUP(C2738,Tabla_Insumos,4,FALSE),"")</f>
        <v/>
      </c>
      <c r="B2738" s="327" t="str">
        <f t="shared" ref="B2738:B2746" si="822">IFERROR(VLOOKUP(C2738,Tabla_Insumos,5,FALSE),"")</f>
        <v/>
      </c>
      <c r="C2738" s="328"/>
      <c r="D2738" s="329" t="str">
        <f t="shared" ref="D2738:D2746" si="823">IFERROR(VLOOKUP(C2738,Tabla_Insumos,2,FALSE),"")</f>
        <v/>
      </c>
      <c r="E2738" s="330"/>
      <c r="F2738" s="331">
        <f t="shared" ref="F2738:F2746" si="824">IFERROR(VLOOKUP(C2738,Tabla_Insumos,3,FALSE),0)</f>
        <v>0</v>
      </c>
      <c r="G2738" s="334">
        <f t="shared" ref="G2738:G2746" si="825">ROUND(E2738*F2738,2)</f>
        <v>0</v>
      </c>
    </row>
    <row r="2739" spans="1:8" s="335" customFormat="1" ht="24" customHeight="1" x14ac:dyDescent="0.2">
      <c r="A2739" s="326" t="str">
        <f t="shared" si="821"/>
        <v/>
      </c>
      <c r="B2739" s="327" t="str">
        <f t="shared" si="822"/>
        <v/>
      </c>
      <c r="C2739" s="328"/>
      <c r="D2739" s="329" t="str">
        <f t="shared" si="823"/>
        <v/>
      </c>
      <c r="E2739" s="330"/>
      <c r="F2739" s="331">
        <f t="shared" si="824"/>
        <v>0</v>
      </c>
      <c r="G2739" s="334">
        <f t="shared" si="825"/>
        <v>0</v>
      </c>
    </row>
    <row r="2740" spans="1:8" s="335" customFormat="1" ht="24" customHeight="1" x14ac:dyDescent="0.2">
      <c r="A2740" s="326" t="str">
        <f t="shared" si="821"/>
        <v/>
      </c>
      <c r="B2740" s="327" t="str">
        <f t="shared" si="822"/>
        <v/>
      </c>
      <c r="C2740" s="328"/>
      <c r="D2740" s="329" t="str">
        <f t="shared" si="823"/>
        <v/>
      </c>
      <c r="E2740" s="330"/>
      <c r="F2740" s="331">
        <f t="shared" si="824"/>
        <v>0</v>
      </c>
      <c r="G2740" s="334">
        <f t="shared" si="825"/>
        <v>0</v>
      </c>
    </row>
    <row r="2741" spans="1:8" s="335" customFormat="1" ht="24" customHeight="1" x14ac:dyDescent="0.2">
      <c r="A2741" s="326" t="str">
        <f t="shared" si="821"/>
        <v/>
      </c>
      <c r="B2741" s="327" t="str">
        <f t="shared" si="822"/>
        <v/>
      </c>
      <c r="C2741" s="328"/>
      <c r="D2741" s="329" t="str">
        <f t="shared" si="823"/>
        <v/>
      </c>
      <c r="E2741" s="330"/>
      <c r="F2741" s="331">
        <f t="shared" si="824"/>
        <v>0</v>
      </c>
      <c r="G2741" s="334">
        <f t="shared" si="825"/>
        <v>0</v>
      </c>
    </row>
    <row r="2742" spans="1:8" s="335" customFormat="1" ht="24" customHeight="1" x14ac:dyDescent="0.2">
      <c r="A2742" s="326" t="str">
        <f t="shared" si="821"/>
        <v/>
      </c>
      <c r="B2742" s="327" t="str">
        <f t="shared" si="822"/>
        <v/>
      </c>
      <c r="C2742" s="328"/>
      <c r="D2742" s="329" t="str">
        <f t="shared" si="823"/>
        <v/>
      </c>
      <c r="E2742" s="330"/>
      <c r="F2742" s="331">
        <f t="shared" si="824"/>
        <v>0</v>
      </c>
      <c r="G2742" s="334">
        <f t="shared" si="825"/>
        <v>0</v>
      </c>
    </row>
    <row r="2743" spans="1:8" s="335" customFormat="1" ht="24" customHeight="1" x14ac:dyDescent="0.2">
      <c r="A2743" s="326" t="str">
        <f t="shared" si="821"/>
        <v/>
      </c>
      <c r="B2743" s="327" t="str">
        <f t="shared" si="822"/>
        <v/>
      </c>
      <c r="C2743" s="328"/>
      <c r="D2743" s="329" t="str">
        <f t="shared" si="823"/>
        <v/>
      </c>
      <c r="E2743" s="330"/>
      <c r="F2743" s="331">
        <f t="shared" si="824"/>
        <v>0</v>
      </c>
      <c r="G2743" s="334">
        <f t="shared" si="825"/>
        <v>0</v>
      </c>
    </row>
    <row r="2744" spans="1:8" s="335" customFormat="1" ht="24" customHeight="1" x14ac:dyDescent="0.2">
      <c r="A2744" s="326" t="str">
        <f t="shared" si="821"/>
        <v/>
      </c>
      <c r="B2744" s="327" t="str">
        <f t="shared" si="822"/>
        <v/>
      </c>
      <c r="C2744" s="328"/>
      <c r="D2744" s="329" t="str">
        <f t="shared" si="823"/>
        <v/>
      </c>
      <c r="E2744" s="330"/>
      <c r="F2744" s="331">
        <f t="shared" si="824"/>
        <v>0</v>
      </c>
      <c r="G2744" s="334">
        <f t="shared" si="825"/>
        <v>0</v>
      </c>
    </row>
    <row r="2745" spans="1:8" s="335" customFormat="1" ht="24" customHeight="1" x14ac:dyDescent="0.2">
      <c r="A2745" s="326" t="str">
        <f t="shared" si="821"/>
        <v/>
      </c>
      <c r="B2745" s="327" t="str">
        <f t="shared" si="822"/>
        <v/>
      </c>
      <c r="C2745" s="328"/>
      <c r="D2745" s="329" t="str">
        <f t="shared" si="823"/>
        <v/>
      </c>
      <c r="E2745" s="330"/>
      <c r="F2745" s="331">
        <f t="shared" si="824"/>
        <v>0</v>
      </c>
      <c r="G2745" s="334">
        <f t="shared" si="825"/>
        <v>0</v>
      </c>
    </row>
    <row r="2746" spans="1:8" s="335" customFormat="1" ht="24" customHeight="1" x14ac:dyDescent="0.2">
      <c r="A2746" s="326" t="str">
        <f t="shared" si="821"/>
        <v/>
      </c>
      <c r="B2746" s="327" t="str">
        <f t="shared" si="822"/>
        <v/>
      </c>
      <c r="C2746" s="328"/>
      <c r="D2746" s="329" t="str">
        <f t="shared" si="823"/>
        <v/>
      </c>
      <c r="E2746" s="330"/>
      <c r="F2746" s="331">
        <f t="shared" si="824"/>
        <v>0</v>
      </c>
      <c r="G2746" s="334">
        <f t="shared" si="825"/>
        <v>0</v>
      </c>
    </row>
    <row r="2747" spans="1:8" ht="24" customHeight="1" x14ac:dyDescent="0.2">
      <c r="A2747" s="181"/>
      <c r="B2747" s="162"/>
      <c r="C2747" s="151"/>
      <c r="D2747" s="162"/>
      <c r="E2747" s="163"/>
      <c r="F2747" s="240" t="s">
        <v>35</v>
      </c>
      <c r="G2747" s="178">
        <f>SUBTOTAL(9,G2738:G2746)</f>
        <v>0</v>
      </c>
    </row>
    <row r="2748" spans="1:8" ht="24" customHeight="1" thickBot="1" x14ac:dyDescent="0.25">
      <c r="A2748" s="182"/>
      <c r="B2748" s="183"/>
      <c r="C2748" s="184"/>
      <c r="D2748" s="183"/>
      <c r="E2748" s="185"/>
      <c r="F2748" s="186"/>
      <c r="G2748" s="187"/>
    </row>
    <row r="2749" spans="1:8" ht="24" customHeight="1" thickBot="1" x14ac:dyDescent="0.25">
      <c r="A2749" s="188" t="str">
        <f>B2707</f>
        <v>17.2</v>
      </c>
      <c r="B2749" s="189" t="str">
        <f>C2707</f>
        <v>Alarmas técnicas</v>
      </c>
      <c r="C2749" s="190"/>
      <c r="D2749" s="190" t="s">
        <v>36</v>
      </c>
      <c r="E2749" s="191"/>
      <c r="F2749" s="192" t="s">
        <v>37</v>
      </c>
      <c r="G2749" s="193">
        <f>SUBTOTAL(9,G2712:G2748)</f>
        <v>0</v>
      </c>
    </row>
    <row r="2750" spans="1:8" ht="24" customHeight="1" thickTop="1" thickBot="1" x14ac:dyDescent="0.25"/>
    <row r="2751" spans="1:8" ht="24" customHeight="1" thickTop="1" x14ac:dyDescent="0.2">
      <c r="A2751" s="225" t="s">
        <v>39</v>
      </c>
      <c r="B2751" s="226"/>
      <c r="C2751" s="226"/>
      <c r="D2751" s="226"/>
      <c r="E2751" s="226"/>
      <c r="F2751" s="226"/>
      <c r="G2751" s="227"/>
      <c r="H2751" s="152">
        <f>COUNTIF($A$1:A2757,"ANALISIS DE PRECIOS")</f>
        <v>56</v>
      </c>
    </row>
    <row r="2752" spans="1:8" ht="24" customHeight="1" x14ac:dyDescent="0.2">
      <c r="A2752" s="153" t="s">
        <v>726</v>
      </c>
      <c r="B2752" s="154" t="str">
        <f>Comitente</f>
        <v>DIRECCIÓN DE INFRAESTRUCTURA ESCOLAR</v>
      </c>
      <c r="C2752" s="148"/>
      <c r="D2752" s="155"/>
      <c r="E2752" s="155"/>
      <c r="F2752" s="156"/>
      <c r="G2752" s="157"/>
    </row>
    <row r="2753" spans="1:141" ht="24" customHeight="1" x14ac:dyDescent="0.2">
      <c r="A2753" s="153" t="s">
        <v>727</v>
      </c>
      <c r="B2753" s="154">
        <f>Contratista</f>
        <v>0</v>
      </c>
      <c r="C2753" s="149"/>
      <c r="D2753" s="149"/>
      <c r="E2753" s="149"/>
      <c r="F2753" s="158"/>
      <c r="G2753" s="159"/>
    </row>
    <row r="2754" spans="1:141" ht="24" customHeight="1" x14ac:dyDescent="0.2">
      <c r="A2754" s="153" t="s">
        <v>26</v>
      </c>
      <c r="B2754" s="154" t="str">
        <f>Obra</f>
        <v>E.N.I. N° 23 - MARGARITA FERRA DE BARTOL</v>
      </c>
      <c r="C2754" s="149"/>
      <c r="D2754" s="149"/>
      <c r="E2754" s="149"/>
      <c r="F2754" s="158" t="s">
        <v>40</v>
      </c>
      <c r="G2754" s="160">
        <f>Fecha_Base</f>
        <v>0</v>
      </c>
    </row>
    <row r="2755" spans="1:141" ht="24" customHeight="1" x14ac:dyDescent="0.2">
      <c r="A2755" s="161" t="s">
        <v>725</v>
      </c>
      <c r="B2755" s="150" t="str">
        <f>Ubicación</f>
        <v>Alfredo Fortabat 3060 (o) - Bº Franklin Rawson</v>
      </c>
      <c r="C2755" s="150"/>
      <c r="D2755" s="162"/>
      <c r="E2755" s="163"/>
      <c r="F2755" s="164"/>
      <c r="G2755" s="165"/>
    </row>
    <row r="2756" spans="1:141" ht="24" customHeight="1" x14ac:dyDescent="0.2">
      <c r="A2756" s="161" t="s">
        <v>41</v>
      </c>
      <c r="B2756" s="166" t="str">
        <f>IFERROR(VALUE(LEFT(B2757,FIND("-",B2757)-1)),"")</f>
        <v/>
      </c>
      <c r="C2756" s="151" t="str">
        <f>IFERROR(VLOOKUP(B2756,Tabla_CyP,2,FALSE),"")</f>
        <v/>
      </c>
      <c r="E2756" s="163"/>
      <c r="F2756" s="164"/>
      <c r="G2756" s="165"/>
    </row>
    <row r="2757" spans="1:141" ht="24" customHeight="1" x14ac:dyDescent="0.2">
      <c r="A2757" s="161" t="s">
        <v>27</v>
      </c>
      <c r="B2757" s="167" t="str">
        <f>IFERROR(VLOOKUP(COUNTIF($A$1:A2757,"ANALISIS DE PRECIOS"),Tabla_NumeroItem,4,FALSE),"")</f>
        <v>18.1</v>
      </c>
      <c r="C2757" s="151" t="str">
        <f>IFERROR(VLOOKUP(B2757,Tabla_CyP,2,FALSE),"")</f>
        <v>Vidrios laminado de seguridad 3+3</v>
      </c>
      <c r="D2757" s="162"/>
      <c r="E2757" s="163"/>
      <c r="F2757" s="158" t="s">
        <v>28</v>
      </c>
      <c r="G2757" s="168" t="str">
        <f>IFERROR(VLOOKUP(B2757,Tabla_CyP,4,FALSE),"")</f>
        <v>m2</v>
      </c>
    </row>
    <row r="2758" spans="1:141" ht="24" customHeight="1" x14ac:dyDescent="0.2">
      <c r="A2758" s="161"/>
      <c r="B2758" s="150"/>
      <c r="C2758" s="151"/>
      <c r="D2758" s="162"/>
      <c r="E2758" s="163"/>
      <c r="F2758" s="164"/>
      <c r="G2758" s="165"/>
    </row>
    <row r="2759" spans="1:141" ht="24" customHeight="1" x14ac:dyDescent="0.2">
      <c r="A2759" s="357" t="s">
        <v>588</v>
      </c>
      <c r="B2759" s="358"/>
      <c r="C2759" s="359" t="s">
        <v>0</v>
      </c>
      <c r="D2759" s="359" t="s">
        <v>29</v>
      </c>
      <c r="E2759" s="361" t="s">
        <v>30</v>
      </c>
      <c r="F2759" s="363" t="s">
        <v>31</v>
      </c>
      <c r="G2759" s="365" t="s">
        <v>32</v>
      </c>
    </row>
    <row r="2760" spans="1:141" s="171" customFormat="1" ht="24" customHeight="1" x14ac:dyDescent="0.2">
      <c r="A2760" s="169" t="s">
        <v>589</v>
      </c>
      <c r="B2760" s="170" t="s">
        <v>590</v>
      </c>
      <c r="C2760" s="360"/>
      <c r="D2760" s="360"/>
      <c r="E2760" s="362"/>
      <c r="F2760" s="364"/>
      <c r="G2760" s="366"/>
      <c r="I2760" s="336"/>
      <c r="J2760" s="336"/>
      <c r="K2760" s="336"/>
      <c r="L2760" s="336"/>
      <c r="M2760" s="336"/>
      <c r="N2760" s="336"/>
      <c r="O2760" s="336"/>
      <c r="P2760" s="336"/>
      <c r="Q2760" s="336"/>
      <c r="R2760" s="336"/>
      <c r="S2760" s="336"/>
      <c r="T2760" s="336"/>
      <c r="U2760" s="336"/>
      <c r="V2760" s="336"/>
      <c r="W2760" s="336"/>
      <c r="X2760" s="336"/>
      <c r="Y2760" s="336"/>
      <c r="Z2760" s="336"/>
      <c r="AA2760" s="336"/>
      <c r="AB2760" s="336"/>
      <c r="AC2760" s="336"/>
      <c r="AD2760" s="336"/>
      <c r="AE2760" s="336"/>
      <c r="AF2760" s="336"/>
      <c r="AG2760" s="336"/>
      <c r="AH2760" s="336"/>
      <c r="AI2760" s="336"/>
      <c r="AJ2760" s="336"/>
      <c r="AK2760" s="336"/>
      <c r="AL2760" s="336"/>
      <c r="AM2760" s="336"/>
      <c r="AN2760" s="336"/>
      <c r="AO2760" s="336"/>
      <c r="AP2760" s="336"/>
      <c r="AQ2760" s="336"/>
      <c r="AR2760" s="336"/>
      <c r="AS2760" s="336"/>
      <c r="AT2760" s="336"/>
      <c r="AU2760" s="336"/>
      <c r="AV2760" s="336"/>
      <c r="AW2760" s="336"/>
      <c r="AX2760" s="336"/>
      <c r="AY2760" s="336"/>
      <c r="AZ2760" s="336"/>
      <c r="BA2760" s="336"/>
      <c r="BB2760" s="336"/>
      <c r="BC2760" s="336"/>
      <c r="BD2760" s="336"/>
      <c r="BE2760" s="336"/>
      <c r="BF2760" s="336"/>
      <c r="BG2760" s="336"/>
      <c r="BH2760" s="336"/>
      <c r="BI2760" s="336"/>
      <c r="BJ2760" s="336"/>
      <c r="BK2760" s="336"/>
      <c r="BL2760" s="336"/>
      <c r="BM2760" s="336"/>
      <c r="BN2760" s="336"/>
      <c r="BO2760" s="336"/>
      <c r="BP2760" s="336"/>
      <c r="BQ2760" s="336"/>
      <c r="BR2760" s="336"/>
      <c r="BS2760" s="336"/>
      <c r="BT2760" s="336"/>
      <c r="BU2760" s="336"/>
      <c r="BV2760" s="336"/>
      <c r="BW2760" s="336"/>
      <c r="BX2760" s="336"/>
      <c r="BY2760" s="336"/>
      <c r="BZ2760" s="336"/>
      <c r="CA2760" s="336"/>
      <c r="CB2760" s="336"/>
      <c r="CC2760" s="336"/>
      <c r="CD2760" s="336"/>
      <c r="CE2760" s="336"/>
      <c r="CF2760" s="336"/>
      <c r="CG2760" s="336"/>
      <c r="CH2760" s="336"/>
      <c r="CI2760" s="336"/>
      <c r="CJ2760" s="336"/>
      <c r="CK2760" s="336"/>
      <c r="CL2760" s="336"/>
      <c r="CM2760" s="336"/>
      <c r="CN2760" s="336"/>
      <c r="CO2760" s="336"/>
      <c r="CP2760" s="336"/>
      <c r="CQ2760" s="336"/>
      <c r="CR2760" s="336"/>
      <c r="CS2760" s="336"/>
      <c r="CT2760" s="336"/>
      <c r="CU2760" s="336"/>
      <c r="CV2760" s="336"/>
      <c r="CW2760" s="336"/>
      <c r="CX2760" s="336"/>
      <c r="CY2760" s="336"/>
      <c r="CZ2760" s="336"/>
      <c r="DA2760" s="336"/>
      <c r="DB2760" s="336"/>
      <c r="DC2760" s="336"/>
      <c r="DD2760" s="336"/>
      <c r="DE2760" s="336"/>
      <c r="DF2760" s="336"/>
      <c r="DG2760" s="336"/>
      <c r="DH2760" s="336"/>
      <c r="DI2760" s="336"/>
      <c r="DJ2760" s="336"/>
      <c r="DK2760" s="336"/>
      <c r="DL2760" s="336"/>
      <c r="DM2760" s="336"/>
      <c r="DN2760" s="336"/>
      <c r="DO2760" s="336"/>
      <c r="DP2760" s="336"/>
      <c r="DQ2760" s="336"/>
      <c r="DR2760" s="336"/>
      <c r="DS2760" s="336"/>
      <c r="DT2760" s="336"/>
      <c r="DU2760" s="336"/>
      <c r="DV2760" s="336"/>
      <c r="DW2760" s="336"/>
      <c r="DX2760" s="336"/>
      <c r="DY2760" s="336"/>
      <c r="DZ2760" s="336"/>
      <c r="EA2760" s="336"/>
      <c r="EB2760" s="336"/>
      <c r="EC2760" s="336"/>
      <c r="ED2760" s="336"/>
      <c r="EE2760" s="336"/>
      <c r="EF2760" s="336"/>
      <c r="EG2760" s="336"/>
      <c r="EH2760" s="336"/>
      <c r="EI2760" s="336"/>
      <c r="EJ2760" s="336"/>
      <c r="EK2760" s="336"/>
    </row>
    <row r="2761" spans="1:141" ht="24" customHeight="1" x14ac:dyDescent="0.2">
      <c r="A2761" s="239"/>
      <c r="B2761" s="172"/>
      <c r="C2761" s="237" t="s">
        <v>728</v>
      </c>
      <c r="D2761" s="173"/>
      <c r="E2761" s="174"/>
      <c r="F2761" s="175"/>
      <c r="G2761" s="176"/>
    </row>
    <row r="2762" spans="1:141" s="335" customFormat="1" ht="24" customHeight="1" x14ac:dyDescent="0.2">
      <c r="A2762" s="326" t="str">
        <f t="shared" ref="A2762:A2775" si="826">IFERROR(VLOOKUP(C2762,Tabla_Insumos,4,FALSE),"")</f>
        <v/>
      </c>
      <c r="B2762" s="327" t="str">
        <f>IFERROR(VLOOKUP(C2762,Tabla_Insumos,5,FALSE),"")</f>
        <v/>
      </c>
      <c r="C2762" s="328"/>
      <c r="D2762" s="329" t="str">
        <f t="shared" ref="D2762:D2775" si="827">IFERROR(VLOOKUP(C2762,Tabla_Insumos,2,FALSE),"")</f>
        <v/>
      </c>
      <c r="E2762" s="330"/>
      <c r="F2762" s="331">
        <f t="shared" ref="F2762:F2775" si="828">IFERROR(VLOOKUP(C2762,Tabla_Insumos,3,FALSE),0)</f>
        <v>0</v>
      </c>
      <c r="G2762" s="334">
        <f>ROUND(E2762*F2762,2)</f>
        <v>0</v>
      </c>
    </row>
    <row r="2763" spans="1:141" s="335" customFormat="1" ht="24" customHeight="1" x14ac:dyDescent="0.2">
      <c r="A2763" s="326" t="str">
        <f t="shared" si="826"/>
        <v/>
      </c>
      <c r="B2763" s="327" t="str">
        <f t="shared" ref="B2763:B2775" si="829">IFERROR(VLOOKUP(C2763,Tabla_Insumos,5,FALSE),"")</f>
        <v/>
      </c>
      <c r="C2763" s="328"/>
      <c r="D2763" s="329" t="str">
        <f t="shared" si="827"/>
        <v/>
      </c>
      <c r="E2763" s="330"/>
      <c r="F2763" s="331">
        <f t="shared" si="828"/>
        <v>0</v>
      </c>
      <c r="G2763" s="334">
        <f t="shared" ref="G2763:G2775" si="830">ROUND(E2763*F2763,2)</f>
        <v>0</v>
      </c>
    </row>
    <row r="2764" spans="1:141" s="335" customFormat="1" ht="24" customHeight="1" x14ac:dyDescent="0.2">
      <c r="A2764" s="326" t="str">
        <f t="shared" si="826"/>
        <v/>
      </c>
      <c r="B2764" s="327" t="str">
        <f t="shared" si="829"/>
        <v/>
      </c>
      <c r="C2764" s="328"/>
      <c r="D2764" s="329" t="str">
        <f t="shared" si="827"/>
        <v/>
      </c>
      <c r="E2764" s="330"/>
      <c r="F2764" s="331">
        <f t="shared" si="828"/>
        <v>0</v>
      </c>
      <c r="G2764" s="334">
        <f t="shared" si="830"/>
        <v>0</v>
      </c>
    </row>
    <row r="2765" spans="1:141" s="335" customFormat="1" ht="24" customHeight="1" x14ac:dyDescent="0.2">
      <c r="A2765" s="326" t="str">
        <f t="shared" si="826"/>
        <v/>
      </c>
      <c r="B2765" s="327" t="str">
        <f t="shared" si="829"/>
        <v/>
      </c>
      <c r="C2765" s="328"/>
      <c r="D2765" s="329" t="str">
        <f t="shared" si="827"/>
        <v/>
      </c>
      <c r="E2765" s="330"/>
      <c r="F2765" s="331">
        <f t="shared" si="828"/>
        <v>0</v>
      </c>
      <c r="G2765" s="334">
        <f t="shared" si="830"/>
        <v>0</v>
      </c>
    </row>
    <row r="2766" spans="1:141" s="335" customFormat="1" ht="24" customHeight="1" x14ac:dyDescent="0.2">
      <c r="A2766" s="326" t="str">
        <f t="shared" si="826"/>
        <v/>
      </c>
      <c r="B2766" s="327" t="str">
        <f t="shared" si="829"/>
        <v/>
      </c>
      <c r="C2766" s="328"/>
      <c r="D2766" s="329" t="str">
        <f t="shared" si="827"/>
        <v/>
      </c>
      <c r="E2766" s="330"/>
      <c r="F2766" s="331">
        <f t="shared" si="828"/>
        <v>0</v>
      </c>
      <c r="G2766" s="334">
        <f t="shared" si="830"/>
        <v>0</v>
      </c>
    </row>
    <row r="2767" spans="1:141" s="335" customFormat="1" ht="24" customHeight="1" x14ac:dyDescent="0.2">
      <c r="A2767" s="326" t="str">
        <f t="shared" si="826"/>
        <v/>
      </c>
      <c r="B2767" s="327" t="str">
        <f t="shared" si="829"/>
        <v/>
      </c>
      <c r="C2767" s="328"/>
      <c r="D2767" s="329" t="str">
        <f t="shared" si="827"/>
        <v/>
      </c>
      <c r="E2767" s="330"/>
      <c r="F2767" s="331">
        <f t="shared" si="828"/>
        <v>0</v>
      </c>
      <c r="G2767" s="334">
        <f t="shared" si="830"/>
        <v>0</v>
      </c>
    </row>
    <row r="2768" spans="1:141" s="335" customFormat="1" ht="24" customHeight="1" x14ac:dyDescent="0.2">
      <c r="A2768" s="326" t="str">
        <f t="shared" si="826"/>
        <v/>
      </c>
      <c r="B2768" s="327" t="str">
        <f t="shared" si="829"/>
        <v/>
      </c>
      <c r="C2768" s="328"/>
      <c r="D2768" s="329" t="str">
        <f t="shared" si="827"/>
        <v/>
      </c>
      <c r="E2768" s="330"/>
      <c r="F2768" s="331">
        <f t="shared" si="828"/>
        <v>0</v>
      </c>
      <c r="G2768" s="334">
        <f t="shared" si="830"/>
        <v>0</v>
      </c>
    </row>
    <row r="2769" spans="1:7" s="335" customFormat="1" ht="24" customHeight="1" x14ac:dyDescent="0.2">
      <c r="A2769" s="326" t="str">
        <f t="shared" si="826"/>
        <v/>
      </c>
      <c r="B2769" s="327" t="str">
        <f t="shared" si="829"/>
        <v/>
      </c>
      <c r="C2769" s="328"/>
      <c r="D2769" s="329" t="str">
        <f t="shared" si="827"/>
        <v/>
      </c>
      <c r="E2769" s="330"/>
      <c r="F2769" s="331">
        <f t="shared" si="828"/>
        <v>0</v>
      </c>
      <c r="G2769" s="334">
        <f t="shared" si="830"/>
        <v>0</v>
      </c>
    </row>
    <row r="2770" spans="1:7" s="335" customFormat="1" ht="24" customHeight="1" x14ac:dyDescent="0.2">
      <c r="A2770" s="326" t="str">
        <f t="shared" si="826"/>
        <v/>
      </c>
      <c r="B2770" s="327" t="str">
        <f t="shared" si="829"/>
        <v/>
      </c>
      <c r="C2770" s="328"/>
      <c r="D2770" s="329" t="str">
        <f t="shared" si="827"/>
        <v/>
      </c>
      <c r="E2770" s="330"/>
      <c r="F2770" s="331">
        <f t="shared" si="828"/>
        <v>0</v>
      </c>
      <c r="G2770" s="334">
        <f t="shared" si="830"/>
        <v>0</v>
      </c>
    </row>
    <row r="2771" spans="1:7" s="335" customFormat="1" ht="24" customHeight="1" x14ac:dyDescent="0.2">
      <c r="A2771" s="326" t="str">
        <f t="shared" si="826"/>
        <v/>
      </c>
      <c r="B2771" s="327" t="str">
        <f t="shared" si="829"/>
        <v/>
      </c>
      <c r="C2771" s="328"/>
      <c r="D2771" s="329" t="str">
        <f t="shared" si="827"/>
        <v/>
      </c>
      <c r="E2771" s="330"/>
      <c r="F2771" s="331">
        <f t="shared" si="828"/>
        <v>0</v>
      </c>
      <c r="G2771" s="334">
        <f t="shared" si="830"/>
        <v>0</v>
      </c>
    </row>
    <row r="2772" spans="1:7" s="335" customFormat="1" ht="24" customHeight="1" x14ac:dyDescent="0.2">
      <c r="A2772" s="326" t="str">
        <f t="shared" si="826"/>
        <v/>
      </c>
      <c r="B2772" s="327" t="str">
        <f t="shared" si="829"/>
        <v/>
      </c>
      <c r="C2772" s="328"/>
      <c r="D2772" s="329" t="str">
        <f t="shared" si="827"/>
        <v/>
      </c>
      <c r="E2772" s="330"/>
      <c r="F2772" s="331">
        <f t="shared" si="828"/>
        <v>0</v>
      </c>
      <c r="G2772" s="334">
        <f t="shared" si="830"/>
        <v>0</v>
      </c>
    </row>
    <row r="2773" spans="1:7" s="335" customFormat="1" ht="24" customHeight="1" x14ac:dyDescent="0.2">
      <c r="A2773" s="326" t="str">
        <f t="shared" si="826"/>
        <v/>
      </c>
      <c r="B2773" s="327" t="str">
        <f t="shared" si="829"/>
        <v/>
      </c>
      <c r="C2773" s="328"/>
      <c r="D2773" s="329" t="str">
        <f t="shared" si="827"/>
        <v/>
      </c>
      <c r="E2773" s="330"/>
      <c r="F2773" s="331">
        <f t="shared" si="828"/>
        <v>0</v>
      </c>
      <c r="G2773" s="334">
        <f t="shared" si="830"/>
        <v>0</v>
      </c>
    </row>
    <row r="2774" spans="1:7" s="335" customFormat="1" ht="24" customHeight="1" x14ac:dyDescent="0.2">
      <c r="A2774" s="326" t="str">
        <f t="shared" si="826"/>
        <v/>
      </c>
      <c r="B2774" s="327" t="str">
        <f t="shared" si="829"/>
        <v/>
      </c>
      <c r="C2774" s="328"/>
      <c r="D2774" s="329" t="str">
        <f t="shared" si="827"/>
        <v/>
      </c>
      <c r="E2774" s="330"/>
      <c r="F2774" s="331">
        <f t="shared" si="828"/>
        <v>0</v>
      </c>
      <c r="G2774" s="334">
        <f t="shared" si="830"/>
        <v>0</v>
      </c>
    </row>
    <row r="2775" spans="1:7" s="335" customFormat="1" ht="24" customHeight="1" x14ac:dyDescent="0.2">
      <c r="A2775" s="326" t="str">
        <f t="shared" si="826"/>
        <v/>
      </c>
      <c r="B2775" s="327" t="str">
        <f t="shared" si="829"/>
        <v/>
      </c>
      <c r="C2775" s="328"/>
      <c r="D2775" s="329" t="str">
        <f t="shared" si="827"/>
        <v/>
      </c>
      <c r="E2775" s="330"/>
      <c r="F2775" s="332">
        <f t="shared" si="828"/>
        <v>0</v>
      </c>
      <c r="G2775" s="334">
        <f t="shared" si="830"/>
        <v>0</v>
      </c>
    </row>
    <row r="2776" spans="1:7" ht="24" customHeight="1" x14ac:dyDescent="0.2">
      <c r="A2776" s="177"/>
      <c r="B2776" s="151"/>
      <c r="C2776" s="151"/>
      <c r="D2776" s="162"/>
      <c r="E2776" s="163"/>
      <c r="F2776" s="240" t="s">
        <v>33</v>
      </c>
      <c r="G2776" s="178">
        <f>SUBTOTAL(9,G2762:G2775)</f>
        <v>0</v>
      </c>
    </row>
    <row r="2777" spans="1:7" ht="24" customHeight="1" x14ac:dyDescent="0.2">
      <c r="A2777" s="177"/>
      <c r="B2777" s="151"/>
      <c r="C2777" s="179" t="s">
        <v>729</v>
      </c>
      <c r="D2777" s="162"/>
      <c r="E2777" s="163"/>
      <c r="F2777" s="164"/>
      <c r="G2777" s="180"/>
    </row>
    <row r="2778" spans="1:7" s="335" customFormat="1" ht="24" customHeight="1" x14ac:dyDescent="0.2">
      <c r="A2778" s="326" t="str">
        <f t="shared" ref="A2778:A2785" si="831">IFERROR(VLOOKUP(C2778,Tabla_Insumos,4,FALSE),"")</f>
        <v/>
      </c>
      <c r="B2778" s="327" t="str">
        <f t="shared" ref="B2778:B2785" si="832">IFERROR(VLOOKUP(C2778,Tabla_Insumos,5,FALSE),"")</f>
        <v/>
      </c>
      <c r="C2778" s="328"/>
      <c r="D2778" s="329" t="str">
        <f t="shared" ref="D2778:D2785" si="833">IFERROR(VLOOKUP(C2778,Tabla_Insumos,2,FALSE),"")</f>
        <v/>
      </c>
      <c r="E2778" s="330"/>
      <c r="F2778" s="333">
        <f t="shared" ref="F2778:F2785" si="834">IFERROR(VLOOKUP(C2778,Tabla_Insumos,3,FALSE),0)</f>
        <v>0</v>
      </c>
      <c r="G2778" s="334">
        <f>ROUND(E2778*F2778,2)</f>
        <v>0</v>
      </c>
    </row>
    <row r="2779" spans="1:7" s="335" customFormat="1" ht="24" customHeight="1" x14ac:dyDescent="0.2">
      <c r="A2779" s="326" t="str">
        <f t="shared" si="831"/>
        <v/>
      </c>
      <c r="B2779" s="327" t="str">
        <f t="shared" si="832"/>
        <v/>
      </c>
      <c r="C2779" s="328"/>
      <c r="D2779" s="329" t="str">
        <f t="shared" si="833"/>
        <v/>
      </c>
      <c r="E2779" s="330"/>
      <c r="F2779" s="333">
        <f t="shared" si="834"/>
        <v>0</v>
      </c>
      <c r="G2779" s="334">
        <f>ROUND(E2779*F2779,2)</f>
        <v>0</v>
      </c>
    </row>
    <row r="2780" spans="1:7" s="335" customFormat="1" ht="24" customHeight="1" x14ac:dyDescent="0.2">
      <c r="A2780" s="326" t="str">
        <f t="shared" si="831"/>
        <v/>
      </c>
      <c r="B2780" s="327" t="str">
        <f t="shared" si="832"/>
        <v/>
      </c>
      <c r="C2780" s="328"/>
      <c r="D2780" s="329" t="str">
        <f t="shared" si="833"/>
        <v/>
      </c>
      <c r="E2780" s="330"/>
      <c r="F2780" s="333">
        <f t="shared" si="834"/>
        <v>0</v>
      </c>
      <c r="G2780" s="334">
        <f t="shared" ref="G2780:G2785" si="835">ROUND(E2780*F2780,2)</f>
        <v>0</v>
      </c>
    </row>
    <row r="2781" spans="1:7" s="335" customFormat="1" ht="24" customHeight="1" x14ac:dyDescent="0.2">
      <c r="A2781" s="326" t="str">
        <f t="shared" si="831"/>
        <v/>
      </c>
      <c r="B2781" s="327" t="str">
        <f t="shared" si="832"/>
        <v/>
      </c>
      <c r="C2781" s="328"/>
      <c r="D2781" s="329" t="str">
        <f t="shared" si="833"/>
        <v/>
      </c>
      <c r="E2781" s="330"/>
      <c r="F2781" s="333">
        <f t="shared" si="834"/>
        <v>0</v>
      </c>
      <c r="G2781" s="334">
        <f t="shared" si="835"/>
        <v>0</v>
      </c>
    </row>
    <row r="2782" spans="1:7" s="335" customFormat="1" ht="24" customHeight="1" x14ac:dyDescent="0.2">
      <c r="A2782" s="326" t="str">
        <f t="shared" si="831"/>
        <v/>
      </c>
      <c r="B2782" s="327" t="str">
        <f t="shared" si="832"/>
        <v/>
      </c>
      <c r="C2782" s="328"/>
      <c r="D2782" s="329" t="str">
        <f t="shared" si="833"/>
        <v/>
      </c>
      <c r="E2782" s="330"/>
      <c r="F2782" s="331">
        <f t="shared" si="834"/>
        <v>0</v>
      </c>
      <c r="G2782" s="334">
        <f t="shared" si="835"/>
        <v>0</v>
      </c>
    </row>
    <row r="2783" spans="1:7" s="335" customFormat="1" ht="24" customHeight="1" x14ac:dyDescent="0.2">
      <c r="A2783" s="326" t="str">
        <f t="shared" si="831"/>
        <v/>
      </c>
      <c r="B2783" s="327" t="str">
        <f t="shared" si="832"/>
        <v/>
      </c>
      <c r="C2783" s="328"/>
      <c r="D2783" s="329" t="str">
        <f t="shared" si="833"/>
        <v/>
      </c>
      <c r="E2783" s="330"/>
      <c r="F2783" s="331">
        <f t="shared" si="834"/>
        <v>0</v>
      </c>
      <c r="G2783" s="334">
        <f t="shared" si="835"/>
        <v>0</v>
      </c>
    </row>
    <row r="2784" spans="1:7" s="335" customFormat="1" ht="24" customHeight="1" x14ac:dyDescent="0.2">
      <c r="A2784" s="326" t="str">
        <f t="shared" si="831"/>
        <v/>
      </c>
      <c r="B2784" s="327" t="str">
        <f t="shared" si="832"/>
        <v/>
      </c>
      <c r="C2784" s="328"/>
      <c r="D2784" s="329" t="str">
        <f t="shared" si="833"/>
        <v/>
      </c>
      <c r="E2784" s="330"/>
      <c r="F2784" s="331">
        <f t="shared" si="834"/>
        <v>0</v>
      </c>
      <c r="G2784" s="334">
        <f t="shared" si="835"/>
        <v>0</v>
      </c>
    </row>
    <row r="2785" spans="1:7" s="335" customFormat="1" ht="24" customHeight="1" x14ac:dyDescent="0.2">
      <c r="A2785" s="326" t="str">
        <f t="shared" si="831"/>
        <v/>
      </c>
      <c r="B2785" s="327" t="str">
        <f t="shared" si="832"/>
        <v/>
      </c>
      <c r="C2785" s="328"/>
      <c r="D2785" s="329" t="str">
        <f t="shared" si="833"/>
        <v/>
      </c>
      <c r="E2785" s="330"/>
      <c r="F2785" s="331">
        <f t="shared" si="834"/>
        <v>0</v>
      </c>
      <c r="G2785" s="334">
        <f t="shared" si="835"/>
        <v>0</v>
      </c>
    </row>
    <row r="2786" spans="1:7" ht="24" customHeight="1" x14ac:dyDescent="0.2">
      <c r="A2786" s="177"/>
      <c r="B2786" s="151"/>
      <c r="C2786" s="151"/>
      <c r="D2786" s="162"/>
      <c r="E2786" s="163"/>
      <c r="F2786" s="240" t="s">
        <v>34</v>
      </c>
      <c r="G2786" s="178">
        <f>SUBTOTAL(9,G2778:G2785)</f>
        <v>0</v>
      </c>
    </row>
    <row r="2787" spans="1:7" ht="24" customHeight="1" x14ac:dyDescent="0.2">
      <c r="A2787" s="177"/>
      <c r="B2787" s="151"/>
      <c r="C2787" s="179" t="s">
        <v>730</v>
      </c>
      <c r="D2787" s="162"/>
      <c r="E2787" s="163"/>
      <c r="F2787" s="164"/>
      <c r="G2787" s="180"/>
    </row>
    <row r="2788" spans="1:7" s="335" customFormat="1" ht="24" customHeight="1" x14ac:dyDescent="0.2">
      <c r="A2788" s="326" t="str">
        <f t="shared" ref="A2788:A2796" si="836">IFERROR(VLOOKUP(C2788,Tabla_Insumos,4,FALSE),"")</f>
        <v/>
      </c>
      <c r="B2788" s="327" t="str">
        <f t="shared" ref="B2788:B2796" si="837">IFERROR(VLOOKUP(C2788,Tabla_Insumos,5,FALSE),"")</f>
        <v/>
      </c>
      <c r="C2788" s="328"/>
      <c r="D2788" s="329" t="str">
        <f t="shared" ref="D2788:D2796" si="838">IFERROR(VLOOKUP(C2788,Tabla_Insumos,2,FALSE),"")</f>
        <v/>
      </c>
      <c r="E2788" s="330"/>
      <c r="F2788" s="331">
        <f t="shared" ref="F2788:F2796" si="839">IFERROR(VLOOKUP(C2788,Tabla_Insumos,3,FALSE),0)</f>
        <v>0</v>
      </c>
      <c r="G2788" s="334">
        <f t="shared" ref="G2788:G2796" si="840">ROUND(E2788*F2788,2)</f>
        <v>0</v>
      </c>
    </row>
    <row r="2789" spans="1:7" s="335" customFormat="1" ht="24" customHeight="1" x14ac:dyDescent="0.2">
      <c r="A2789" s="326" t="str">
        <f t="shared" si="836"/>
        <v/>
      </c>
      <c r="B2789" s="327" t="str">
        <f t="shared" si="837"/>
        <v/>
      </c>
      <c r="C2789" s="328"/>
      <c r="D2789" s="329" t="str">
        <f t="shared" si="838"/>
        <v/>
      </c>
      <c r="E2789" s="330"/>
      <c r="F2789" s="331">
        <f t="shared" si="839"/>
        <v>0</v>
      </c>
      <c r="G2789" s="334">
        <f t="shared" si="840"/>
        <v>0</v>
      </c>
    </row>
    <row r="2790" spans="1:7" s="335" customFormat="1" ht="24" customHeight="1" x14ac:dyDescent="0.2">
      <c r="A2790" s="326" t="str">
        <f t="shared" si="836"/>
        <v/>
      </c>
      <c r="B2790" s="327" t="str">
        <f t="shared" si="837"/>
        <v/>
      </c>
      <c r="C2790" s="328"/>
      <c r="D2790" s="329" t="str">
        <f t="shared" si="838"/>
        <v/>
      </c>
      <c r="E2790" s="330"/>
      <c r="F2790" s="331">
        <f t="shared" si="839"/>
        <v>0</v>
      </c>
      <c r="G2790" s="334">
        <f t="shared" si="840"/>
        <v>0</v>
      </c>
    </row>
    <row r="2791" spans="1:7" s="335" customFormat="1" ht="24" customHeight="1" x14ac:dyDescent="0.2">
      <c r="A2791" s="326" t="str">
        <f t="shared" si="836"/>
        <v/>
      </c>
      <c r="B2791" s="327" t="str">
        <f t="shared" si="837"/>
        <v/>
      </c>
      <c r="C2791" s="328"/>
      <c r="D2791" s="329" t="str">
        <f t="shared" si="838"/>
        <v/>
      </c>
      <c r="E2791" s="330"/>
      <c r="F2791" s="331">
        <f t="shared" si="839"/>
        <v>0</v>
      </c>
      <c r="G2791" s="334">
        <f t="shared" si="840"/>
        <v>0</v>
      </c>
    </row>
    <row r="2792" spans="1:7" s="335" customFormat="1" ht="24" customHeight="1" x14ac:dyDescent="0.2">
      <c r="A2792" s="326" t="str">
        <f t="shared" si="836"/>
        <v/>
      </c>
      <c r="B2792" s="327" t="str">
        <f t="shared" si="837"/>
        <v/>
      </c>
      <c r="C2792" s="328"/>
      <c r="D2792" s="329" t="str">
        <f t="shared" si="838"/>
        <v/>
      </c>
      <c r="E2792" s="330"/>
      <c r="F2792" s="331">
        <f t="shared" si="839"/>
        <v>0</v>
      </c>
      <c r="G2792" s="334">
        <f t="shared" si="840"/>
        <v>0</v>
      </c>
    </row>
    <row r="2793" spans="1:7" s="335" customFormat="1" ht="24" customHeight="1" x14ac:dyDescent="0.2">
      <c r="A2793" s="326" t="str">
        <f t="shared" si="836"/>
        <v/>
      </c>
      <c r="B2793" s="327" t="str">
        <f t="shared" si="837"/>
        <v/>
      </c>
      <c r="C2793" s="328"/>
      <c r="D2793" s="329" t="str">
        <f t="shared" si="838"/>
        <v/>
      </c>
      <c r="E2793" s="330"/>
      <c r="F2793" s="331">
        <f t="shared" si="839"/>
        <v>0</v>
      </c>
      <c r="G2793" s="334">
        <f t="shared" si="840"/>
        <v>0</v>
      </c>
    </row>
    <row r="2794" spans="1:7" s="335" customFormat="1" ht="24" customHeight="1" x14ac:dyDescent="0.2">
      <c r="A2794" s="326" t="str">
        <f t="shared" si="836"/>
        <v/>
      </c>
      <c r="B2794" s="327" t="str">
        <f t="shared" si="837"/>
        <v/>
      </c>
      <c r="C2794" s="328"/>
      <c r="D2794" s="329" t="str">
        <f t="shared" si="838"/>
        <v/>
      </c>
      <c r="E2794" s="330"/>
      <c r="F2794" s="331">
        <f t="shared" si="839"/>
        <v>0</v>
      </c>
      <c r="G2794" s="334">
        <f t="shared" si="840"/>
        <v>0</v>
      </c>
    </row>
    <row r="2795" spans="1:7" s="335" customFormat="1" ht="24" customHeight="1" x14ac:dyDescent="0.2">
      <c r="A2795" s="326" t="str">
        <f t="shared" si="836"/>
        <v/>
      </c>
      <c r="B2795" s="327" t="str">
        <f t="shared" si="837"/>
        <v/>
      </c>
      <c r="C2795" s="328"/>
      <c r="D2795" s="329" t="str">
        <f t="shared" si="838"/>
        <v/>
      </c>
      <c r="E2795" s="330"/>
      <c r="F2795" s="331">
        <f t="shared" si="839"/>
        <v>0</v>
      </c>
      <c r="G2795" s="334">
        <f t="shared" si="840"/>
        <v>0</v>
      </c>
    </row>
    <row r="2796" spans="1:7" s="335" customFormat="1" ht="24" customHeight="1" x14ac:dyDescent="0.2">
      <c r="A2796" s="326" t="str">
        <f t="shared" si="836"/>
        <v/>
      </c>
      <c r="B2796" s="327" t="str">
        <f t="shared" si="837"/>
        <v/>
      </c>
      <c r="C2796" s="328"/>
      <c r="D2796" s="329" t="str">
        <f t="shared" si="838"/>
        <v/>
      </c>
      <c r="E2796" s="330"/>
      <c r="F2796" s="331">
        <f t="shared" si="839"/>
        <v>0</v>
      </c>
      <c r="G2796" s="334">
        <f t="shared" si="840"/>
        <v>0</v>
      </c>
    </row>
    <row r="2797" spans="1:7" ht="24" customHeight="1" x14ac:dyDescent="0.2">
      <c r="A2797" s="181"/>
      <c r="B2797" s="162"/>
      <c r="C2797" s="151"/>
      <c r="D2797" s="162"/>
      <c r="E2797" s="163"/>
      <c r="F2797" s="240" t="s">
        <v>35</v>
      </c>
      <c r="G2797" s="178">
        <f>SUBTOTAL(9,G2788:G2796)</f>
        <v>0</v>
      </c>
    </row>
    <row r="2798" spans="1:7" ht="24" customHeight="1" thickBot="1" x14ac:dyDescent="0.25">
      <c r="A2798" s="182"/>
      <c r="B2798" s="183"/>
      <c r="C2798" s="184"/>
      <c r="D2798" s="183"/>
      <c r="E2798" s="185"/>
      <c r="F2798" s="186"/>
      <c r="G2798" s="187"/>
    </row>
    <row r="2799" spans="1:7" ht="24" customHeight="1" thickBot="1" x14ac:dyDescent="0.25">
      <c r="A2799" s="188" t="str">
        <f>B2757</f>
        <v>18.1</v>
      </c>
      <c r="B2799" s="189" t="str">
        <f>C2757</f>
        <v>Vidrios laminado de seguridad 3+3</v>
      </c>
      <c r="C2799" s="190"/>
      <c r="D2799" s="190" t="s">
        <v>36</v>
      </c>
      <c r="E2799" s="191"/>
      <c r="F2799" s="192" t="s">
        <v>37</v>
      </c>
      <c r="G2799" s="193">
        <f>SUBTOTAL(9,G2762:G2798)</f>
        <v>0</v>
      </c>
    </row>
    <row r="2800" spans="1:7" ht="24" customHeight="1" thickTop="1" thickBot="1" x14ac:dyDescent="0.25"/>
    <row r="2801" spans="1:141" ht="24" customHeight="1" thickTop="1" x14ac:dyDescent="0.2">
      <c r="A2801" s="225" t="s">
        <v>39</v>
      </c>
      <c r="B2801" s="226"/>
      <c r="C2801" s="226"/>
      <c r="D2801" s="226"/>
      <c r="E2801" s="226"/>
      <c r="F2801" s="226"/>
      <c r="G2801" s="227"/>
      <c r="H2801" s="152">
        <f>COUNTIF($A$1:A2807,"ANALISIS DE PRECIOS")</f>
        <v>57</v>
      </c>
    </row>
    <row r="2802" spans="1:141" ht="24" customHeight="1" x14ac:dyDescent="0.2">
      <c r="A2802" s="153" t="s">
        <v>726</v>
      </c>
      <c r="B2802" s="154" t="str">
        <f>Comitente</f>
        <v>DIRECCIÓN DE INFRAESTRUCTURA ESCOLAR</v>
      </c>
      <c r="C2802" s="148"/>
      <c r="D2802" s="155"/>
      <c r="E2802" s="155"/>
      <c r="F2802" s="156"/>
      <c r="G2802" s="157"/>
    </row>
    <row r="2803" spans="1:141" ht="24" customHeight="1" x14ac:dyDescent="0.2">
      <c r="A2803" s="153" t="s">
        <v>727</v>
      </c>
      <c r="B2803" s="154">
        <f>Contratista</f>
        <v>0</v>
      </c>
      <c r="C2803" s="149"/>
      <c r="D2803" s="149"/>
      <c r="E2803" s="149"/>
      <c r="F2803" s="158"/>
      <c r="G2803" s="159"/>
    </row>
    <row r="2804" spans="1:141" ht="24" customHeight="1" x14ac:dyDescent="0.2">
      <c r="A2804" s="153" t="s">
        <v>26</v>
      </c>
      <c r="B2804" s="154" t="str">
        <f>Obra</f>
        <v>E.N.I. N° 23 - MARGARITA FERRA DE BARTOL</v>
      </c>
      <c r="C2804" s="149"/>
      <c r="D2804" s="149"/>
      <c r="E2804" s="149"/>
      <c r="F2804" s="158" t="s">
        <v>40</v>
      </c>
      <c r="G2804" s="160">
        <f>Fecha_Base</f>
        <v>0</v>
      </c>
    </row>
    <row r="2805" spans="1:141" ht="24" customHeight="1" x14ac:dyDescent="0.2">
      <c r="A2805" s="161" t="s">
        <v>725</v>
      </c>
      <c r="B2805" s="150" t="str">
        <f>Ubicación</f>
        <v>Alfredo Fortabat 3060 (o) - Bº Franklin Rawson</v>
      </c>
      <c r="C2805" s="150"/>
      <c r="D2805" s="162"/>
      <c r="E2805" s="163"/>
      <c r="F2805" s="164"/>
      <c r="G2805" s="165"/>
    </row>
    <row r="2806" spans="1:141" ht="24" customHeight="1" x14ac:dyDescent="0.2">
      <c r="A2806" s="161" t="s">
        <v>41</v>
      </c>
      <c r="B2806" s="166" t="str">
        <f>IFERROR(VALUE(LEFT(B2807,FIND("-",B2807)-1)),"")</f>
        <v/>
      </c>
      <c r="C2806" s="151" t="str">
        <f>IFERROR(VLOOKUP(B2806,Tabla_CyP,2,FALSE),"")</f>
        <v/>
      </c>
      <c r="E2806" s="163"/>
      <c r="F2806" s="164"/>
      <c r="G2806" s="165"/>
    </row>
    <row r="2807" spans="1:141" ht="24" customHeight="1" x14ac:dyDescent="0.2">
      <c r="A2807" s="161" t="s">
        <v>27</v>
      </c>
      <c r="B2807" s="167" t="str">
        <f>IFERROR(VLOOKUP(COUNTIF($A$1:A2807,"ANALISIS DE PRECIOS"),Tabla_NumeroItem,4,FALSE),"")</f>
        <v>19.1</v>
      </c>
      <c r="C2807" s="151" t="str">
        <f>IFERROR(VLOOKUP(B2807,Tabla_CyP,2,FALSE),"")</f>
        <v>Pintura al látex en muros interiores</v>
      </c>
      <c r="D2807" s="162"/>
      <c r="E2807" s="163"/>
      <c r="F2807" s="158" t="s">
        <v>28</v>
      </c>
      <c r="G2807" s="168" t="str">
        <f>IFERROR(VLOOKUP(B2807,Tabla_CyP,4,FALSE),"")</f>
        <v>m2</v>
      </c>
    </row>
    <row r="2808" spans="1:141" ht="24" customHeight="1" x14ac:dyDescent="0.2">
      <c r="A2808" s="161"/>
      <c r="B2808" s="150"/>
      <c r="C2808" s="151"/>
      <c r="D2808" s="162"/>
      <c r="E2808" s="163"/>
      <c r="F2808" s="164"/>
      <c r="G2808" s="165"/>
    </row>
    <row r="2809" spans="1:141" ht="24" customHeight="1" x14ac:dyDescent="0.2">
      <c r="A2809" s="357" t="s">
        <v>588</v>
      </c>
      <c r="B2809" s="358"/>
      <c r="C2809" s="359" t="s">
        <v>0</v>
      </c>
      <c r="D2809" s="359" t="s">
        <v>29</v>
      </c>
      <c r="E2809" s="361" t="s">
        <v>30</v>
      </c>
      <c r="F2809" s="363" t="s">
        <v>31</v>
      </c>
      <c r="G2809" s="365" t="s">
        <v>32</v>
      </c>
    </row>
    <row r="2810" spans="1:141" s="171" customFormat="1" ht="24" customHeight="1" x14ac:dyDescent="0.2">
      <c r="A2810" s="169" t="s">
        <v>589</v>
      </c>
      <c r="B2810" s="170" t="s">
        <v>590</v>
      </c>
      <c r="C2810" s="360"/>
      <c r="D2810" s="360"/>
      <c r="E2810" s="362"/>
      <c r="F2810" s="364"/>
      <c r="G2810" s="366"/>
      <c r="I2810" s="336"/>
      <c r="J2810" s="336"/>
      <c r="K2810" s="336"/>
      <c r="L2810" s="336"/>
      <c r="M2810" s="336"/>
      <c r="N2810" s="336"/>
      <c r="O2810" s="336"/>
      <c r="P2810" s="336"/>
      <c r="Q2810" s="336"/>
      <c r="R2810" s="336"/>
      <c r="S2810" s="336"/>
      <c r="T2810" s="336"/>
      <c r="U2810" s="336"/>
      <c r="V2810" s="336"/>
      <c r="W2810" s="336"/>
      <c r="X2810" s="336"/>
      <c r="Y2810" s="336"/>
      <c r="Z2810" s="336"/>
      <c r="AA2810" s="336"/>
      <c r="AB2810" s="336"/>
      <c r="AC2810" s="336"/>
      <c r="AD2810" s="336"/>
      <c r="AE2810" s="336"/>
      <c r="AF2810" s="336"/>
      <c r="AG2810" s="336"/>
      <c r="AH2810" s="336"/>
      <c r="AI2810" s="336"/>
      <c r="AJ2810" s="336"/>
      <c r="AK2810" s="336"/>
      <c r="AL2810" s="336"/>
      <c r="AM2810" s="336"/>
      <c r="AN2810" s="336"/>
      <c r="AO2810" s="336"/>
      <c r="AP2810" s="336"/>
      <c r="AQ2810" s="336"/>
      <c r="AR2810" s="336"/>
      <c r="AS2810" s="336"/>
      <c r="AT2810" s="336"/>
      <c r="AU2810" s="336"/>
      <c r="AV2810" s="336"/>
      <c r="AW2810" s="336"/>
      <c r="AX2810" s="336"/>
      <c r="AY2810" s="336"/>
      <c r="AZ2810" s="336"/>
      <c r="BA2810" s="336"/>
      <c r="BB2810" s="336"/>
      <c r="BC2810" s="336"/>
      <c r="BD2810" s="336"/>
      <c r="BE2810" s="336"/>
      <c r="BF2810" s="336"/>
      <c r="BG2810" s="336"/>
      <c r="BH2810" s="336"/>
      <c r="BI2810" s="336"/>
      <c r="BJ2810" s="336"/>
      <c r="BK2810" s="336"/>
      <c r="BL2810" s="336"/>
      <c r="BM2810" s="336"/>
      <c r="BN2810" s="336"/>
      <c r="BO2810" s="336"/>
      <c r="BP2810" s="336"/>
      <c r="BQ2810" s="336"/>
      <c r="BR2810" s="336"/>
      <c r="BS2810" s="336"/>
      <c r="BT2810" s="336"/>
      <c r="BU2810" s="336"/>
      <c r="BV2810" s="336"/>
      <c r="BW2810" s="336"/>
      <c r="BX2810" s="336"/>
      <c r="BY2810" s="336"/>
      <c r="BZ2810" s="336"/>
      <c r="CA2810" s="336"/>
      <c r="CB2810" s="336"/>
      <c r="CC2810" s="336"/>
      <c r="CD2810" s="336"/>
      <c r="CE2810" s="336"/>
      <c r="CF2810" s="336"/>
      <c r="CG2810" s="336"/>
      <c r="CH2810" s="336"/>
      <c r="CI2810" s="336"/>
      <c r="CJ2810" s="336"/>
      <c r="CK2810" s="336"/>
      <c r="CL2810" s="336"/>
      <c r="CM2810" s="336"/>
      <c r="CN2810" s="336"/>
      <c r="CO2810" s="336"/>
      <c r="CP2810" s="336"/>
      <c r="CQ2810" s="336"/>
      <c r="CR2810" s="336"/>
      <c r="CS2810" s="336"/>
      <c r="CT2810" s="336"/>
      <c r="CU2810" s="336"/>
      <c r="CV2810" s="336"/>
      <c r="CW2810" s="336"/>
      <c r="CX2810" s="336"/>
      <c r="CY2810" s="336"/>
      <c r="CZ2810" s="336"/>
      <c r="DA2810" s="336"/>
      <c r="DB2810" s="336"/>
      <c r="DC2810" s="336"/>
      <c r="DD2810" s="336"/>
      <c r="DE2810" s="336"/>
      <c r="DF2810" s="336"/>
      <c r="DG2810" s="336"/>
      <c r="DH2810" s="336"/>
      <c r="DI2810" s="336"/>
      <c r="DJ2810" s="336"/>
      <c r="DK2810" s="336"/>
      <c r="DL2810" s="336"/>
      <c r="DM2810" s="336"/>
      <c r="DN2810" s="336"/>
      <c r="DO2810" s="336"/>
      <c r="DP2810" s="336"/>
      <c r="DQ2810" s="336"/>
      <c r="DR2810" s="336"/>
      <c r="DS2810" s="336"/>
      <c r="DT2810" s="336"/>
      <c r="DU2810" s="336"/>
      <c r="DV2810" s="336"/>
      <c r="DW2810" s="336"/>
      <c r="DX2810" s="336"/>
      <c r="DY2810" s="336"/>
      <c r="DZ2810" s="336"/>
      <c r="EA2810" s="336"/>
      <c r="EB2810" s="336"/>
      <c r="EC2810" s="336"/>
      <c r="ED2810" s="336"/>
      <c r="EE2810" s="336"/>
      <c r="EF2810" s="336"/>
      <c r="EG2810" s="336"/>
      <c r="EH2810" s="336"/>
      <c r="EI2810" s="336"/>
      <c r="EJ2810" s="336"/>
      <c r="EK2810" s="336"/>
    </row>
    <row r="2811" spans="1:141" ht="24" customHeight="1" x14ac:dyDescent="0.2">
      <c r="A2811" s="239"/>
      <c r="B2811" s="172"/>
      <c r="C2811" s="237" t="s">
        <v>728</v>
      </c>
      <c r="D2811" s="173"/>
      <c r="E2811" s="174"/>
      <c r="F2811" s="175"/>
      <c r="G2811" s="176"/>
    </row>
    <row r="2812" spans="1:141" s="335" customFormat="1" ht="24" customHeight="1" x14ac:dyDescent="0.2">
      <c r="A2812" s="326" t="str">
        <f t="shared" ref="A2812:A2825" si="841">IFERROR(VLOOKUP(C2812,Tabla_Insumos,4,FALSE),"")</f>
        <v/>
      </c>
      <c r="B2812" s="327" t="str">
        <f>IFERROR(VLOOKUP(C2812,Tabla_Insumos,5,FALSE),"")</f>
        <v/>
      </c>
      <c r="C2812" s="328"/>
      <c r="D2812" s="329" t="str">
        <f t="shared" ref="D2812:D2825" si="842">IFERROR(VLOOKUP(C2812,Tabla_Insumos,2,FALSE),"")</f>
        <v/>
      </c>
      <c r="E2812" s="330"/>
      <c r="F2812" s="331">
        <f t="shared" ref="F2812:F2825" si="843">IFERROR(VLOOKUP(C2812,Tabla_Insumos,3,FALSE),0)</f>
        <v>0</v>
      </c>
      <c r="G2812" s="334">
        <f>ROUND(E2812*F2812,2)</f>
        <v>0</v>
      </c>
    </row>
    <row r="2813" spans="1:141" s="335" customFormat="1" ht="24" customHeight="1" x14ac:dyDescent="0.2">
      <c r="A2813" s="326" t="str">
        <f t="shared" si="841"/>
        <v/>
      </c>
      <c r="B2813" s="327" t="str">
        <f t="shared" ref="B2813:B2825" si="844">IFERROR(VLOOKUP(C2813,Tabla_Insumos,5,FALSE),"")</f>
        <v/>
      </c>
      <c r="C2813" s="328"/>
      <c r="D2813" s="329" t="str">
        <f t="shared" si="842"/>
        <v/>
      </c>
      <c r="E2813" s="330"/>
      <c r="F2813" s="331">
        <f t="shared" si="843"/>
        <v>0</v>
      </c>
      <c r="G2813" s="334">
        <f t="shared" ref="G2813:G2825" si="845">ROUND(E2813*F2813,2)</f>
        <v>0</v>
      </c>
    </row>
    <row r="2814" spans="1:141" s="335" customFormat="1" ht="24" customHeight="1" x14ac:dyDescent="0.2">
      <c r="A2814" s="326" t="str">
        <f t="shared" si="841"/>
        <v/>
      </c>
      <c r="B2814" s="327" t="str">
        <f t="shared" si="844"/>
        <v/>
      </c>
      <c r="C2814" s="328"/>
      <c r="D2814" s="329" t="str">
        <f t="shared" si="842"/>
        <v/>
      </c>
      <c r="E2814" s="330"/>
      <c r="F2814" s="331">
        <f t="shared" si="843"/>
        <v>0</v>
      </c>
      <c r="G2814" s="334">
        <f t="shared" si="845"/>
        <v>0</v>
      </c>
    </row>
    <row r="2815" spans="1:141" s="335" customFormat="1" ht="24" customHeight="1" x14ac:dyDescent="0.2">
      <c r="A2815" s="326" t="str">
        <f t="shared" si="841"/>
        <v/>
      </c>
      <c r="B2815" s="327" t="str">
        <f t="shared" si="844"/>
        <v/>
      </c>
      <c r="C2815" s="328"/>
      <c r="D2815" s="329" t="str">
        <f t="shared" si="842"/>
        <v/>
      </c>
      <c r="E2815" s="330"/>
      <c r="F2815" s="331">
        <f t="shared" si="843"/>
        <v>0</v>
      </c>
      <c r="G2815" s="334">
        <f t="shared" si="845"/>
        <v>0</v>
      </c>
    </row>
    <row r="2816" spans="1:141" s="335" customFormat="1" ht="24" customHeight="1" x14ac:dyDescent="0.2">
      <c r="A2816" s="326" t="str">
        <f t="shared" si="841"/>
        <v/>
      </c>
      <c r="B2816" s="327" t="str">
        <f t="shared" si="844"/>
        <v/>
      </c>
      <c r="C2816" s="328"/>
      <c r="D2816" s="329" t="str">
        <f t="shared" si="842"/>
        <v/>
      </c>
      <c r="E2816" s="330"/>
      <c r="F2816" s="331">
        <f t="shared" si="843"/>
        <v>0</v>
      </c>
      <c r="G2816" s="334">
        <f t="shared" si="845"/>
        <v>0</v>
      </c>
    </row>
    <row r="2817" spans="1:7" s="335" customFormat="1" ht="24" customHeight="1" x14ac:dyDescent="0.2">
      <c r="A2817" s="326" t="str">
        <f t="shared" si="841"/>
        <v/>
      </c>
      <c r="B2817" s="327" t="str">
        <f t="shared" si="844"/>
        <v/>
      </c>
      <c r="C2817" s="328"/>
      <c r="D2817" s="329" t="str">
        <f t="shared" si="842"/>
        <v/>
      </c>
      <c r="E2817" s="330"/>
      <c r="F2817" s="331">
        <f t="shared" si="843"/>
        <v>0</v>
      </c>
      <c r="G2817" s="334">
        <f t="shared" si="845"/>
        <v>0</v>
      </c>
    </row>
    <row r="2818" spans="1:7" s="335" customFormat="1" ht="24" customHeight="1" x14ac:dyDescent="0.2">
      <c r="A2818" s="326" t="str">
        <f t="shared" si="841"/>
        <v/>
      </c>
      <c r="B2818" s="327" t="str">
        <f t="shared" si="844"/>
        <v/>
      </c>
      <c r="C2818" s="328"/>
      <c r="D2818" s="329" t="str">
        <f t="shared" si="842"/>
        <v/>
      </c>
      <c r="E2818" s="330"/>
      <c r="F2818" s="331">
        <f t="shared" si="843"/>
        <v>0</v>
      </c>
      <c r="G2818" s="334">
        <f t="shared" si="845"/>
        <v>0</v>
      </c>
    </row>
    <row r="2819" spans="1:7" s="335" customFormat="1" ht="24" customHeight="1" x14ac:dyDescent="0.2">
      <c r="A2819" s="326" t="str">
        <f t="shared" si="841"/>
        <v/>
      </c>
      <c r="B2819" s="327" t="str">
        <f t="shared" si="844"/>
        <v/>
      </c>
      <c r="C2819" s="328"/>
      <c r="D2819" s="329" t="str">
        <f t="shared" si="842"/>
        <v/>
      </c>
      <c r="E2819" s="330"/>
      <c r="F2819" s="331">
        <f t="shared" si="843"/>
        <v>0</v>
      </c>
      <c r="G2819" s="334">
        <f t="shared" si="845"/>
        <v>0</v>
      </c>
    </row>
    <row r="2820" spans="1:7" s="335" customFormat="1" ht="24" customHeight="1" x14ac:dyDescent="0.2">
      <c r="A2820" s="326" t="str">
        <f t="shared" si="841"/>
        <v/>
      </c>
      <c r="B2820" s="327" t="str">
        <f t="shared" si="844"/>
        <v/>
      </c>
      <c r="C2820" s="328"/>
      <c r="D2820" s="329" t="str">
        <f t="shared" si="842"/>
        <v/>
      </c>
      <c r="E2820" s="330"/>
      <c r="F2820" s="331">
        <f t="shared" si="843"/>
        <v>0</v>
      </c>
      <c r="G2820" s="334">
        <f t="shared" si="845"/>
        <v>0</v>
      </c>
    </row>
    <row r="2821" spans="1:7" s="335" customFormat="1" ht="24" customHeight="1" x14ac:dyDescent="0.2">
      <c r="A2821" s="326" t="str">
        <f t="shared" si="841"/>
        <v/>
      </c>
      <c r="B2821" s="327" t="str">
        <f t="shared" si="844"/>
        <v/>
      </c>
      <c r="C2821" s="328"/>
      <c r="D2821" s="329" t="str">
        <f t="shared" si="842"/>
        <v/>
      </c>
      <c r="E2821" s="330"/>
      <c r="F2821" s="331">
        <f t="shared" si="843"/>
        <v>0</v>
      </c>
      <c r="G2821" s="334">
        <f t="shared" si="845"/>
        <v>0</v>
      </c>
    </row>
    <row r="2822" spans="1:7" s="335" customFormat="1" ht="24" customHeight="1" x14ac:dyDescent="0.2">
      <c r="A2822" s="326" t="str">
        <f t="shared" si="841"/>
        <v/>
      </c>
      <c r="B2822" s="327" t="str">
        <f t="shared" si="844"/>
        <v/>
      </c>
      <c r="C2822" s="328"/>
      <c r="D2822" s="329" t="str">
        <f t="shared" si="842"/>
        <v/>
      </c>
      <c r="E2822" s="330"/>
      <c r="F2822" s="331">
        <f t="shared" si="843"/>
        <v>0</v>
      </c>
      <c r="G2822" s="334">
        <f t="shared" si="845"/>
        <v>0</v>
      </c>
    </row>
    <row r="2823" spans="1:7" s="335" customFormat="1" ht="24" customHeight="1" x14ac:dyDescent="0.2">
      <c r="A2823" s="326" t="str">
        <f t="shared" si="841"/>
        <v/>
      </c>
      <c r="B2823" s="327" t="str">
        <f t="shared" si="844"/>
        <v/>
      </c>
      <c r="C2823" s="328"/>
      <c r="D2823" s="329" t="str">
        <f t="shared" si="842"/>
        <v/>
      </c>
      <c r="E2823" s="330"/>
      <c r="F2823" s="331">
        <f t="shared" si="843"/>
        <v>0</v>
      </c>
      <c r="G2823" s="334">
        <f t="shared" si="845"/>
        <v>0</v>
      </c>
    </row>
    <row r="2824" spans="1:7" s="335" customFormat="1" ht="24" customHeight="1" x14ac:dyDescent="0.2">
      <c r="A2824" s="326" t="str">
        <f t="shared" si="841"/>
        <v/>
      </c>
      <c r="B2824" s="327" t="str">
        <f t="shared" si="844"/>
        <v/>
      </c>
      <c r="C2824" s="328"/>
      <c r="D2824" s="329" t="str">
        <f t="shared" si="842"/>
        <v/>
      </c>
      <c r="E2824" s="330"/>
      <c r="F2824" s="331">
        <f t="shared" si="843"/>
        <v>0</v>
      </c>
      <c r="G2824" s="334">
        <f t="shared" si="845"/>
        <v>0</v>
      </c>
    </row>
    <row r="2825" spans="1:7" s="335" customFormat="1" ht="24" customHeight="1" x14ac:dyDescent="0.2">
      <c r="A2825" s="326" t="str">
        <f t="shared" si="841"/>
        <v/>
      </c>
      <c r="B2825" s="327" t="str">
        <f t="shared" si="844"/>
        <v/>
      </c>
      <c r="C2825" s="328"/>
      <c r="D2825" s="329" t="str">
        <f t="shared" si="842"/>
        <v/>
      </c>
      <c r="E2825" s="330"/>
      <c r="F2825" s="332">
        <f t="shared" si="843"/>
        <v>0</v>
      </c>
      <c r="G2825" s="334">
        <f t="shared" si="845"/>
        <v>0</v>
      </c>
    </row>
    <row r="2826" spans="1:7" ht="24" customHeight="1" x14ac:dyDescent="0.2">
      <c r="A2826" s="177"/>
      <c r="B2826" s="151"/>
      <c r="C2826" s="151"/>
      <c r="D2826" s="162"/>
      <c r="E2826" s="163"/>
      <c r="F2826" s="240" t="s">
        <v>33</v>
      </c>
      <c r="G2826" s="178">
        <f>SUBTOTAL(9,G2812:G2825)</f>
        <v>0</v>
      </c>
    </row>
    <row r="2827" spans="1:7" ht="24" customHeight="1" x14ac:dyDescent="0.2">
      <c r="A2827" s="177"/>
      <c r="B2827" s="151"/>
      <c r="C2827" s="179" t="s">
        <v>729</v>
      </c>
      <c r="D2827" s="162"/>
      <c r="E2827" s="163"/>
      <c r="F2827" s="164"/>
      <c r="G2827" s="180"/>
    </row>
    <row r="2828" spans="1:7" s="335" customFormat="1" ht="24" customHeight="1" x14ac:dyDescent="0.2">
      <c r="A2828" s="326" t="str">
        <f t="shared" ref="A2828:A2835" si="846">IFERROR(VLOOKUP(C2828,Tabla_Insumos,4,FALSE),"")</f>
        <v/>
      </c>
      <c r="B2828" s="327" t="str">
        <f t="shared" ref="B2828:B2835" si="847">IFERROR(VLOOKUP(C2828,Tabla_Insumos,5,FALSE),"")</f>
        <v/>
      </c>
      <c r="C2828" s="328"/>
      <c r="D2828" s="329" t="str">
        <f t="shared" ref="D2828:D2835" si="848">IFERROR(VLOOKUP(C2828,Tabla_Insumos,2,FALSE),"")</f>
        <v/>
      </c>
      <c r="E2828" s="330"/>
      <c r="F2828" s="333">
        <f t="shared" ref="F2828:F2835" si="849">IFERROR(VLOOKUP(C2828,Tabla_Insumos,3,FALSE),0)</f>
        <v>0</v>
      </c>
      <c r="G2828" s="334">
        <f>ROUND(E2828*F2828,2)</f>
        <v>0</v>
      </c>
    </row>
    <row r="2829" spans="1:7" s="335" customFormat="1" ht="24" customHeight="1" x14ac:dyDescent="0.2">
      <c r="A2829" s="326" t="str">
        <f t="shared" si="846"/>
        <v/>
      </c>
      <c r="B2829" s="327" t="str">
        <f t="shared" si="847"/>
        <v/>
      </c>
      <c r="C2829" s="328"/>
      <c r="D2829" s="329" t="str">
        <f t="shared" si="848"/>
        <v/>
      </c>
      <c r="E2829" s="330"/>
      <c r="F2829" s="333">
        <f t="shared" si="849"/>
        <v>0</v>
      </c>
      <c r="G2829" s="334">
        <f>ROUND(E2829*F2829,2)</f>
        <v>0</v>
      </c>
    </row>
    <row r="2830" spans="1:7" s="335" customFormat="1" ht="24" customHeight="1" x14ac:dyDescent="0.2">
      <c r="A2830" s="326" t="str">
        <f t="shared" si="846"/>
        <v/>
      </c>
      <c r="B2830" s="327" t="str">
        <f t="shared" si="847"/>
        <v/>
      </c>
      <c r="C2830" s="328"/>
      <c r="D2830" s="329" t="str">
        <f t="shared" si="848"/>
        <v/>
      </c>
      <c r="E2830" s="330"/>
      <c r="F2830" s="333">
        <f t="shared" si="849"/>
        <v>0</v>
      </c>
      <c r="G2830" s="334">
        <f t="shared" ref="G2830:G2835" si="850">ROUND(E2830*F2830,2)</f>
        <v>0</v>
      </c>
    </row>
    <row r="2831" spans="1:7" s="335" customFormat="1" ht="24" customHeight="1" x14ac:dyDescent="0.2">
      <c r="A2831" s="326" t="str">
        <f t="shared" si="846"/>
        <v/>
      </c>
      <c r="B2831" s="327" t="str">
        <f t="shared" si="847"/>
        <v/>
      </c>
      <c r="C2831" s="328"/>
      <c r="D2831" s="329" t="str">
        <f t="shared" si="848"/>
        <v/>
      </c>
      <c r="E2831" s="330"/>
      <c r="F2831" s="333">
        <f t="shared" si="849"/>
        <v>0</v>
      </c>
      <c r="G2831" s="334">
        <f t="shared" si="850"/>
        <v>0</v>
      </c>
    </row>
    <row r="2832" spans="1:7" s="335" customFormat="1" ht="24" customHeight="1" x14ac:dyDescent="0.2">
      <c r="A2832" s="326" t="str">
        <f t="shared" si="846"/>
        <v/>
      </c>
      <c r="B2832" s="327" t="str">
        <f t="shared" si="847"/>
        <v/>
      </c>
      <c r="C2832" s="328"/>
      <c r="D2832" s="329" t="str">
        <f t="shared" si="848"/>
        <v/>
      </c>
      <c r="E2832" s="330"/>
      <c r="F2832" s="331">
        <f t="shared" si="849"/>
        <v>0</v>
      </c>
      <c r="G2832" s="334">
        <f t="shared" si="850"/>
        <v>0</v>
      </c>
    </row>
    <row r="2833" spans="1:7" s="335" customFormat="1" ht="24" customHeight="1" x14ac:dyDescent="0.2">
      <c r="A2833" s="326" t="str">
        <f t="shared" si="846"/>
        <v/>
      </c>
      <c r="B2833" s="327" t="str">
        <f t="shared" si="847"/>
        <v/>
      </c>
      <c r="C2833" s="328"/>
      <c r="D2833" s="329" t="str">
        <f t="shared" si="848"/>
        <v/>
      </c>
      <c r="E2833" s="330"/>
      <c r="F2833" s="331">
        <f t="shared" si="849"/>
        <v>0</v>
      </c>
      <c r="G2833" s="334">
        <f t="shared" si="850"/>
        <v>0</v>
      </c>
    </row>
    <row r="2834" spans="1:7" s="335" customFormat="1" ht="24" customHeight="1" x14ac:dyDescent="0.2">
      <c r="A2834" s="326" t="str">
        <f t="shared" si="846"/>
        <v/>
      </c>
      <c r="B2834" s="327" t="str">
        <f t="shared" si="847"/>
        <v/>
      </c>
      <c r="C2834" s="328"/>
      <c r="D2834" s="329" t="str">
        <f t="shared" si="848"/>
        <v/>
      </c>
      <c r="E2834" s="330"/>
      <c r="F2834" s="331">
        <f t="shared" si="849"/>
        <v>0</v>
      </c>
      <c r="G2834" s="334">
        <f t="shared" si="850"/>
        <v>0</v>
      </c>
    </row>
    <row r="2835" spans="1:7" s="335" customFormat="1" ht="24" customHeight="1" x14ac:dyDescent="0.2">
      <c r="A2835" s="326" t="str">
        <f t="shared" si="846"/>
        <v/>
      </c>
      <c r="B2835" s="327" t="str">
        <f t="shared" si="847"/>
        <v/>
      </c>
      <c r="C2835" s="328"/>
      <c r="D2835" s="329" t="str">
        <f t="shared" si="848"/>
        <v/>
      </c>
      <c r="E2835" s="330"/>
      <c r="F2835" s="331">
        <f t="shared" si="849"/>
        <v>0</v>
      </c>
      <c r="G2835" s="334">
        <f t="shared" si="850"/>
        <v>0</v>
      </c>
    </row>
    <row r="2836" spans="1:7" ht="24" customHeight="1" x14ac:dyDescent="0.2">
      <c r="A2836" s="177"/>
      <c r="B2836" s="151"/>
      <c r="C2836" s="151"/>
      <c r="D2836" s="162"/>
      <c r="E2836" s="163"/>
      <c r="F2836" s="240" t="s">
        <v>34</v>
      </c>
      <c r="G2836" s="178">
        <f>SUBTOTAL(9,G2828:G2835)</f>
        <v>0</v>
      </c>
    </row>
    <row r="2837" spans="1:7" ht="24" customHeight="1" x14ac:dyDescent="0.2">
      <c r="A2837" s="177"/>
      <c r="B2837" s="151"/>
      <c r="C2837" s="179" t="s">
        <v>730</v>
      </c>
      <c r="D2837" s="162"/>
      <c r="E2837" s="163"/>
      <c r="F2837" s="164"/>
      <c r="G2837" s="180"/>
    </row>
    <row r="2838" spans="1:7" s="335" customFormat="1" ht="24" customHeight="1" x14ac:dyDescent="0.2">
      <c r="A2838" s="326" t="str">
        <f t="shared" ref="A2838:A2846" si="851">IFERROR(VLOOKUP(C2838,Tabla_Insumos,4,FALSE),"")</f>
        <v/>
      </c>
      <c r="B2838" s="327" t="str">
        <f t="shared" ref="B2838:B2846" si="852">IFERROR(VLOOKUP(C2838,Tabla_Insumos,5,FALSE),"")</f>
        <v/>
      </c>
      <c r="C2838" s="328"/>
      <c r="D2838" s="329" t="str">
        <f t="shared" ref="D2838:D2846" si="853">IFERROR(VLOOKUP(C2838,Tabla_Insumos,2,FALSE),"")</f>
        <v/>
      </c>
      <c r="E2838" s="330"/>
      <c r="F2838" s="331">
        <f t="shared" ref="F2838:F2846" si="854">IFERROR(VLOOKUP(C2838,Tabla_Insumos,3,FALSE),0)</f>
        <v>0</v>
      </c>
      <c r="G2838" s="334">
        <f t="shared" ref="G2838:G2846" si="855">ROUND(E2838*F2838,2)</f>
        <v>0</v>
      </c>
    </row>
    <row r="2839" spans="1:7" s="335" customFormat="1" ht="24" customHeight="1" x14ac:dyDescent="0.2">
      <c r="A2839" s="326" t="str">
        <f t="shared" si="851"/>
        <v/>
      </c>
      <c r="B2839" s="327" t="str">
        <f t="shared" si="852"/>
        <v/>
      </c>
      <c r="C2839" s="328"/>
      <c r="D2839" s="329" t="str">
        <f t="shared" si="853"/>
        <v/>
      </c>
      <c r="E2839" s="330"/>
      <c r="F2839" s="331">
        <f t="shared" si="854"/>
        <v>0</v>
      </c>
      <c r="G2839" s="334">
        <f t="shared" si="855"/>
        <v>0</v>
      </c>
    </row>
    <row r="2840" spans="1:7" s="335" customFormat="1" ht="24" customHeight="1" x14ac:dyDescent="0.2">
      <c r="A2840" s="326" t="str">
        <f t="shared" si="851"/>
        <v/>
      </c>
      <c r="B2840" s="327" t="str">
        <f t="shared" si="852"/>
        <v/>
      </c>
      <c r="C2840" s="328"/>
      <c r="D2840" s="329" t="str">
        <f t="shared" si="853"/>
        <v/>
      </c>
      <c r="E2840" s="330"/>
      <c r="F2840" s="331">
        <f t="shared" si="854"/>
        <v>0</v>
      </c>
      <c r="G2840" s="334">
        <f t="shared" si="855"/>
        <v>0</v>
      </c>
    </row>
    <row r="2841" spans="1:7" s="335" customFormat="1" ht="24" customHeight="1" x14ac:dyDescent="0.2">
      <c r="A2841" s="326" t="str">
        <f t="shared" si="851"/>
        <v/>
      </c>
      <c r="B2841" s="327" t="str">
        <f t="shared" si="852"/>
        <v/>
      </c>
      <c r="C2841" s="328"/>
      <c r="D2841" s="329" t="str">
        <f t="shared" si="853"/>
        <v/>
      </c>
      <c r="E2841" s="330"/>
      <c r="F2841" s="331">
        <f t="shared" si="854"/>
        <v>0</v>
      </c>
      <c r="G2841" s="334">
        <f t="shared" si="855"/>
        <v>0</v>
      </c>
    </row>
    <row r="2842" spans="1:7" s="335" customFormat="1" ht="24" customHeight="1" x14ac:dyDescent="0.2">
      <c r="A2842" s="326" t="str">
        <f t="shared" si="851"/>
        <v/>
      </c>
      <c r="B2842" s="327" t="str">
        <f t="shared" si="852"/>
        <v/>
      </c>
      <c r="C2842" s="328"/>
      <c r="D2842" s="329" t="str">
        <f t="shared" si="853"/>
        <v/>
      </c>
      <c r="E2842" s="330"/>
      <c r="F2842" s="331">
        <f t="shared" si="854"/>
        <v>0</v>
      </c>
      <c r="G2842" s="334">
        <f t="shared" si="855"/>
        <v>0</v>
      </c>
    </row>
    <row r="2843" spans="1:7" s="335" customFormat="1" ht="24" customHeight="1" x14ac:dyDescent="0.2">
      <c r="A2843" s="326" t="str">
        <f t="shared" si="851"/>
        <v/>
      </c>
      <c r="B2843" s="327" t="str">
        <f t="shared" si="852"/>
        <v/>
      </c>
      <c r="C2843" s="328"/>
      <c r="D2843" s="329" t="str">
        <f t="shared" si="853"/>
        <v/>
      </c>
      <c r="E2843" s="330"/>
      <c r="F2843" s="331">
        <f t="shared" si="854"/>
        <v>0</v>
      </c>
      <c r="G2843" s="334">
        <f t="shared" si="855"/>
        <v>0</v>
      </c>
    </row>
    <row r="2844" spans="1:7" s="335" customFormat="1" ht="24" customHeight="1" x14ac:dyDescent="0.2">
      <c r="A2844" s="326" t="str">
        <f t="shared" si="851"/>
        <v/>
      </c>
      <c r="B2844" s="327" t="str">
        <f t="shared" si="852"/>
        <v/>
      </c>
      <c r="C2844" s="328"/>
      <c r="D2844" s="329" t="str">
        <f t="shared" si="853"/>
        <v/>
      </c>
      <c r="E2844" s="330"/>
      <c r="F2844" s="331">
        <f t="shared" si="854"/>
        <v>0</v>
      </c>
      <c r="G2844" s="334">
        <f t="shared" si="855"/>
        <v>0</v>
      </c>
    </row>
    <row r="2845" spans="1:7" s="335" customFormat="1" ht="24" customHeight="1" x14ac:dyDescent="0.2">
      <c r="A2845" s="326" t="str">
        <f t="shared" si="851"/>
        <v/>
      </c>
      <c r="B2845" s="327" t="str">
        <f t="shared" si="852"/>
        <v/>
      </c>
      <c r="C2845" s="328"/>
      <c r="D2845" s="329" t="str">
        <f t="shared" si="853"/>
        <v/>
      </c>
      <c r="E2845" s="330"/>
      <c r="F2845" s="331">
        <f t="shared" si="854"/>
        <v>0</v>
      </c>
      <c r="G2845" s="334">
        <f t="shared" si="855"/>
        <v>0</v>
      </c>
    </row>
    <row r="2846" spans="1:7" s="335" customFormat="1" ht="24" customHeight="1" x14ac:dyDescent="0.2">
      <c r="A2846" s="326" t="str">
        <f t="shared" si="851"/>
        <v/>
      </c>
      <c r="B2846" s="327" t="str">
        <f t="shared" si="852"/>
        <v/>
      </c>
      <c r="C2846" s="328"/>
      <c r="D2846" s="329" t="str">
        <f t="shared" si="853"/>
        <v/>
      </c>
      <c r="E2846" s="330"/>
      <c r="F2846" s="331">
        <f t="shared" si="854"/>
        <v>0</v>
      </c>
      <c r="G2846" s="334">
        <f t="shared" si="855"/>
        <v>0</v>
      </c>
    </row>
    <row r="2847" spans="1:7" ht="24" customHeight="1" x14ac:dyDescent="0.2">
      <c r="A2847" s="181"/>
      <c r="B2847" s="162"/>
      <c r="C2847" s="151"/>
      <c r="D2847" s="162"/>
      <c r="E2847" s="163"/>
      <c r="F2847" s="240" t="s">
        <v>35</v>
      </c>
      <c r="G2847" s="178">
        <f>SUBTOTAL(9,G2838:G2846)</f>
        <v>0</v>
      </c>
    </row>
    <row r="2848" spans="1:7" ht="24" customHeight="1" thickBot="1" x14ac:dyDescent="0.25">
      <c r="A2848" s="182"/>
      <c r="B2848" s="183"/>
      <c r="C2848" s="184"/>
      <c r="D2848" s="183"/>
      <c r="E2848" s="185"/>
      <c r="F2848" s="186"/>
      <c r="G2848" s="187"/>
    </row>
    <row r="2849" spans="1:141" ht="24" customHeight="1" thickBot="1" x14ac:dyDescent="0.25">
      <c r="A2849" s="188" t="str">
        <f>B2807</f>
        <v>19.1</v>
      </c>
      <c r="B2849" s="189" t="str">
        <f>C2807</f>
        <v>Pintura al látex en muros interiores</v>
      </c>
      <c r="C2849" s="190"/>
      <c r="D2849" s="190" t="s">
        <v>36</v>
      </c>
      <c r="E2849" s="191"/>
      <c r="F2849" s="192" t="s">
        <v>37</v>
      </c>
      <c r="G2849" s="193">
        <f>SUBTOTAL(9,G2812:G2848)</f>
        <v>0</v>
      </c>
    </row>
    <row r="2850" spans="1:141" ht="24" customHeight="1" thickTop="1" thickBot="1" x14ac:dyDescent="0.25"/>
    <row r="2851" spans="1:141" ht="24" customHeight="1" thickTop="1" x14ac:dyDescent="0.2">
      <c r="A2851" s="225" t="s">
        <v>39</v>
      </c>
      <c r="B2851" s="226"/>
      <c r="C2851" s="226"/>
      <c r="D2851" s="226"/>
      <c r="E2851" s="226"/>
      <c r="F2851" s="226"/>
      <c r="G2851" s="227"/>
      <c r="H2851" s="152">
        <f>COUNTIF($A$1:A2857,"ANALISIS DE PRECIOS")</f>
        <v>58</v>
      </c>
    </row>
    <row r="2852" spans="1:141" ht="24" customHeight="1" x14ac:dyDescent="0.2">
      <c r="A2852" s="153" t="s">
        <v>726</v>
      </c>
      <c r="B2852" s="154" t="str">
        <f>Comitente</f>
        <v>DIRECCIÓN DE INFRAESTRUCTURA ESCOLAR</v>
      </c>
      <c r="C2852" s="148"/>
      <c r="D2852" s="155"/>
      <c r="E2852" s="155"/>
      <c r="F2852" s="156"/>
      <c r="G2852" s="157"/>
    </row>
    <row r="2853" spans="1:141" ht="24" customHeight="1" x14ac:dyDescent="0.2">
      <c r="A2853" s="153" t="s">
        <v>727</v>
      </c>
      <c r="B2853" s="154">
        <f>Contratista</f>
        <v>0</v>
      </c>
      <c r="C2853" s="149"/>
      <c r="D2853" s="149"/>
      <c r="E2853" s="149"/>
      <c r="F2853" s="158"/>
      <c r="G2853" s="159"/>
    </row>
    <row r="2854" spans="1:141" ht="24" customHeight="1" x14ac:dyDescent="0.2">
      <c r="A2854" s="153" t="s">
        <v>26</v>
      </c>
      <c r="B2854" s="154" t="str">
        <f>Obra</f>
        <v>E.N.I. N° 23 - MARGARITA FERRA DE BARTOL</v>
      </c>
      <c r="C2854" s="149"/>
      <c r="D2854" s="149"/>
      <c r="E2854" s="149"/>
      <c r="F2854" s="158" t="s">
        <v>40</v>
      </c>
      <c r="G2854" s="160">
        <f>Fecha_Base</f>
        <v>0</v>
      </c>
    </row>
    <row r="2855" spans="1:141" ht="24" customHeight="1" x14ac:dyDescent="0.2">
      <c r="A2855" s="161" t="s">
        <v>725</v>
      </c>
      <c r="B2855" s="150" t="str">
        <f>Ubicación</f>
        <v>Alfredo Fortabat 3060 (o) - Bº Franklin Rawson</v>
      </c>
      <c r="C2855" s="150"/>
      <c r="D2855" s="162"/>
      <c r="E2855" s="163"/>
      <c r="F2855" s="164"/>
      <c r="G2855" s="165"/>
    </row>
    <row r="2856" spans="1:141" ht="24" customHeight="1" x14ac:dyDescent="0.2">
      <c r="A2856" s="161" t="s">
        <v>41</v>
      </c>
      <c r="B2856" s="166" t="str">
        <f>IFERROR(VALUE(LEFT(B2857,FIND("-",B2857)-1)),"")</f>
        <v/>
      </c>
      <c r="C2856" s="151" t="str">
        <f>IFERROR(VLOOKUP(B2856,Tabla_CyP,2,FALSE),"")</f>
        <v/>
      </c>
      <c r="E2856" s="163"/>
      <c r="F2856" s="164"/>
      <c r="G2856" s="165"/>
    </row>
    <row r="2857" spans="1:141" ht="24" customHeight="1" x14ac:dyDescent="0.2">
      <c r="A2857" s="161" t="s">
        <v>27</v>
      </c>
      <c r="B2857" s="167" t="str">
        <f>IFERROR(VLOOKUP(COUNTIF($A$1:A2857,"ANALISIS DE PRECIOS"),Tabla_NumeroItem,4,FALSE),"")</f>
        <v>19.2</v>
      </c>
      <c r="C2857" s="151" t="str">
        <f>IFERROR(VLOOKUP(B2857,Tabla_CyP,2,FALSE),"")</f>
        <v xml:space="preserve">Pinturas al látex  exteriores </v>
      </c>
      <c r="D2857" s="162"/>
      <c r="E2857" s="163"/>
      <c r="F2857" s="158" t="s">
        <v>28</v>
      </c>
      <c r="G2857" s="168" t="str">
        <f>IFERROR(VLOOKUP(B2857,Tabla_CyP,4,FALSE),"")</f>
        <v>m2</v>
      </c>
    </row>
    <row r="2858" spans="1:141" ht="24" customHeight="1" x14ac:dyDescent="0.2">
      <c r="A2858" s="161"/>
      <c r="B2858" s="150"/>
      <c r="C2858" s="151"/>
      <c r="D2858" s="162"/>
      <c r="E2858" s="163"/>
      <c r="F2858" s="164"/>
      <c r="G2858" s="165"/>
    </row>
    <row r="2859" spans="1:141" ht="24" customHeight="1" x14ac:dyDescent="0.2">
      <c r="A2859" s="357" t="s">
        <v>588</v>
      </c>
      <c r="B2859" s="358"/>
      <c r="C2859" s="359" t="s">
        <v>0</v>
      </c>
      <c r="D2859" s="359" t="s">
        <v>29</v>
      </c>
      <c r="E2859" s="361" t="s">
        <v>30</v>
      </c>
      <c r="F2859" s="363" t="s">
        <v>31</v>
      </c>
      <c r="G2859" s="365" t="s">
        <v>32</v>
      </c>
    </row>
    <row r="2860" spans="1:141" s="171" customFormat="1" ht="24" customHeight="1" x14ac:dyDescent="0.2">
      <c r="A2860" s="169" t="s">
        <v>589</v>
      </c>
      <c r="B2860" s="170" t="s">
        <v>590</v>
      </c>
      <c r="C2860" s="360"/>
      <c r="D2860" s="360"/>
      <c r="E2860" s="362"/>
      <c r="F2860" s="364"/>
      <c r="G2860" s="366"/>
      <c r="I2860" s="336"/>
      <c r="J2860" s="336"/>
      <c r="K2860" s="336"/>
      <c r="L2860" s="336"/>
      <c r="M2860" s="336"/>
      <c r="N2860" s="336"/>
      <c r="O2860" s="336"/>
      <c r="P2860" s="336"/>
      <c r="Q2860" s="336"/>
      <c r="R2860" s="336"/>
      <c r="S2860" s="336"/>
      <c r="T2860" s="336"/>
      <c r="U2860" s="336"/>
      <c r="V2860" s="336"/>
      <c r="W2860" s="336"/>
      <c r="X2860" s="336"/>
      <c r="Y2860" s="336"/>
      <c r="Z2860" s="336"/>
      <c r="AA2860" s="336"/>
      <c r="AB2860" s="336"/>
      <c r="AC2860" s="336"/>
      <c r="AD2860" s="336"/>
      <c r="AE2860" s="336"/>
      <c r="AF2860" s="336"/>
      <c r="AG2860" s="336"/>
      <c r="AH2860" s="336"/>
      <c r="AI2860" s="336"/>
      <c r="AJ2860" s="336"/>
      <c r="AK2860" s="336"/>
      <c r="AL2860" s="336"/>
      <c r="AM2860" s="336"/>
      <c r="AN2860" s="336"/>
      <c r="AO2860" s="336"/>
      <c r="AP2860" s="336"/>
      <c r="AQ2860" s="336"/>
      <c r="AR2860" s="336"/>
      <c r="AS2860" s="336"/>
      <c r="AT2860" s="336"/>
      <c r="AU2860" s="336"/>
      <c r="AV2860" s="336"/>
      <c r="AW2860" s="336"/>
      <c r="AX2860" s="336"/>
      <c r="AY2860" s="336"/>
      <c r="AZ2860" s="336"/>
      <c r="BA2860" s="336"/>
      <c r="BB2860" s="336"/>
      <c r="BC2860" s="336"/>
      <c r="BD2860" s="336"/>
      <c r="BE2860" s="336"/>
      <c r="BF2860" s="336"/>
      <c r="BG2860" s="336"/>
      <c r="BH2860" s="336"/>
      <c r="BI2860" s="336"/>
      <c r="BJ2860" s="336"/>
      <c r="BK2860" s="336"/>
      <c r="BL2860" s="336"/>
      <c r="BM2860" s="336"/>
      <c r="BN2860" s="336"/>
      <c r="BO2860" s="336"/>
      <c r="BP2860" s="336"/>
      <c r="BQ2860" s="336"/>
      <c r="BR2860" s="336"/>
      <c r="BS2860" s="336"/>
      <c r="BT2860" s="336"/>
      <c r="BU2860" s="336"/>
      <c r="BV2860" s="336"/>
      <c r="BW2860" s="336"/>
      <c r="BX2860" s="336"/>
      <c r="BY2860" s="336"/>
      <c r="BZ2860" s="336"/>
      <c r="CA2860" s="336"/>
      <c r="CB2860" s="336"/>
      <c r="CC2860" s="336"/>
      <c r="CD2860" s="336"/>
      <c r="CE2860" s="336"/>
      <c r="CF2860" s="336"/>
      <c r="CG2860" s="336"/>
      <c r="CH2860" s="336"/>
      <c r="CI2860" s="336"/>
      <c r="CJ2860" s="336"/>
      <c r="CK2860" s="336"/>
      <c r="CL2860" s="336"/>
      <c r="CM2860" s="336"/>
      <c r="CN2860" s="336"/>
      <c r="CO2860" s="336"/>
      <c r="CP2860" s="336"/>
      <c r="CQ2860" s="336"/>
      <c r="CR2860" s="336"/>
      <c r="CS2860" s="336"/>
      <c r="CT2860" s="336"/>
      <c r="CU2860" s="336"/>
      <c r="CV2860" s="336"/>
      <c r="CW2860" s="336"/>
      <c r="CX2860" s="336"/>
      <c r="CY2860" s="336"/>
      <c r="CZ2860" s="336"/>
      <c r="DA2860" s="336"/>
      <c r="DB2860" s="336"/>
      <c r="DC2860" s="336"/>
      <c r="DD2860" s="336"/>
      <c r="DE2860" s="336"/>
      <c r="DF2860" s="336"/>
      <c r="DG2860" s="336"/>
      <c r="DH2860" s="336"/>
      <c r="DI2860" s="336"/>
      <c r="DJ2860" s="336"/>
      <c r="DK2860" s="336"/>
      <c r="DL2860" s="336"/>
      <c r="DM2860" s="336"/>
      <c r="DN2860" s="336"/>
      <c r="DO2860" s="336"/>
      <c r="DP2860" s="336"/>
      <c r="DQ2860" s="336"/>
      <c r="DR2860" s="336"/>
      <c r="DS2860" s="336"/>
      <c r="DT2860" s="336"/>
      <c r="DU2860" s="336"/>
      <c r="DV2860" s="336"/>
      <c r="DW2860" s="336"/>
      <c r="DX2860" s="336"/>
      <c r="DY2860" s="336"/>
      <c r="DZ2860" s="336"/>
      <c r="EA2860" s="336"/>
      <c r="EB2860" s="336"/>
      <c r="EC2860" s="336"/>
      <c r="ED2860" s="336"/>
      <c r="EE2860" s="336"/>
      <c r="EF2860" s="336"/>
      <c r="EG2860" s="336"/>
      <c r="EH2860" s="336"/>
      <c r="EI2860" s="336"/>
      <c r="EJ2860" s="336"/>
      <c r="EK2860" s="336"/>
    </row>
    <row r="2861" spans="1:141" ht="24" customHeight="1" x14ac:dyDescent="0.2">
      <c r="A2861" s="239"/>
      <c r="B2861" s="172"/>
      <c r="C2861" s="237" t="s">
        <v>728</v>
      </c>
      <c r="D2861" s="173"/>
      <c r="E2861" s="174"/>
      <c r="F2861" s="175"/>
      <c r="G2861" s="176"/>
    </row>
    <row r="2862" spans="1:141" s="335" customFormat="1" ht="24" customHeight="1" x14ac:dyDescent="0.2">
      <c r="A2862" s="326" t="str">
        <f t="shared" ref="A2862:A2875" si="856">IFERROR(VLOOKUP(C2862,Tabla_Insumos,4,FALSE),"")</f>
        <v/>
      </c>
      <c r="B2862" s="327" t="str">
        <f>IFERROR(VLOOKUP(C2862,Tabla_Insumos,5,FALSE),"")</f>
        <v/>
      </c>
      <c r="C2862" s="328"/>
      <c r="D2862" s="329" t="str">
        <f t="shared" ref="D2862:D2875" si="857">IFERROR(VLOOKUP(C2862,Tabla_Insumos,2,FALSE),"")</f>
        <v/>
      </c>
      <c r="E2862" s="330"/>
      <c r="F2862" s="331">
        <f t="shared" ref="F2862:F2875" si="858">IFERROR(VLOOKUP(C2862,Tabla_Insumos,3,FALSE),0)</f>
        <v>0</v>
      </c>
      <c r="G2862" s="334">
        <f>ROUND(E2862*F2862,2)</f>
        <v>0</v>
      </c>
    </row>
    <row r="2863" spans="1:141" s="335" customFormat="1" ht="24" customHeight="1" x14ac:dyDescent="0.2">
      <c r="A2863" s="326" t="str">
        <f t="shared" si="856"/>
        <v/>
      </c>
      <c r="B2863" s="327" t="str">
        <f t="shared" ref="B2863:B2875" si="859">IFERROR(VLOOKUP(C2863,Tabla_Insumos,5,FALSE),"")</f>
        <v/>
      </c>
      <c r="C2863" s="328"/>
      <c r="D2863" s="329" t="str">
        <f t="shared" si="857"/>
        <v/>
      </c>
      <c r="E2863" s="330"/>
      <c r="F2863" s="331">
        <f t="shared" si="858"/>
        <v>0</v>
      </c>
      <c r="G2863" s="334">
        <f t="shared" ref="G2863:G2875" si="860">ROUND(E2863*F2863,2)</f>
        <v>0</v>
      </c>
    </row>
    <row r="2864" spans="1:141" s="335" customFormat="1" ht="24" customHeight="1" x14ac:dyDescent="0.2">
      <c r="A2864" s="326" t="str">
        <f t="shared" si="856"/>
        <v/>
      </c>
      <c r="B2864" s="327" t="str">
        <f t="shared" si="859"/>
        <v/>
      </c>
      <c r="C2864" s="328"/>
      <c r="D2864" s="329" t="str">
        <f t="shared" si="857"/>
        <v/>
      </c>
      <c r="E2864" s="330"/>
      <c r="F2864" s="331">
        <f t="shared" si="858"/>
        <v>0</v>
      </c>
      <c r="G2864" s="334">
        <f t="shared" si="860"/>
        <v>0</v>
      </c>
    </row>
    <row r="2865" spans="1:7" s="335" customFormat="1" ht="24" customHeight="1" x14ac:dyDescent="0.2">
      <c r="A2865" s="326" t="str">
        <f t="shared" si="856"/>
        <v/>
      </c>
      <c r="B2865" s="327" t="str">
        <f t="shared" si="859"/>
        <v/>
      </c>
      <c r="C2865" s="328"/>
      <c r="D2865" s="329" t="str">
        <f t="shared" si="857"/>
        <v/>
      </c>
      <c r="E2865" s="330"/>
      <c r="F2865" s="331">
        <f t="shared" si="858"/>
        <v>0</v>
      </c>
      <c r="G2865" s="334">
        <f t="shared" si="860"/>
        <v>0</v>
      </c>
    </row>
    <row r="2866" spans="1:7" s="335" customFormat="1" ht="24" customHeight="1" x14ac:dyDescent="0.2">
      <c r="A2866" s="326" t="str">
        <f t="shared" si="856"/>
        <v/>
      </c>
      <c r="B2866" s="327" t="str">
        <f t="shared" si="859"/>
        <v/>
      </c>
      <c r="C2866" s="328"/>
      <c r="D2866" s="329" t="str">
        <f t="shared" si="857"/>
        <v/>
      </c>
      <c r="E2866" s="330"/>
      <c r="F2866" s="331">
        <f t="shared" si="858"/>
        <v>0</v>
      </c>
      <c r="G2866" s="334">
        <f t="shared" si="860"/>
        <v>0</v>
      </c>
    </row>
    <row r="2867" spans="1:7" s="335" customFormat="1" ht="24" customHeight="1" x14ac:dyDescent="0.2">
      <c r="A2867" s="326" t="str">
        <f t="shared" si="856"/>
        <v/>
      </c>
      <c r="B2867" s="327" t="str">
        <f t="shared" si="859"/>
        <v/>
      </c>
      <c r="C2867" s="328"/>
      <c r="D2867" s="329" t="str">
        <f t="shared" si="857"/>
        <v/>
      </c>
      <c r="E2867" s="330"/>
      <c r="F2867" s="331">
        <f t="shared" si="858"/>
        <v>0</v>
      </c>
      <c r="G2867" s="334">
        <f t="shared" si="860"/>
        <v>0</v>
      </c>
    </row>
    <row r="2868" spans="1:7" s="335" customFormat="1" ht="24" customHeight="1" x14ac:dyDescent="0.2">
      <c r="A2868" s="326" t="str">
        <f t="shared" si="856"/>
        <v/>
      </c>
      <c r="B2868" s="327" t="str">
        <f t="shared" si="859"/>
        <v/>
      </c>
      <c r="C2868" s="328"/>
      <c r="D2868" s="329" t="str">
        <f t="shared" si="857"/>
        <v/>
      </c>
      <c r="E2868" s="330"/>
      <c r="F2868" s="331">
        <f t="shared" si="858"/>
        <v>0</v>
      </c>
      <c r="G2868" s="334">
        <f t="shared" si="860"/>
        <v>0</v>
      </c>
    </row>
    <row r="2869" spans="1:7" s="335" customFormat="1" ht="24" customHeight="1" x14ac:dyDescent="0.2">
      <c r="A2869" s="326" t="str">
        <f t="shared" si="856"/>
        <v/>
      </c>
      <c r="B2869" s="327" t="str">
        <f t="shared" si="859"/>
        <v/>
      </c>
      <c r="C2869" s="328"/>
      <c r="D2869" s="329" t="str">
        <f t="shared" si="857"/>
        <v/>
      </c>
      <c r="E2869" s="330"/>
      <c r="F2869" s="331">
        <f t="shared" si="858"/>
        <v>0</v>
      </c>
      <c r="G2869" s="334">
        <f t="shared" si="860"/>
        <v>0</v>
      </c>
    </row>
    <row r="2870" spans="1:7" s="335" customFormat="1" ht="24" customHeight="1" x14ac:dyDescent="0.2">
      <c r="A2870" s="326" t="str">
        <f t="shared" si="856"/>
        <v/>
      </c>
      <c r="B2870" s="327" t="str">
        <f t="shared" si="859"/>
        <v/>
      </c>
      <c r="C2870" s="328"/>
      <c r="D2870" s="329" t="str">
        <f t="shared" si="857"/>
        <v/>
      </c>
      <c r="E2870" s="330"/>
      <c r="F2870" s="331">
        <f t="shared" si="858"/>
        <v>0</v>
      </c>
      <c r="G2870" s="334">
        <f t="shared" si="860"/>
        <v>0</v>
      </c>
    </row>
    <row r="2871" spans="1:7" s="335" customFormat="1" ht="24" customHeight="1" x14ac:dyDescent="0.2">
      <c r="A2871" s="326" t="str">
        <f t="shared" si="856"/>
        <v/>
      </c>
      <c r="B2871" s="327" t="str">
        <f t="shared" si="859"/>
        <v/>
      </c>
      <c r="C2871" s="328"/>
      <c r="D2871" s="329" t="str">
        <f t="shared" si="857"/>
        <v/>
      </c>
      <c r="E2871" s="330"/>
      <c r="F2871" s="331">
        <f t="shared" si="858"/>
        <v>0</v>
      </c>
      <c r="G2871" s="334">
        <f t="shared" si="860"/>
        <v>0</v>
      </c>
    </row>
    <row r="2872" spans="1:7" s="335" customFormat="1" ht="24" customHeight="1" x14ac:dyDescent="0.2">
      <c r="A2872" s="326" t="str">
        <f t="shared" si="856"/>
        <v/>
      </c>
      <c r="B2872" s="327" t="str">
        <f t="shared" si="859"/>
        <v/>
      </c>
      <c r="C2872" s="328"/>
      <c r="D2872" s="329" t="str">
        <f t="shared" si="857"/>
        <v/>
      </c>
      <c r="E2872" s="330"/>
      <c r="F2872" s="331">
        <f t="shared" si="858"/>
        <v>0</v>
      </c>
      <c r="G2872" s="334">
        <f t="shared" si="860"/>
        <v>0</v>
      </c>
    </row>
    <row r="2873" spans="1:7" s="335" customFormat="1" ht="24" customHeight="1" x14ac:dyDescent="0.2">
      <c r="A2873" s="326" t="str">
        <f t="shared" si="856"/>
        <v/>
      </c>
      <c r="B2873" s="327" t="str">
        <f t="shared" si="859"/>
        <v/>
      </c>
      <c r="C2873" s="328"/>
      <c r="D2873" s="329" t="str">
        <f t="shared" si="857"/>
        <v/>
      </c>
      <c r="E2873" s="330"/>
      <c r="F2873" s="331">
        <f t="shared" si="858"/>
        <v>0</v>
      </c>
      <c r="G2873" s="334">
        <f t="shared" si="860"/>
        <v>0</v>
      </c>
    </row>
    <row r="2874" spans="1:7" s="335" customFormat="1" ht="24" customHeight="1" x14ac:dyDescent="0.2">
      <c r="A2874" s="326" t="str">
        <f t="shared" si="856"/>
        <v/>
      </c>
      <c r="B2874" s="327" t="str">
        <f t="shared" si="859"/>
        <v/>
      </c>
      <c r="C2874" s="328"/>
      <c r="D2874" s="329" t="str">
        <f t="shared" si="857"/>
        <v/>
      </c>
      <c r="E2874" s="330"/>
      <c r="F2874" s="331">
        <f t="shared" si="858"/>
        <v>0</v>
      </c>
      <c r="G2874" s="334">
        <f t="shared" si="860"/>
        <v>0</v>
      </c>
    </row>
    <row r="2875" spans="1:7" s="335" customFormat="1" ht="24" customHeight="1" x14ac:dyDescent="0.2">
      <c r="A2875" s="326" t="str">
        <f t="shared" si="856"/>
        <v/>
      </c>
      <c r="B2875" s="327" t="str">
        <f t="shared" si="859"/>
        <v/>
      </c>
      <c r="C2875" s="328"/>
      <c r="D2875" s="329" t="str">
        <f t="shared" si="857"/>
        <v/>
      </c>
      <c r="E2875" s="330"/>
      <c r="F2875" s="332">
        <f t="shared" si="858"/>
        <v>0</v>
      </c>
      <c r="G2875" s="334">
        <f t="shared" si="860"/>
        <v>0</v>
      </c>
    </row>
    <row r="2876" spans="1:7" ht="24" customHeight="1" x14ac:dyDescent="0.2">
      <c r="A2876" s="177"/>
      <c r="B2876" s="151"/>
      <c r="C2876" s="151"/>
      <c r="D2876" s="162"/>
      <c r="E2876" s="163"/>
      <c r="F2876" s="240" t="s">
        <v>33</v>
      </c>
      <c r="G2876" s="178">
        <f>SUBTOTAL(9,G2862:G2875)</f>
        <v>0</v>
      </c>
    </row>
    <row r="2877" spans="1:7" ht="24" customHeight="1" x14ac:dyDescent="0.2">
      <c r="A2877" s="177"/>
      <c r="B2877" s="151"/>
      <c r="C2877" s="179" t="s">
        <v>729</v>
      </c>
      <c r="D2877" s="162"/>
      <c r="E2877" s="163"/>
      <c r="F2877" s="164"/>
      <c r="G2877" s="180"/>
    </row>
    <row r="2878" spans="1:7" s="335" customFormat="1" ht="24" customHeight="1" x14ac:dyDescent="0.2">
      <c r="A2878" s="326" t="str">
        <f t="shared" ref="A2878:A2885" si="861">IFERROR(VLOOKUP(C2878,Tabla_Insumos,4,FALSE),"")</f>
        <v/>
      </c>
      <c r="B2878" s="327" t="str">
        <f t="shared" ref="B2878:B2885" si="862">IFERROR(VLOOKUP(C2878,Tabla_Insumos,5,FALSE),"")</f>
        <v/>
      </c>
      <c r="C2878" s="328"/>
      <c r="D2878" s="329" t="str">
        <f t="shared" ref="D2878:D2885" si="863">IFERROR(VLOOKUP(C2878,Tabla_Insumos,2,FALSE),"")</f>
        <v/>
      </c>
      <c r="E2878" s="330"/>
      <c r="F2878" s="333">
        <f t="shared" ref="F2878:F2885" si="864">IFERROR(VLOOKUP(C2878,Tabla_Insumos,3,FALSE),0)</f>
        <v>0</v>
      </c>
      <c r="G2878" s="334">
        <f>ROUND(E2878*F2878,2)</f>
        <v>0</v>
      </c>
    </row>
    <row r="2879" spans="1:7" s="335" customFormat="1" ht="24" customHeight="1" x14ac:dyDescent="0.2">
      <c r="A2879" s="326" t="str">
        <f t="shared" si="861"/>
        <v/>
      </c>
      <c r="B2879" s="327" t="str">
        <f t="shared" si="862"/>
        <v/>
      </c>
      <c r="C2879" s="328"/>
      <c r="D2879" s="329" t="str">
        <f t="shared" si="863"/>
        <v/>
      </c>
      <c r="E2879" s="330"/>
      <c r="F2879" s="333">
        <f t="shared" si="864"/>
        <v>0</v>
      </c>
      <c r="G2879" s="334">
        <f>ROUND(E2879*F2879,2)</f>
        <v>0</v>
      </c>
    </row>
    <row r="2880" spans="1:7" s="335" customFormat="1" ht="24" customHeight="1" x14ac:dyDescent="0.2">
      <c r="A2880" s="326" t="str">
        <f t="shared" si="861"/>
        <v/>
      </c>
      <c r="B2880" s="327" t="str">
        <f t="shared" si="862"/>
        <v/>
      </c>
      <c r="C2880" s="328"/>
      <c r="D2880" s="329" t="str">
        <f t="shared" si="863"/>
        <v/>
      </c>
      <c r="E2880" s="330"/>
      <c r="F2880" s="333">
        <f t="shared" si="864"/>
        <v>0</v>
      </c>
      <c r="G2880" s="334">
        <f t="shared" ref="G2880:G2885" si="865">ROUND(E2880*F2880,2)</f>
        <v>0</v>
      </c>
    </row>
    <row r="2881" spans="1:7" s="335" customFormat="1" ht="24" customHeight="1" x14ac:dyDescent="0.2">
      <c r="A2881" s="326" t="str">
        <f t="shared" si="861"/>
        <v/>
      </c>
      <c r="B2881" s="327" t="str">
        <f t="shared" si="862"/>
        <v/>
      </c>
      <c r="C2881" s="328"/>
      <c r="D2881" s="329" t="str">
        <f t="shared" si="863"/>
        <v/>
      </c>
      <c r="E2881" s="330"/>
      <c r="F2881" s="333">
        <f t="shared" si="864"/>
        <v>0</v>
      </c>
      <c r="G2881" s="334">
        <f t="shared" si="865"/>
        <v>0</v>
      </c>
    </row>
    <row r="2882" spans="1:7" s="335" customFormat="1" ht="24" customHeight="1" x14ac:dyDescent="0.2">
      <c r="A2882" s="326" t="str">
        <f t="shared" si="861"/>
        <v/>
      </c>
      <c r="B2882" s="327" t="str">
        <f t="shared" si="862"/>
        <v/>
      </c>
      <c r="C2882" s="328"/>
      <c r="D2882" s="329" t="str">
        <f t="shared" si="863"/>
        <v/>
      </c>
      <c r="E2882" s="330"/>
      <c r="F2882" s="331">
        <f t="shared" si="864"/>
        <v>0</v>
      </c>
      <c r="G2882" s="334">
        <f t="shared" si="865"/>
        <v>0</v>
      </c>
    </row>
    <row r="2883" spans="1:7" s="335" customFormat="1" ht="24" customHeight="1" x14ac:dyDescent="0.2">
      <c r="A2883" s="326" t="str">
        <f t="shared" si="861"/>
        <v/>
      </c>
      <c r="B2883" s="327" t="str">
        <f t="shared" si="862"/>
        <v/>
      </c>
      <c r="C2883" s="328"/>
      <c r="D2883" s="329" t="str">
        <f t="shared" si="863"/>
        <v/>
      </c>
      <c r="E2883" s="330"/>
      <c r="F2883" s="331">
        <f t="shared" si="864"/>
        <v>0</v>
      </c>
      <c r="G2883" s="334">
        <f t="shared" si="865"/>
        <v>0</v>
      </c>
    </row>
    <row r="2884" spans="1:7" s="335" customFormat="1" ht="24" customHeight="1" x14ac:dyDescent="0.2">
      <c r="A2884" s="326" t="str">
        <f t="shared" si="861"/>
        <v/>
      </c>
      <c r="B2884" s="327" t="str">
        <f t="shared" si="862"/>
        <v/>
      </c>
      <c r="C2884" s="328"/>
      <c r="D2884" s="329" t="str">
        <f t="shared" si="863"/>
        <v/>
      </c>
      <c r="E2884" s="330"/>
      <c r="F2884" s="331">
        <f t="shared" si="864"/>
        <v>0</v>
      </c>
      <c r="G2884" s="334">
        <f t="shared" si="865"/>
        <v>0</v>
      </c>
    </row>
    <row r="2885" spans="1:7" s="335" customFormat="1" ht="24" customHeight="1" x14ac:dyDescent="0.2">
      <c r="A2885" s="326" t="str">
        <f t="shared" si="861"/>
        <v/>
      </c>
      <c r="B2885" s="327" t="str">
        <f t="shared" si="862"/>
        <v/>
      </c>
      <c r="C2885" s="328"/>
      <c r="D2885" s="329" t="str">
        <f t="shared" si="863"/>
        <v/>
      </c>
      <c r="E2885" s="330"/>
      <c r="F2885" s="331">
        <f t="shared" si="864"/>
        <v>0</v>
      </c>
      <c r="G2885" s="334">
        <f t="shared" si="865"/>
        <v>0</v>
      </c>
    </row>
    <row r="2886" spans="1:7" ht="24" customHeight="1" x14ac:dyDescent="0.2">
      <c r="A2886" s="177"/>
      <c r="B2886" s="151"/>
      <c r="C2886" s="151"/>
      <c r="D2886" s="162"/>
      <c r="E2886" s="163"/>
      <c r="F2886" s="240" t="s">
        <v>34</v>
      </c>
      <c r="G2886" s="178">
        <f>SUBTOTAL(9,G2878:G2885)</f>
        <v>0</v>
      </c>
    </row>
    <row r="2887" spans="1:7" ht="24" customHeight="1" x14ac:dyDescent="0.2">
      <c r="A2887" s="177"/>
      <c r="B2887" s="151"/>
      <c r="C2887" s="179" t="s">
        <v>730</v>
      </c>
      <c r="D2887" s="162"/>
      <c r="E2887" s="163"/>
      <c r="F2887" s="164"/>
      <c r="G2887" s="180"/>
    </row>
    <row r="2888" spans="1:7" s="335" customFormat="1" ht="24" customHeight="1" x14ac:dyDescent="0.2">
      <c r="A2888" s="326" t="str">
        <f t="shared" ref="A2888:A2896" si="866">IFERROR(VLOOKUP(C2888,Tabla_Insumos,4,FALSE),"")</f>
        <v/>
      </c>
      <c r="B2888" s="327" t="str">
        <f t="shared" ref="B2888:B2896" si="867">IFERROR(VLOOKUP(C2888,Tabla_Insumos,5,FALSE),"")</f>
        <v/>
      </c>
      <c r="C2888" s="328"/>
      <c r="D2888" s="329" t="str">
        <f t="shared" ref="D2888:D2896" si="868">IFERROR(VLOOKUP(C2888,Tabla_Insumos,2,FALSE),"")</f>
        <v/>
      </c>
      <c r="E2888" s="330"/>
      <c r="F2888" s="331">
        <f t="shared" ref="F2888:F2896" si="869">IFERROR(VLOOKUP(C2888,Tabla_Insumos,3,FALSE),0)</f>
        <v>0</v>
      </c>
      <c r="G2888" s="334">
        <f t="shared" ref="G2888:G2896" si="870">ROUND(E2888*F2888,2)</f>
        <v>0</v>
      </c>
    </row>
    <row r="2889" spans="1:7" s="335" customFormat="1" ht="24" customHeight="1" x14ac:dyDescent="0.2">
      <c r="A2889" s="326" t="str">
        <f t="shared" si="866"/>
        <v/>
      </c>
      <c r="B2889" s="327" t="str">
        <f t="shared" si="867"/>
        <v/>
      </c>
      <c r="C2889" s="328"/>
      <c r="D2889" s="329" t="str">
        <f t="shared" si="868"/>
        <v/>
      </c>
      <c r="E2889" s="330"/>
      <c r="F2889" s="331">
        <f t="shared" si="869"/>
        <v>0</v>
      </c>
      <c r="G2889" s="334">
        <f t="shared" si="870"/>
        <v>0</v>
      </c>
    </row>
    <row r="2890" spans="1:7" s="335" customFormat="1" ht="24" customHeight="1" x14ac:dyDescent="0.2">
      <c r="A2890" s="326" t="str">
        <f t="shared" si="866"/>
        <v/>
      </c>
      <c r="B2890" s="327" t="str">
        <f t="shared" si="867"/>
        <v/>
      </c>
      <c r="C2890" s="328"/>
      <c r="D2890" s="329" t="str">
        <f t="shared" si="868"/>
        <v/>
      </c>
      <c r="E2890" s="330"/>
      <c r="F2890" s="331">
        <f t="shared" si="869"/>
        <v>0</v>
      </c>
      <c r="G2890" s="334">
        <f t="shared" si="870"/>
        <v>0</v>
      </c>
    </row>
    <row r="2891" spans="1:7" s="335" customFormat="1" ht="24" customHeight="1" x14ac:dyDescent="0.2">
      <c r="A2891" s="326" t="str">
        <f t="shared" si="866"/>
        <v/>
      </c>
      <c r="B2891" s="327" t="str">
        <f t="shared" si="867"/>
        <v/>
      </c>
      <c r="C2891" s="328"/>
      <c r="D2891" s="329" t="str">
        <f t="shared" si="868"/>
        <v/>
      </c>
      <c r="E2891" s="330"/>
      <c r="F2891" s="331">
        <f t="shared" si="869"/>
        <v>0</v>
      </c>
      <c r="G2891" s="334">
        <f t="shared" si="870"/>
        <v>0</v>
      </c>
    </row>
    <row r="2892" spans="1:7" s="335" customFormat="1" ht="24" customHeight="1" x14ac:dyDescent="0.2">
      <c r="A2892" s="326" t="str">
        <f t="shared" si="866"/>
        <v/>
      </c>
      <c r="B2892" s="327" t="str">
        <f t="shared" si="867"/>
        <v/>
      </c>
      <c r="C2892" s="328"/>
      <c r="D2892" s="329" t="str">
        <f t="shared" si="868"/>
        <v/>
      </c>
      <c r="E2892" s="330"/>
      <c r="F2892" s="331">
        <f t="shared" si="869"/>
        <v>0</v>
      </c>
      <c r="G2892" s="334">
        <f t="shared" si="870"/>
        <v>0</v>
      </c>
    </row>
    <row r="2893" spans="1:7" s="335" customFormat="1" ht="24" customHeight="1" x14ac:dyDescent="0.2">
      <c r="A2893" s="326" t="str">
        <f t="shared" si="866"/>
        <v/>
      </c>
      <c r="B2893" s="327" t="str">
        <f t="shared" si="867"/>
        <v/>
      </c>
      <c r="C2893" s="328"/>
      <c r="D2893" s="329" t="str">
        <f t="shared" si="868"/>
        <v/>
      </c>
      <c r="E2893" s="330"/>
      <c r="F2893" s="331">
        <f t="shared" si="869"/>
        <v>0</v>
      </c>
      <c r="G2893" s="334">
        <f t="shared" si="870"/>
        <v>0</v>
      </c>
    </row>
    <row r="2894" spans="1:7" s="335" customFormat="1" ht="24" customHeight="1" x14ac:dyDescent="0.2">
      <c r="A2894" s="326" t="str">
        <f t="shared" si="866"/>
        <v/>
      </c>
      <c r="B2894" s="327" t="str">
        <f t="shared" si="867"/>
        <v/>
      </c>
      <c r="C2894" s="328"/>
      <c r="D2894" s="329" t="str">
        <f t="shared" si="868"/>
        <v/>
      </c>
      <c r="E2894" s="330"/>
      <c r="F2894" s="331">
        <f t="shared" si="869"/>
        <v>0</v>
      </c>
      <c r="G2894" s="334">
        <f t="shared" si="870"/>
        <v>0</v>
      </c>
    </row>
    <row r="2895" spans="1:7" s="335" customFormat="1" ht="24" customHeight="1" x14ac:dyDescent="0.2">
      <c r="A2895" s="326" t="str">
        <f t="shared" si="866"/>
        <v/>
      </c>
      <c r="B2895" s="327" t="str">
        <f t="shared" si="867"/>
        <v/>
      </c>
      <c r="C2895" s="328"/>
      <c r="D2895" s="329" t="str">
        <f t="shared" si="868"/>
        <v/>
      </c>
      <c r="E2895" s="330"/>
      <c r="F2895" s="331">
        <f t="shared" si="869"/>
        <v>0</v>
      </c>
      <c r="G2895" s="334">
        <f t="shared" si="870"/>
        <v>0</v>
      </c>
    </row>
    <row r="2896" spans="1:7" s="335" customFormat="1" ht="24" customHeight="1" x14ac:dyDescent="0.2">
      <c r="A2896" s="326" t="str">
        <f t="shared" si="866"/>
        <v/>
      </c>
      <c r="B2896" s="327" t="str">
        <f t="shared" si="867"/>
        <v/>
      </c>
      <c r="C2896" s="328"/>
      <c r="D2896" s="329" t="str">
        <f t="shared" si="868"/>
        <v/>
      </c>
      <c r="E2896" s="330"/>
      <c r="F2896" s="331">
        <f t="shared" si="869"/>
        <v>0</v>
      </c>
      <c r="G2896" s="334">
        <f t="shared" si="870"/>
        <v>0</v>
      </c>
    </row>
    <row r="2897" spans="1:141" ht="24" customHeight="1" x14ac:dyDescent="0.2">
      <c r="A2897" s="181"/>
      <c r="B2897" s="162"/>
      <c r="C2897" s="151"/>
      <c r="D2897" s="162"/>
      <c r="E2897" s="163"/>
      <c r="F2897" s="240" t="s">
        <v>35</v>
      </c>
      <c r="G2897" s="178">
        <f>SUBTOTAL(9,G2888:G2896)</f>
        <v>0</v>
      </c>
    </row>
    <row r="2898" spans="1:141" ht="24" customHeight="1" thickBot="1" x14ac:dyDescent="0.25">
      <c r="A2898" s="182"/>
      <c r="B2898" s="183"/>
      <c r="C2898" s="184"/>
      <c r="D2898" s="183"/>
      <c r="E2898" s="185"/>
      <c r="F2898" s="186"/>
      <c r="G2898" s="187"/>
    </row>
    <row r="2899" spans="1:141" ht="24" customHeight="1" thickBot="1" x14ac:dyDescent="0.25">
      <c r="A2899" s="188" t="str">
        <f>B2857</f>
        <v>19.2</v>
      </c>
      <c r="B2899" s="189" t="str">
        <f>C2857</f>
        <v xml:space="preserve">Pinturas al látex  exteriores </v>
      </c>
      <c r="C2899" s="190"/>
      <c r="D2899" s="190" t="s">
        <v>36</v>
      </c>
      <c r="E2899" s="191"/>
      <c r="F2899" s="192" t="s">
        <v>37</v>
      </c>
      <c r="G2899" s="193">
        <f>SUBTOTAL(9,G2862:G2898)</f>
        <v>0</v>
      </c>
    </row>
    <row r="2900" spans="1:141" ht="24" customHeight="1" thickTop="1" thickBot="1" x14ac:dyDescent="0.25"/>
    <row r="2901" spans="1:141" ht="24" customHeight="1" thickTop="1" x14ac:dyDescent="0.2">
      <c r="A2901" s="225" t="s">
        <v>39</v>
      </c>
      <c r="B2901" s="226"/>
      <c r="C2901" s="226"/>
      <c r="D2901" s="226"/>
      <c r="E2901" s="226"/>
      <c r="F2901" s="226"/>
      <c r="G2901" s="227"/>
      <c r="H2901" s="152">
        <f>COUNTIF($A$1:A2907,"ANALISIS DE PRECIOS")</f>
        <v>59</v>
      </c>
    </row>
    <row r="2902" spans="1:141" ht="24" customHeight="1" x14ac:dyDescent="0.2">
      <c r="A2902" s="153" t="s">
        <v>726</v>
      </c>
      <c r="B2902" s="154" t="str">
        <f>Comitente</f>
        <v>DIRECCIÓN DE INFRAESTRUCTURA ESCOLAR</v>
      </c>
      <c r="C2902" s="148"/>
      <c r="D2902" s="155"/>
      <c r="E2902" s="155"/>
      <c r="F2902" s="156"/>
      <c r="G2902" s="157"/>
    </row>
    <row r="2903" spans="1:141" ht="24" customHeight="1" x14ac:dyDescent="0.2">
      <c r="A2903" s="153" t="s">
        <v>727</v>
      </c>
      <c r="B2903" s="154">
        <f>Contratista</f>
        <v>0</v>
      </c>
      <c r="C2903" s="149"/>
      <c r="D2903" s="149"/>
      <c r="E2903" s="149"/>
      <c r="F2903" s="158"/>
      <c r="G2903" s="159"/>
    </row>
    <row r="2904" spans="1:141" ht="24" customHeight="1" x14ac:dyDescent="0.2">
      <c r="A2904" s="153" t="s">
        <v>26</v>
      </c>
      <c r="B2904" s="154" t="str">
        <f>Obra</f>
        <v>E.N.I. N° 23 - MARGARITA FERRA DE BARTOL</v>
      </c>
      <c r="C2904" s="149"/>
      <c r="D2904" s="149"/>
      <c r="E2904" s="149"/>
      <c r="F2904" s="158" t="s">
        <v>40</v>
      </c>
      <c r="G2904" s="160">
        <f>Fecha_Base</f>
        <v>0</v>
      </c>
    </row>
    <row r="2905" spans="1:141" ht="24" customHeight="1" x14ac:dyDescent="0.2">
      <c r="A2905" s="161" t="s">
        <v>725</v>
      </c>
      <c r="B2905" s="150" t="str">
        <f>Ubicación</f>
        <v>Alfredo Fortabat 3060 (o) - Bº Franklin Rawson</v>
      </c>
      <c r="C2905" s="150"/>
      <c r="D2905" s="162"/>
      <c r="E2905" s="163"/>
      <c r="F2905" s="164"/>
      <c r="G2905" s="165"/>
    </row>
    <row r="2906" spans="1:141" ht="24" customHeight="1" x14ac:dyDescent="0.2">
      <c r="A2906" s="161" t="s">
        <v>41</v>
      </c>
      <c r="B2906" s="166" t="str">
        <f>IFERROR(VALUE(LEFT(B2907,FIND("-",B2907)-1)),"")</f>
        <v/>
      </c>
      <c r="C2906" s="151" t="str">
        <f>IFERROR(VLOOKUP(B2906,Tabla_CyP,2,FALSE),"")</f>
        <v/>
      </c>
      <c r="E2906" s="163"/>
      <c r="F2906" s="164"/>
      <c r="G2906" s="165"/>
    </row>
    <row r="2907" spans="1:141" ht="24" customHeight="1" x14ac:dyDescent="0.2">
      <c r="A2907" s="161" t="s">
        <v>27</v>
      </c>
      <c r="B2907" s="167" t="str">
        <f>IFERROR(VLOOKUP(COUNTIF($A$1:A2907,"ANALISIS DE PRECIOS"),Tabla_NumeroItem,4,FALSE),"")</f>
        <v>19.3</v>
      </c>
      <c r="C2907" s="151" t="str">
        <f>IFERROR(VLOOKUP(B2907,Tabla_CyP,2,FALSE),"")</f>
        <v>Pintura al látex en cielorrasos</v>
      </c>
      <c r="D2907" s="162"/>
      <c r="E2907" s="163"/>
      <c r="F2907" s="158" t="s">
        <v>28</v>
      </c>
      <c r="G2907" s="168" t="str">
        <f>IFERROR(VLOOKUP(B2907,Tabla_CyP,4,FALSE),"")</f>
        <v>m2</v>
      </c>
    </row>
    <row r="2908" spans="1:141" ht="24" customHeight="1" x14ac:dyDescent="0.2">
      <c r="A2908" s="161"/>
      <c r="B2908" s="150"/>
      <c r="C2908" s="151"/>
      <c r="D2908" s="162"/>
      <c r="E2908" s="163"/>
      <c r="F2908" s="164"/>
      <c r="G2908" s="165"/>
    </row>
    <row r="2909" spans="1:141" ht="24" customHeight="1" x14ac:dyDescent="0.2">
      <c r="A2909" s="357" t="s">
        <v>588</v>
      </c>
      <c r="B2909" s="358"/>
      <c r="C2909" s="359" t="s">
        <v>0</v>
      </c>
      <c r="D2909" s="359" t="s">
        <v>29</v>
      </c>
      <c r="E2909" s="361" t="s">
        <v>30</v>
      </c>
      <c r="F2909" s="363" t="s">
        <v>31</v>
      </c>
      <c r="G2909" s="365" t="s">
        <v>32</v>
      </c>
    </row>
    <row r="2910" spans="1:141" s="171" customFormat="1" ht="24" customHeight="1" x14ac:dyDescent="0.2">
      <c r="A2910" s="169" t="s">
        <v>589</v>
      </c>
      <c r="B2910" s="170" t="s">
        <v>590</v>
      </c>
      <c r="C2910" s="360"/>
      <c r="D2910" s="360"/>
      <c r="E2910" s="362"/>
      <c r="F2910" s="364"/>
      <c r="G2910" s="366"/>
      <c r="I2910" s="336"/>
      <c r="J2910" s="336"/>
      <c r="K2910" s="336"/>
      <c r="L2910" s="336"/>
      <c r="M2910" s="336"/>
      <c r="N2910" s="336"/>
      <c r="O2910" s="336"/>
      <c r="P2910" s="336"/>
      <c r="Q2910" s="336"/>
      <c r="R2910" s="336"/>
      <c r="S2910" s="336"/>
      <c r="T2910" s="336"/>
      <c r="U2910" s="336"/>
      <c r="V2910" s="336"/>
      <c r="W2910" s="336"/>
      <c r="X2910" s="336"/>
      <c r="Y2910" s="336"/>
      <c r="Z2910" s="336"/>
      <c r="AA2910" s="336"/>
      <c r="AB2910" s="336"/>
      <c r="AC2910" s="336"/>
      <c r="AD2910" s="336"/>
      <c r="AE2910" s="336"/>
      <c r="AF2910" s="336"/>
      <c r="AG2910" s="336"/>
      <c r="AH2910" s="336"/>
      <c r="AI2910" s="336"/>
      <c r="AJ2910" s="336"/>
      <c r="AK2910" s="336"/>
      <c r="AL2910" s="336"/>
      <c r="AM2910" s="336"/>
      <c r="AN2910" s="336"/>
      <c r="AO2910" s="336"/>
      <c r="AP2910" s="336"/>
      <c r="AQ2910" s="336"/>
      <c r="AR2910" s="336"/>
      <c r="AS2910" s="336"/>
      <c r="AT2910" s="336"/>
      <c r="AU2910" s="336"/>
      <c r="AV2910" s="336"/>
      <c r="AW2910" s="336"/>
      <c r="AX2910" s="336"/>
      <c r="AY2910" s="336"/>
      <c r="AZ2910" s="336"/>
      <c r="BA2910" s="336"/>
      <c r="BB2910" s="336"/>
      <c r="BC2910" s="336"/>
      <c r="BD2910" s="336"/>
      <c r="BE2910" s="336"/>
      <c r="BF2910" s="336"/>
      <c r="BG2910" s="336"/>
      <c r="BH2910" s="336"/>
      <c r="BI2910" s="336"/>
      <c r="BJ2910" s="336"/>
      <c r="BK2910" s="336"/>
      <c r="BL2910" s="336"/>
      <c r="BM2910" s="336"/>
      <c r="BN2910" s="336"/>
      <c r="BO2910" s="336"/>
      <c r="BP2910" s="336"/>
      <c r="BQ2910" s="336"/>
      <c r="BR2910" s="336"/>
      <c r="BS2910" s="336"/>
      <c r="BT2910" s="336"/>
      <c r="BU2910" s="336"/>
      <c r="BV2910" s="336"/>
      <c r="BW2910" s="336"/>
      <c r="BX2910" s="336"/>
      <c r="BY2910" s="336"/>
      <c r="BZ2910" s="336"/>
      <c r="CA2910" s="336"/>
      <c r="CB2910" s="336"/>
      <c r="CC2910" s="336"/>
      <c r="CD2910" s="336"/>
      <c r="CE2910" s="336"/>
      <c r="CF2910" s="336"/>
      <c r="CG2910" s="336"/>
      <c r="CH2910" s="336"/>
      <c r="CI2910" s="336"/>
      <c r="CJ2910" s="336"/>
      <c r="CK2910" s="336"/>
      <c r="CL2910" s="336"/>
      <c r="CM2910" s="336"/>
      <c r="CN2910" s="336"/>
      <c r="CO2910" s="336"/>
      <c r="CP2910" s="336"/>
      <c r="CQ2910" s="336"/>
      <c r="CR2910" s="336"/>
      <c r="CS2910" s="336"/>
      <c r="CT2910" s="336"/>
      <c r="CU2910" s="336"/>
      <c r="CV2910" s="336"/>
      <c r="CW2910" s="336"/>
      <c r="CX2910" s="336"/>
      <c r="CY2910" s="336"/>
      <c r="CZ2910" s="336"/>
      <c r="DA2910" s="336"/>
      <c r="DB2910" s="336"/>
      <c r="DC2910" s="336"/>
      <c r="DD2910" s="336"/>
      <c r="DE2910" s="336"/>
      <c r="DF2910" s="336"/>
      <c r="DG2910" s="336"/>
      <c r="DH2910" s="336"/>
      <c r="DI2910" s="336"/>
      <c r="DJ2910" s="336"/>
      <c r="DK2910" s="336"/>
      <c r="DL2910" s="336"/>
      <c r="DM2910" s="336"/>
      <c r="DN2910" s="336"/>
      <c r="DO2910" s="336"/>
      <c r="DP2910" s="336"/>
      <c r="DQ2910" s="336"/>
      <c r="DR2910" s="336"/>
      <c r="DS2910" s="336"/>
      <c r="DT2910" s="336"/>
      <c r="DU2910" s="336"/>
      <c r="DV2910" s="336"/>
      <c r="DW2910" s="336"/>
      <c r="DX2910" s="336"/>
      <c r="DY2910" s="336"/>
      <c r="DZ2910" s="336"/>
      <c r="EA2910" s="336"/>
      <c r="EB2910" s="336"/>
      <c r="EC2910" s="336"/>
      <c r="ED2910" s="336"/>
      <c r="EE2910" s="336"/>
      <c r="EF2910" s="336"/>
      <c r="EG2910" s="336"/>
      <c r="EH2910" s="336"/>
      <c r="EI2910" s="336"/>
      <c r="EJ2910" s="336"/>
      <c r="EK2910" s="336"/>
    </row>
    <row r="2911" spans="1:141" ht="24" customHeight="1" x14ac:dyDescent="0.2">
      <c r="A2911" s="239"/>
      <c r="B2911" s="172"/>
      <c r="C2911" s="237" t="s">
        <v>728</v>
      </c>
      <c r="D2911" s="173"/>
      <c r="E2911" s="174"/>
      <c r="F2911" s="175"/>
      <c r="G2911" s="176"/>
    </row>
    <row r="2912" spans="1:141" s="335" customFormat="1" ht="24" customHeight="1" x14ac:dyDescent="0.2">
      <c r="A2912" s="326" t="str">
        <f t="shared" ref="A2912:A2925" si="871">IFERROR(VLOOKUP(C2912,Tabla_Insumos,4,FALSE),"")</f>
        <v/>
      </c>
      <c r="B2912" s="327" t="str">
        <f>IFERROR(VLOOKUP(C2912,Tabla_Insumos,5,FALSE),"")</f>
        <v/>
      </c>
      <c r="C2912" s="328"/>
      <c r="D2912" s="329" t="str">
        <f t="shared" ref="D2912:D2925" si="872">IFERROR(VLOOKUP(C2912,Tabla_Insumos,2,FALSE),"")</f>
        <v/>
      </c>
      <c r="E2912" s="330"/>
      <c r="F2912" s="331">
        <f t="shared" ref="F2912:F2925" si="873">IFERROR(VLOOKUP(C2912,Tabla_Insumos,3,FALSE),0)</f>
        <v>0</v>
      </c>
      <c r="G2912" s="334">
        <f>ROUND(E2912*F2912,2)</f>
        <v>0</v>
      </c>
    </row>
    <row r="2913" spans="1:7" s="335" customFormat="1" ht="24" customHeight="1" x14ac:dyDescent="0.2">
      <c r="A2913" s="326" t="str">
        <f t="shared" si="871"/>
        <v/>
      </c>
      <c r="B2913" s="327" t="str">
        <f t="shared" ref="B2913:B2925" si="874">IFERROR(VLOOKUP(C2913,Tabla_Insumos,5,FALSE),"")</f>
        <v/>
      </c>
      <c r="C2913" s="328"/>
      <c r="D2913" s="329" t="str">
        <f t="shared" si="872"/>
        <v/>
      </c>
      <c r="E2913" s="330"/>
      <c r="F2913" s="331">
        <f t="shared" si="873"/>
        <v>0</v>
      </c>
      <c r="G2913" s="334">
        <f t="shared" ref="G2913:G2925" si="875">ROUND(E2913*F2913,2)</f>
        <v>0</v>
      </c>
    </row>
    <row r="2914" spans="1:7" s="335" customFormat="1" ht="24" customHeight="1" x14ac:dyDescent="0.2">
      <c r="A2914" s="326" t="str">
        <f t="shared" si="871"/>
        <v/>
      </c>
      <c r="B2914" s="327" t="str">
        <f t="shared" si="874"/>
        <v/>
      </c>
      <c r="C2914" s="328"/>
      <c r="D2914" s="329" t="str">
        <f t="shared" si="872"/>
        <v/>
      </c>
      <c r="E2914" s="330"/>
      <c r="F2914" s="331">
        <f t="shared" si="873"/>
        <v>0</v>
      </c>
      <c r="G2914" s="334">
        <f t="shared" si="875"/>
        <v>0</v>
      </c>
    </row>
    <row r="2915" spans="1:7" s="335" customFormat="1" ht="24" customHeight="1" x14ac:dyDescent="0.2">
      <c r="A2915" s="326" t="str">
        <f t="shared" si="871"/>
        <v/>
      </c>
      <c r="B2915" s="327" t="str">
        <f t="shared" si="874"/>
        <v/>
      </c>
      <c r="C2915" s="328"/>
      <c r="D2915" s="329" t="str">
        <f t="shared" si="872"/>
        <v/>
      </c>
      <c r="E2915" s="330"/>
      <c r="F2915" s="331">
        <f t="shared" si="873"/>
        <v>0</v>
      </c>
      <c r="G2915" s="334">
        <f t="shared" si="875"/>
        <v>0</v>
      </c>
    </row>
    <row r="2916" spans="1:7" s="335" customFormat="1" ht="24" customHeight="1" x14ac:dyDescent="0.2">
      <c r="A2916" s="326" t="str">
        <f t="shared" si="871"/>
        <v/>
      </c>
      <c r="B2916" s="327" t="str">
        <f t="shared" si="874"/>
        <v/>
      </c>
      <c r="C2916" s="328"/>
      <c r="D2916" s="329" t="str">
        <f t="shared" si="872"/>
        <v/>
      </c>
      <c r="E2916" s="330"/>
      <c r="F2916" s="331">
        <f t="shared" si="873"/>
        <v>0</v>
      </c>
      <c r="G2916" s="334">
        <f t="shared" si="875"/>
        <v>0</v>
      </c>
    </row>
    <row r="2917" spans="1:7" s="335" customFormat="1" ht="24" customHeight="1" x14ac:dyDescent="0.2">
      <c r="A2917" s="326" t="str">
        <f t="shared" si="871"/>
        <v/>
      </c>
      <c r="B2917" s="327" t="str">
        <f t="shared" si="874"/>
        <v/>
      </c>
      <c r="C2917" s="328"/>
      <c r="D2917" s="329" t="str">
        <f t="shared" si="872"/>
        <v/>
      </c>
      <c r="E2917" s="330"/>
      <c r="F2917" s="331">
        <f t="shared" si="873"/>
        <v>0</v>
      </c>
      <c r="G2917" s="334">
        <f t="shared" si="875"/>
        <v>0</v>
      </c>
    </row>
    <row r="2918" spans="1:7" s="335" customFormat="1" ht="24" customHeight="1" x14ac:dyDescent="0.2">
      <c r="A2918" s="326" t="str">
        <f t="shared" si="871"/>
        <v/>
      </c>
      <c r="B2918" s="327" t="str">
        <f t="shared" si="874"/>
        <v/>
      </c>
      <c r="C2918" s="328"/>
      <c r="D2918" s="329" t="str">
        <f t="shared" si="872"/>
        <v/>
      </c>
      <c r="E2918" s="330"/>
      <c r="F2918" s="331">
        <f t="shared" si="873"/>
        <v>0</v>
      </c>
      <c r="G2918" s="334">
        <f t="shared" si="875"/>
        <v>0</v>
      </c>
    </row>
    <row r="2919" spans="1:7" s="335" customFormat="1" ht="24" customHeight="1" x14ac:dyDescent="0.2">
      <c r="A2919" s="326" t="str">
        <f t="shared" si="871"/>
        <v/>
      </c>
      <c r="B2919" s="327" t="str">
        <f t="shared" si="874"/>
        <v/>
      </c>
      <c r="C2919" s="328"/>
      <c r="D2919" s="329" t="str">
        <f t="shared" si="872"/>
        <v/>
      </c>
      <c r="E2919" s="330"/>
      <c r="F2919" s="331">
        <f t="shared" si="873"/>
        <v>0</v>
      </c>
      <c r="G2919" s="334">
        <f t="shared" si="875"/>
        <v>0</v>
      </c>
    </row>
    <row r="2920" spans="1:7" s="335" customFormat="1" ht="24" customHeight="1" x14ac:dyDescent="0.2">
      <c r="A2920" s="326" t="str">
        <f t="shared" si="871"/>
        <v/>
      </c>
      <c r="B2920" s="327" t="str">
        <f t="shared" si="874"/>
        <v/>
      </c>
      <c r="C2920" s="328"/>
      <c r="D2920" s="329" t="str">
        <f t="shared" si="872"/>
        <v/>
      </c>
      <c r="E2920" s="330"/>
      <c r="F2920" s="331">
        <f t="shared" si="873"/>
        <v>0</v>
      </c>
      <c r="G2920" s="334">
        <f t="shared" si="875"/>
        <v>0</v>
      </c>
    </row>
    <row r="2921" spans="1:7" s="335" customFormat="1" ht="24" customHeight="1" x14ac:dyDescent="0.2">
      <c r="A2921" s="326" t="str">
        <f t="shared" si="871"/>
        <v/>
      </c>
      <c r="B2921" s="327" t="str">
        <f t="shared" si="874"/>
        <v/>
      </c>
      <c r="C2921" s="328"/>
      <c r="D2921" s="329" t="str">
        <f t="shared" si="872"/>
        <v/>
      </c>
      <c r="E2921" s="330"/>
      <c r="F2921" s="331">
        <f t="shared" si="873"/>
        <v>0</v>
      </c>
      <c r="G2921" s="334">
        <f t="shared" si="875"/>
        <v>0</v>
      </c>
    </row>
    <row r="2922" spans="1:7" s="335" customFormat="1" ht="24" customHeight="1" x14ac:dyDescent="0.2">
      <c r="A2922" s="326" t="str">
        <f t="shared" si="871"/>
        <v/>
      </c>
      <c r="B2922" s="327" t="str">
        <f t="shared" si="874"/>
        <v/>
      </c>
      <c r="C2922" s="328"/>
      <c r="D2922" s="329" t="str">
        <f t="shared" si="872"/>
        <v/>
      </c>
      <c r="E2922" s="330"/>
      <c r="F2922" s="331">
        <f t="shared" si="873"/>
        <v>0</v>
      </c>
      <c r="G2922" s="334">
        <f t="shared" si="875"/>
        <v>0</v>
      </c>
    </row>
    <row r="2923" spans="1:7" s="335" customFormat="1" ht="24" customHeight="1" x14ac:dyDescent="0.2">
      <c r="A2923" s="326" t="str">
        <f t="shared" si="871"/>
        <v/>
      </c>
      <c r="B2923" s="327" t="str">
        <f t="shared" si="874"/>
        <v/>
      </c>
      <c r="C2923" s="328"/>
      <c r="D2923" s="329" t="str">
        <f t="shared" si="872"/>
        <v/>
      </c>
      <c r="E2923" s="330"/>
      <c r="F2923" s="331">
        <f t="shared" si="873"/>
        <v>0</v>
      </c>
      <c r="G2923" s="334">
        <f t="shared" si="875"/>
        <v>0</v>
      </c>
    </row>
    <row r="2924" spans="1:7" s="335" customFormat="1" ht="24" customHeight="1" x14ac:dyDescent="0.2">
      <c r="A2924" s="326" t="str">
        <f t="shared" si="871"/>
        <v/>
      </c>
      <c r="B2924" s="327" t="str">
        <f t="shared" si="874"/>
        <v/>
      </c>
      <c r="C2924" s="328"/>
      <c r="D2924" s="329" t="str">
        <f t="shared" si="872"/>
        <v/>
      </c>
      <c r="E2924" s="330"/>
      <c r="F2924" s="331">
        <f t="shared" si="873"/>
        <v>0</v>
      </c>
      <c r="G2924" s="334">
        <f t="shared" si="875"/>
        <v>0</v>
      </c>
    </row>
    <row r="2925" spans="1:7" s="335" customFormat="1" ht="24" customHeight="1" x14ac:dyDescent="0.2">
      <c r="A2925" s="326" t="str">
        <f t="shared" si="871"/>
        <v/>
      </c>
      <c r="B2925" s="327" t="str">
        <f t="shared" si="874"/>
        <v/>
      </c>
      <c r="C2925" s="328"/>
      <c r="D2925" s="329" t="str">
        <f t="shared" si="872"/>
        <v/>
      </c>
      <c r="E2925" s="330"/>
      <c r="F2925" s="332">
        <f t="shared" si="873"/>
        <v>0</v>
      </c>
      <c r="G2925" s="334">
        <f t="shared" si="875"/>
        <v>0</v>
      </c>
    </row>
    <row r="2926" spans="1:7" ht="24" customHeight="1" x14ac:dyDescent="0.2">
      <c r="A2926" s="177"/>
      <c r="B2926" s="151"/>
      <c r="C2926" s="151"/>
      <c r="D2926" s="162"/>
      <c r="E2926" s="163"/>
      <c r="F2926" s="240" t="s">
        <v>33</v>
      </c>
      <c r="G2926" s="178">
        <f>SUBTOTAL(9,G2912:G2925)</f>
        <v>0</v>
      </c>
    </row>
    <row r="2927" spans="1:7" ht="24" customHeight="1" x14ac:dyDescent="0.2">
      <c r="A2927" s="177"/>
      <c r="B2927" s="151"/>
      <c r="C2927" s="179" t="s">
        <v>729</v>
      </c>
      <c r="D2927" s="162"/>
      <c r="E2927" s="163"/>
      <c r="F2927" s="164"/>
      <c r="G2927" s="180"/>
    </row>
    <row r="2928" spans="1:7" s="335" customFormat="1" ht="24" customHeight="1" x14ac:dyDescent="0.2">
      <c r="A2928" s="326" t="str">
        <f t="shared" ref="A2928:A2935" si="876">IFERROR(VLOOKUP(C2928,Tabla_Insumos,4,FALSE),"")</f>
        <v/>
      </c>
      <c r="B2928" s="327" t="str">
        <f t="shared" ref="B2928:B2935" si="877">IFERROR(VLOOKUP(C2928,Tabla_Insumos,5,FALSE),"")</f>
        <v/>
      </c>
      <c r="C2928" s="328"/>
      <c r="D2928" s="329" t="str">
        <f t="shared" ref="D2928:D2935" si="878">IFERROR(VLOOKUP(C2928,Tabla_Insumos,2,FALSE),"")</f>
        <v/>
      </c>
      <c r="E2928" s="330"/>
      <c r="F2928" s="333">
        <f t="shared" ref="F2928:F2935" si="879">IFERROR(VLOOKUP(C2928,Tabla_Insumos,3,FALSE),0)</f>
        <v>0</v>
      </c>
      <c r="G2928" s="334">
        <f>ROUND(E2928*F2928,2)</f>
        <v>0</v>
      </c>
    </row>
    <row r="2929" spans="1:7" s="335" customFormat="1" ht="24" customHeight="1" x14ac:dyDescent="0.2">
      <c r="A2929" s="326" t="str">
        <f t="shared" si="876"/>
        <v/>
      </c>
      <c r="B2929" s="327" t="str">
        <f t="shared" si="877"/>
        <v/>
      </c>
      <c r="C2929" s="328"/>
      <c r="D2929" s="329" t="str">
        <f t="shared" si="878"/>
        <v/>
      </c>
      <c r="E2929" s="330"/>
      <c r="F2929" s="333">
        <f t="shared" si="879"/>
        <v>0</v>
      </c>
      <c r="G2929" s="334">
        <f>ROUND(E2929*F2929,2)</f>
        <v>0</v>
      </c>
    </row>
    <row r="2930" spans="1:7" s="335" customFormat="1" ht="24" customHeight="1" x14ac:dyDescent="0.2">
      <c r="A2930" s="326" t="str">
        <f t="shared" si="876"/>
        <v/>
      </c>
      <c r="B2930" s="327" t="str">
        <f t="shared" si="877"/>
        <v/>
      </c>
      <c r="C2930" s="328"/>
      <c r="D2930" s="329" t="str">
        <f t="shared" si="878"/>
        <v/>
      </c>
      <c r="E2930" s="330"/>
      <c r="F2930" s="333">
        <f t="shared" si="879"/>
        <v>0</v>
      </c>
      <c r="G2930" s="334">
        <f t="shared" ref="G2930:G2935" si="880">ROUND(E2930*F2930,2)</f>
        <v>0</v>
      </c>
    </row>
    <row r="2931" spans="1:7" s="335" customFormat="1" ht="24" customHeight="1" x14ac:dyDescent="0.2">
      <c r="A2931" s="326" t="str">
        <f t="shared" si="876"/>
        <v/>
      </c>
      <c r="B2931" s="327" t="str">
        <f t="shared" si="877"/>
        <v/>
      </c>
      <c r="C2931" s="328"/>
      <c r="D2931" s="329" t="str">
        <f t="shared" si="878"/>
        <v/>
      </c>
      <c r="E2931" s="330"/>
      <c r="F2931" s="333">
        <f t="shared" si="879"/>
        <v>0</v>
      </c>
      <c r="G2931" s="334">
        <f t="shared" si="880"/>
        <v>0</v>
      </c>
    </row>
    <row r="2932" spans="1:7" s="335" customFormat="1" ht="24" customHeight="1" x14ac:dyDescent="0.2">
      <c r="A2932" s="326" t="str">
        <f t="shared" si="876"/>
        <v/>
      </c>
      <c r="B2932" s="327" t="str">
        <f t="shared" si="877"/>
        <v/>
      </c>
      <c r="C2932" s="328"/>
      <c r="D2932" s="329" t="str">
        <f t="shared" si="878"/>
        <v/>
      </c>
      <c r="E2932" s="330"/>
      <c r="F2932" s="331">
        <f t="shared" si="879"/>
        <v>0</v>
      </c>
      <c r="G2932" s="334">
        <f t="shared" si="880"/>
        <v>0</v>
      </c>
    </row>
    <row r="2933" spans="1:7" s="335" customFormat="1" ht="24" customHeight="1" x14ac:dyDescent="0.2">
      <c r="A2933" s="326" t="str">
        <f t="shared" si="876"/>
        <v/>
      </c>
      <c r="B2933" s="327" t="str">
        <f t="shared" si="877"/>
        <v/>
      </c>
      <c r="C2933" s="328"/>
      <c r="D2933" s="329" t="str">
        <f t="shared" si="878"/>
        <v/>
      </c>
      <c r="E2933" s="330"/>
      <c r="F2933" s="331">
        <f t="shared" si="879"/>
        <v>0</v>
      </c>
      <c r="G2933" s="334">
        <f t="shared" si="880"/>
        <v>0</v>
      </c>
    </row>
    <row r="2934" spans="1:7" s="335" customFormat="1" ht="24" customHeight="1" x14ac:dyDescent="0.2">
      <c r="A2934" s="326" t="str">
        <f t="shared" si="876"/>
        <v/>
      </c>
      <c r="B2934" s="327" t="str">
        <f t="shared" si="877"/>
        <v/>
      </c>
      <c r="C2934" s="328"/>
      <c r="D2934" s="329" t="str">
        <f t="shared" si="878"/>
        <v/>
      </c>
      <c r="E2934" s="330"/>
      <c r="F2934" s="331">
        <f t="shared" si="879"/>
        <v>0</v>
      </c>
      <c r="G2934" s="334">
        <f t="shared" si="880"/>
        <v>0</v>
      </c>
    </row>
    <row r="2935" spans="1:7" s="335" customFormat="1" ht="24" customHeight="1" x14ac:dyDescent="0.2">
      <c r="A2935" s="326" t="str">
        <f t="shared" si="876"/>
        <v/>
      </c>
      <c r="B2935" s="327" t="str">
        <f t="shared" si="877"/>
        <v/>
      </c>
      <c r="C2935" s="328"/>
      <c r="D2935" s="329" t="str">
        <f t="shared" si="878"/>
        <v/>
      </c>
      <c r="E2935" s="330"/>
      <c r="F2935" s="331">
        <f t="shared" si="879"/>
        <v>0</v>
      </c>
      <c r="G2935" s="334">
        <f t="shared" si="880"/>
        <v>0</v>
      </c>
    </row>
    <row r="2936" spans="1:7" ht="24" customHeight="1" x14ac:dyDescent="0.2">
      <c r="A2936" s="177"/>
      <c r="B2936" s="151"/>
      <c r="C2936" s="151"/>
      <c r="D2936" s="162"/>
      <c r="E2936" s="163"/>
      <c r="F2936" s="240" t="s">
        <v>34</v>
      </c>
      <c r="G2936" s="178">
        <f>SUBTOTAL(9,G2928:G2935)</f>
        <v>0</v>
      </c>
    </row>
    <row r="2937" spans="1:7" ht="24" customHeight="1" x14ac:dyDescent="0.2">
      <c r="A2937" s="177"/>
      <c r="B2937" s="151"/>
      <c r="C2937" s="179" t="s">
        <v>730</v>
      </c>
      <c r="D2937" s="162"/>
      <c r="E2937" s="163"/>
      <c r="F2937" s="164"/>
      <c r="G2937" s="180"/>
    </row>
    <row r="2938" spans="1:7" s="335" customFormat="1" ht="24" customHeight="1" x14ac:dyDescent="0.2">
      <c r="A2938" s="326" t="str">
        <f t="shared" ref="A2938:A2946" si="881">IFERROR(VLOOKUP(C2938,Tabla_Insumos,4,FALSE),"")</f>
        <v/>
      </c>
      <c r="B2938" s="327" t="str">
        <f t="shared" ref="B2938:B2946" si="882">IFERROR(VLOOKUP(C2938,Tabla_Insumos,5,FALSE),"")</f>
        <v/>
      </c>
      <c r="C2938" s="328"/>
      <c r="D2938" s="329" t="str">
        <f t="shared" ref="D2938:D2946" si="883">IFERROR(VLOOKUP(C2938,Tabla_Insumos,2,FALSE),"")</f>
        <v/>
      </c>
      <c r="E2938" s="330"/>
      <c r="F2938" s="331">
        <f t="shared" ref="F2938:F2946" si="884">IFERROR(VLOOKUP(C2938,Tabla_Insumos,3,FALSE),0)</f>
        <v>0</v>
      </c>
      <c r="G2938" s="334">
        <f t="shared" ref="G2938:G2946" si="885">ROUND(E2938*F2938,2)</f>
        <v>0</v>
      </c>
    </row>
    <row r="2939" spans="1:7" s="335" customFormat="1" ht="24" customHeight="1" x14ac:dyDescent="0.2">
      <c r="A2939" s="326" t="str">
        <f t="shared" si="881"/>
        <v/>
      </c>
      <c r="B2939" s="327" t="str">
        <f t="shared" si="882"/>
        <v/>
      </c>
      <c r="C2939" s="328"/>
      <c r="D2939" s="329" t="str">
        <f t="shared" si="883"/>
        <v/>
      </c>
      <c r="E2939" s="330"/>
      <c r="F2939" s="331">
        <f t="shared" si="884"/>
        <v>0</v>
      </c>
      <c r="G2939" s="334">
        <f t="shared" si="885"/>
        <v>0</v>
      </c>
    </row>
    <row r="2940" spans="1:7" s="335" customFormat="1" ht="24" customHeight="1" x14ac:dyDescent="0.2">
      <c r="A2940" s="326" t="str">
        <f t="shared" si="881"/>
        <v/>
      </c>
      <c r="B2940" s="327" t="str">
        <f t="shared" si="882"/>
        <v/>
      </c>
      <c r="C2940" s="328"/>
      <c r="D2940" s="329" t="str">
        <f t="shared" si="883"/>
        <v/>
      </c>
      <c r="E2940" s="330"/>
      <c r="F2940" s="331">
        <f t="shared" si="884"/>
        <v>0</v>
      </c>
      <c r="G2940" s="334">
        <f t="shared" si="885"/>
        <v>0</v>
      </c>
    </row>
    <row r="2941" spans="1:7" s="335" customFormat="1" ht="24" customHeight="1" x14ac:dyDescent="0.2">
      <c r="A2941" s="326" t="str">
        <f t="shared" si="881"/>
        <v/>
      </c>
      <c r="B2941" s="327" t="str">
        <f t="shared" si="882"/>
        <v/>
      </c>
      <c r="C2941" s="328"/>
      <c r="D2941" s="329" t="str">
        <f t="shared" si="883"/>
        <v/>
      </c>
      <c r="E2941" s="330"/>
      <c r="F2941" s="331">
        <f t="shared" si="884"/>
        <v>0</v>
      </c>
      <c r="G2941" s="334">
        <f t="shared" si="885"/>
        <v>0</v>
      </c>
    </row>
    <row r="2942" spans="1:7" s="335" customFormat="1" ht="24" customHeight="1" x14ac:dyDescent="0.2">
      <c r="A2942" s="326" t="str">
        <f t="shared" si="881"/>
        <v/>
      </c>
      <c r="B2942" s="327" t="str">
        <f t="shared" si="882"/>
        <v/>
      </c>
      <c r="C2942" s="328"/>
      <c r="D2942" s="329" t="str">
        <f t="shared" si="883"/>
        <v/>
      </c>
      <c r="E2942" s="330"/>
      <c r="F2942" s="331">
        <f t="shared" si="884"/>
        <v>0</v>
      </c>
      <c r="G2942" s="334">
        <f t="shared" si="885"/>
        <v>0</v>
      </c>
    </row>
    <row r="2943" spans="1:7" s="335" customFormat="1" ht="24" customHeight="1" x14ac:dyDescent="0.2">
      <c r="A2943" s="326" t="str">
        <f t="shared" si="881"/>
        <v/>
      </c>
      <c r="B2943" s="327" t="str">
        <f t="shared" si="882"/>
        <v/>
      </c>
      <c r="C2943" s="328"/>
      <c r="D2943" s="329" t="str">
        <f t="shared" si="883"/>
        <v/>
      </c>
      <c r="E2943" s="330"/>
      <c r="F2943" s="331">
        <f t="shared" si="884"/>
        <v>0</v>
      </c>
      <c r="G2943" s="334">
        <f t="shared" si="885"/>
        <v>0</v>
      </c>
    </row>
    <row r="2944" spans="1:7" s="335" customFormat="1" ht="24" customHeight="1" x14ac:dyDescent="0.2">
      <c r="A2944" s="326" t="str">
        <f t="shared" si="881"/>
        <v/>
      </c>
      <c r="B2944" s="327" t="str">
        <f t="shared" si="882"/>
        <v/>
      </c>
      <c r="C2944" s="328"/>
      <c r="D2944" s="329" t="str">
        <f t="shared" si="883"/>
        <v/>
      </c>
      <c r="E2944" s="330"/>
      <c r="F2944" s="331">
        <f t="shared" si="884"/>
        <v>0</v>
      </c>
      <c r="G2944" s="334">
        <f t="shared" si="885"/>
        <v>0</v>
      </c>
    </row>
    <row r="2945" spans="1:141" s="335" customFormat="1" ht="24" customHeight="1" x14ac:dyDescent="0.2">
      <c r="A2945" s="326" t="str">
        <f t="shared" si="881"/>
        <v/>
      </c>
      <c r="B2945" s="327" t="str">
        <f t="shared" si="882"/>
        <v/>
      </c>
      <c r="C2945" s="328"/>
      <c r="D2945" s="329" t="str">
        <f t="shared" si="883"/>
        <v/>
      </c>
      <c r="E2945" s="330"/>
      <c r="F2945" s="331">
        <f t="shared" si="884"/>
        <v>0</v>
      </c>
      <c r="G2945" s="334">
        <f t="shared" si="885"/>
        <v>0</v>
      </c>
    </row>
    <row r="2946" spans="1:141" s="335" customFormat="1" ht="24" customHeight="1" x14ac:dyDescent="0.2">
      <c r="A2946" s="326" t="str">
        <f t="shared" si="881"/>
        <v/>
      </c>
      <c r="B2946" s="327" t="str">
        <f t="shared" si="882"/>
        <v/>
      </c>
      <c r="C2946" s="328"/>
      <c r="D2946" s="329" t="str">
        <f t="shared" si="883"/>
        <v/>
      </c>
      <c r="E2946" s="330"/>
      <c r="F2946" s="331">
        <f t="shared" si="884"/>
        <v>0</v>
      </c>
      <c r="G2946" s="334">
        <f t="shared" si="885"/>
        <v>0</v>
      </c>
    </row>
    <row r="2947" spans="1:141" ht="24" customHeight="1" x14ac:dyDescent="0.2">
      <c r="A2947" s="181"/>
      <c r="B2947" s="162"/>
      <c r="C2947" s="151"/>
      <c r="D2947" s="162"/>
      <c r="E2947" s="163"/>
      <c r="F2947" s="240" t="s">
        <v>35</v>
      </c>
      <c r="G2947" s="178">
        <f>SUBTOTAL(9,G2938:G2946)</f>
        <v>0</v>
      </c>
    </row>
    <row r="2948" spans="1:141" ht="24" customHeight="1" thickBot="1" x14ac:dyDescent="0.25">
      <c r="A2948" s="182"/>
      <c r="B2948" s="183"/>
      <c r="C2948" s="184"/>
      <c r="D2948" s="183"/>
      <c r="E2948" s="185"/>
      <c r="F2948" s="186"/>
      <c r="G2948" s="187"/>
    </row>
    <row r="2949" spans="1:141" ht="24" customHeight="1" thickBot="1" x14ac:dyDescent="0.25">
      <c r="A2949" s="188" t="str">
        <f>B2907</f>
        <v>19.3</v>
      </c>
      <c r="B2949" s="189" t="str">
        <f>C2907</f>
        <v>Pintura al látex en cielorrasos</v>
      </c>
      <c r="C2949" s="190"/>
      <c r="D2949" s="190" t="s">
        <v>36</v>
      </c>
      <c r="E2949" s="191"/>
      <c r="F2949" s="192" t="s">
        <v>37</v>
      </c>
      <c r="G2949" s="193">
        <f>SUBTOTAL(9,G2912:G2948)</f>
        <v>0</v>
      </c>
    </row>
    <row r="2950" spans="1:141" ht="24" customHeight="1" thickTop="1" thickBot="1" x14ac:dyDescent="0.25"/>
    <row r="2951" spans="1:141" ht="24" customHeight="1" thickTop="1" x14ac:dyDescent="0.2">
      <c r="A2951" s="225" t="s">
        <v>39</v>
      </c>
      <c r="B2951" s="226"/>
      <c r="C2951" s="226"/>
      <c r="D2951" s="226"/>
      <c r="E2951" s="226"/>
      <c r="F2951" s="226"/>
      <c r="G2951" s="227"/>
      <c r="H2951" s="152">
        <f>COUNTIF($A$1:A2957,"ANALISIS DE PRECIOS")</f>
        <v>60</v>
      </c>
    </row>
    <row r="2952" spans="1:141" ht="24" customHeight="1" x14ac:dyDescent="0.2">
      <c r="A2952" s="153" t="s">
        <v>726</v>
      </c>
      <c r="B2952" s="154" t="str">
        <f>Comitente</f>
        <v>DIRECCIÓN DE INFRAESTRUCTURA ESCOLAR</v>
      </c>
      <c r="C2952" s="148"/>
      <c r="D2952" s="155"/>
      <c r="E2952" s="155"/>
      <c r="F2952" s="156"/>
      <c r="G2952" s="157"/>
    </row>
    <row r="2953" spans="1:141" ht="24" customHeight="1" x14ac:dyDescent="0.2">
      <c r="A2953" s="153" t="s">
        <v>727</v>
      </c>
      <c r="B2953" s="154">
        <f>Contratista</f>
        <v>0</v>
      </c>
      <c r="C2953" s="149"/>
      <c r="D2953" s="149"/>
      <c r="E2953" s="149"/>
      <c r="F2953" s="158"/>
      <c r="G2953" s="159"/>
    </row>
    <row r="2954" spans="1:141" ht="24" customHeight="1" x14ac:dyDescent="0.2">
      <c r="A2954" s="153" t="s">
        <v>26</v>
      </c>
      <c r="B2954" s="154" t="str">
        <f>Obra</f>
        <v>E.N.I. N° 23 - MARGARITA FERRA DE BARTOL</v>
      </c>
      <c r="C2954" s="149"/>
      <c r="D2954" s="149"/>
      <c r="E2954" s="149"/>
      <c r="F2954" s="158" t="s">
        <v>40</v>
      </c>
      <c r="G2954" s="160">
        <f>Fecha_Base</f>
        <v>0</v>
      </c>
    </row>
    <row r="2955" spans="1:141" ht="24" customHeight="1" x14ac:dyDescent="0.2">
      <c r="A2955" s="161" t="s">
        <v>725</v>
      </c>
      <c r="B2955" s="150" t="str">
        <f>Ubicación</f>
        <v>Alfredo Fortabat 3060 (o) - Bº Franklin Rawson</v>
      </c>
      <c r="C2955" s="150"/>
      <c r="D2955" s="162"/>
      <c r="E2955" s="163"/>
      <c r="F2955" s="164"/>
      <c r="G2955" s="165"/>
    </row>
    <row r="2956" spans="1:141" ht="24" customHeight="1" x14ac:dyDescent="0.2">
      <c r="A2956" s="161" t="s">
        <v>41</v>
      </c>
      <c r="B2956" s="166" t="str">
        <f>IFERROR(VALUE(LEFT(B2957,FIND("-",B2957)-1)),"")</f>
        <v/>
      </c>
      <c r="C2956" s="151" t="str">
        <f>IFERROR(VLOOKUP(B2956,Tabla_CyP,2,FALSE),"")</f>
        <v/>
      </c>
      <c r="E2956" s="163"/>
      <c r="F2956" s="164"/>
      <c r="G2956" s="165"/>
    </row>
    <row r="2957" spans="1:141" ht="24" customHeight="1" x14ac:dyDescent="0.2">
      <c r="A2957" s="161" t="s">
        <v>27</v>
      </c>
      <c r="B2957" s="167" t="str">
        <f>IFERROR(VLOOKUP(COUNTIF($A$1:A2957,"ANALISIS DE PRECIOS"),Tabla_NumeroItem,4,FALSE),"")</f>
        <v>19.4</v>
      </c>
      <c r="C2957" s="151" t="str">
        <f>IFERROR(VLOOKUP(B2957,Tabla_CyP,2,FALSE),"")</f>
        <v>Pintura esmalte sintético en carpintería</v>
      </c>
      <c r="D2957" s="162"/>
      <c r="E2957" s="163"/>
      <c r="F2957" s="158" t="s">
        <v>28</v>
      </c>
      <c r="G2957" s="168" t="str">
        <f>IFERROR(VLOOKUP(B2957,Tabla_CyP,4,FALSE),"")</f>
        <v>m2</v>
      </c>
    </row>
    <row r="2958" spans="1:141" ht="24" customHeight="1" x14ac:dyDescent="0.2">
      <c r="A2958" s="161"/>
      <c r="B2958" s="150"/>
      <c r="C2958" s="151"/>
      <c r="D2958" s="162"/>
      <c r="E2958" s="163"/>
      <c r="F2958" s="164"/>
      <c r="G2958" s="165"/>
    </row>
    <row r="2959" spans="1:141" ht="24" customHeight="1" x14ac:dyDescent="0.2">
      <c r="A2959" s="357" t="s">
        <v>588</v>
      </c>
      <c r="B2959" s="358"/>
      <c r="C2959" s="359" t="s">
        <v>0</v>
      </c>
      <c r="D2959" s="359" t="s">
        <v>29</v>
      </c>
      <c r="E2959" s="361" t="s">
        <v>30</v>
      </c>
      <c r="F2959" s="363" t="s">
        <v>31</v>
      </c>
      <c r="G2959" s="365" t="s">
        <v>32</v>
      </c>
    </row>
    <row r="2960" spans="1:141" s="171" customFormat="1" ht="24" customHeight="1" x14ac:dyDescent="0.2">
      <c r="A2960" s="169" t="s">
        <v>589</v>
      </c>
      <c r="B2960" s="170" t="s">
        <v>590</v>
      </c>
      <c r="C2960" s="360"/>
      <c r="D2960" s="360"/>
      <c r="E2960" s="362"/>
      <c r="F2960" s="364"/>
      <c r="G2960" s="366"/>
      <c r="I2960" s="336"/>
      <c r="J2960" s="336"/>
      <c r="K2960" s="336"/>
      <c r="L2960" s="336"/>
      <c r="M2960" s="336"/>
      <c r="N2960" s="336"/>
      <c r="O2960" s="336"/>
      <c r="P2960" s="336"/>
      <c r="Q2960" s="336"/>
      <c r="R2960" s="336"/>
      <c r="S2960" s="336"/>
      <c r="T2960" s="336"/>
      <c r="U2960" s="336"/>
      <c r="V2960" s="336"/>
      <c r="W2960" s="336"/>
      <c r="X2960" s="336"/>
      <c r="Y2960" s="336"/>
      <c r="Z2960" s="336"/>
      <c r="AA2960" s="336"/>
      <c r="AB2960" s="336"/>
      <c r="AC2960" s="336"/>
      <c r="AD2960" s="336"/>
      <c r="AE2960" s="336"/>
      <c r="AF2960" s="336"/>
      <c r="AG2960" s="336"/>
      <c r="AH2960" s="336"/>
      <c r="AI2960" s="336"/>
      <c r="AJ2960" s="336"/>
      <c r="AK2960" s="336"/>
      <c r="AL2960" s="336"/>
      <c r="AM2960" s="336"/>
      <c r="AN2960" s="336"/>
      <c r="AO2960" s="336"/>
      <c r="AP2960" s="336"/>
      <c r="AQ2960" s="336"/>
      <c r="AR2960" s="336"/>
      <c r="AS2960" s="336"/>
      <c r="AT2960" s="336"/>
      <c r="AU2960" s="336"/>
      <c r="AV2960" s="336"/>
      <c r="AW2960" s="336"/>
      <c r="AX2960" s="336"/>
      <c r="AY2960" s="336"/>
      <c r="AZ2960" s="336"/>
      <c r="BA2960" s="336"/>
      <c r="BB2960" s="336"/>
      <c r="BC2960" s="336"/>
      <c r="BD2960" s="336"/>
      <c r="BE2960" s="336"/>
      <c r="BF2960" s="336"/>
      <c r="BG2960" s="336"/>
      <c r="BH2960" s="336"/>
      <c r="BI2960" s="336"/>
      <c r="BJ2960" s="336"/>
      <c r="BK2960" s="336"/>
      <c r="BL2960" s="336"/>
      <c r="BM2960" s="336"/>
      <c r="BN2960" s="336"/>
      <c r="BO2960" s="336"/>
      <c r="BP2960" s="336"/>
      <c r="BQ2960" s="336"/>
      <c r="BR2960" s="336"/>
      <c r="BS2960" s="336"/>
      <c r="BT2960" s="336"/>
      <c r="BU2960" s="336"/>
      <c r="BV2960" s="336"/>
      <c r="BW2960" s="336"/>
      <c r="BX2960" s="336"/>
      <c r="BY2960" s="336"/>
      <c r="BZ2960" s="336"/>
      <c r="CA2960" s="336"/>
      <c r="CB2960" s="336"/>
      <c r="CC2960" s="336"/>
      <c r="CD2960" s="336"/>
      <c r="CE2960" s="336"/>
      <c r="CF2960" s="336"/>
      <c r="CG2960" s="336"/>
      <c r="CH2960" s="336"/>
      <c r="CI2960" s="336"/>
      <c r="CJ2960" s="336"/>
      <c r="CK2960" s="336"/>
      <c r="CL2960" s="336"/>
      <c r="CM2960" s="336"/>
      <c r="CN2960" s="336"/>
      <c r="CO2960" s="336"/>
      <c r="CP2960" s="336"/>
      <c r="CQ2960" s="336"/>
      <c r="CR2960" s="336"/>
      <c r="CS2960" s="336"/>
      <c r="CT2960" s="336"/>
      <c r="CU2960" s="336"/>
      <c r="CV2960" s="336"/>
      <c r="CW2960" s="336"/>
      <c r="CX2960" s="336"/>
      <c r="CY2960" s="336"/>
      <c r="CZ2960" s="336"/>
      <c r="DA2960" s="336"/>
      <c r="DB2960" s="336"/>
      <c r="DC2960" s="336"/>
      <c r="DD2960" s="336"/>
      <c r="DE2960" s="336"/>
      <c r="DF2960" s="336"/>
      <c r="DG2960" s="336"/>
      <c r="DH2960" s="336"/>
      <c r="DI2960" s="336"/>
      <c r="DJ2960" s="336"/>
      <c r="DK2960" s="336"/>
      <c r="DL2960" s="336"/>
      <c r="DM2960" s="336"/>
      <c r="DN2960" s="336"/>
      <c r="DO2960" s="336"/>
      <c r="DP2960" s="336"/>
      <c r="DQ2960" s="336"/>
      <c r="DR2960" s="336"/>
      <c r="DS2960" s="336"/>
      <c r="DT2960" s="336"/>
      <c r="DU2960" s="336"/>
      <c r="DV2960" s="336"/>
      <c r="DW2960" s="336"/>
      <c r="DX2960" s="336"/>
      <c r="DY2960" s="336"/>
      <c r="DZ2960" s="336"/>
      <c r="EA2960" s="336"/>
      <c r="EB2960" s="336"/>
      <c r="EC2960" s="336"/>
      <c r="ED2960" s="336"/>
      <c r="EE2960" s="336"/>
      <c r="EF2960" s="336"/>
      <c r="EG2960" s="336"/>
      <c r="EH2960" s="336"/>
      <c r="EI2960" s="336"/>
      <c r="EJ2960" s="336"/>
      <c r="EK2960" s="336"/>
    </row>
    <row r="2961" spans="1:7" ht="24" customHeight="1" x14ac:dyDescent="0.2">
      <c r="A2961" s="239"/>
      <c r="B2961" s="172"/>
      <c r="C2961" s="237" t="s">
        <v>728</v>
      </c>
      <c r="D2961" s="173"/>
      <c r="E2961" s="174"/>
      <c r="F2961" s="175"/>
      <c r="G2961" s="176"/>
    </row>
    <row r="2962" spans="1:7" s="335" customFormat="1" ht="24" customHeight="1" x14ac:dyDescent="0.2">
      <c r="A2962" s="326" t="str">
        <f t="shared" ref="A2962:A2975" si="886">IFERROR(VLOOKUP(C2962,Tabla_Insumos,4,FALSE),"")</f>
        <v/>
      </c>
      <c r="B2962" s="327" t="str">
        <f>IFERROR(VLOOKUP(C2962,Tabla_Insumos,5,FALSE),"")</f>
        <v/>
      </c>
      <c r="C2962" s="328"/>
      <c r="D2962" s="329" t="str">
        <f t="shared" ref="D2962:D2975" si="887">IFERROR(VLOOKUP(C2962,Tabla_Insumos,2,FALSE),"")</f>
        <v/>
      </c>
      <c r="E2962" s="330"/>
      <c r="F2962" s="331">
        <f t="shared" ref="F2962:F2975" si="888">IFERROR(VLOOKUP(C2962,Tabla_Insumos,3,FALSE),0)</f>
        <v>0</v>
      </c>
      <c r="G2962" s="334">
        <f>ROUND(E2962*F2962,2)</f>
        <v>0</v>
      </c>
    </row>
    <row r="2963" spans="1:7" s="335" customFormat="1" ht="24" customHeight="1" x14ac:dyDescent="0.2">
      <c r="A2963" s="326" t="str">
        <f t="shared" si="886"/>
        <v/>
      </c>
      <c r="B2963" s="327" t="str">
        <f t="shared" ref="B2963:B2975" si="889">IFERROR(VLOOKUP(C2963,Tabla_Insumos,5,FALSE),"")</f>
        <v/>
      </c>
      <c r="C2963" s="328"/>
      <c r="D2963" s="329" t="str">
        <f t="shared" si="887"/>
        <v/>
      </c>
      <c r="E2963" s="330"/>
      <c r="F2963" s="331">
        <f t="shared" si="888"/>
        <v>0</v>
      </c>
      <c r="G2963" s="334">
        <f t="shared" ref="G2963:G2975" si="890">ROUND(E2963*F2963,2)</f>
        <v>0</v>
      </c>
    </row>
    <row r="2964" spans="1:7" s="335" customFormat="1" ht="24" customHeight="1" x14ac:dyDescent="0.2">
      <c r="A2964" s="326" t="str">
        <f t="shared" si="886"/>
        <v/>
      </c>
      <c r="B2964" s="327" t="str">
        <f t="shared" si="889"/>
        <v/>
      </c>
      <c r="C2964" s="328"/>
      <c r="D2964" s="329" t="str">
        <f t="shared" si="887"/>
        <v/>
      </c>
      <c r="E2964" s="330"/>
      <c r="F2964" s="331">
        <f t="shared" si="888"/>
        <v>0</v>
      </c>
      <c r="G2964" s="334">
        <f t="shared" si="890"/>
        <v>0</v>
      </c>
    </row>
    <row r="2965" spans="1:7" s="335" customFormat="1" ht="24" customHeight="1" x14ac:dyDescent="0.2">
      <c r="A2965" s="326" t="str">
        <f t="shared" si="886"/>
        <v/>
      </c>
      <c r="B2965" s="327" t="str">
        <f t="shared" si="889"/>
        <v/>
      </c>
      <c r="C2965" s="328"/>
      <c r="D2965" s="329" t="str">
        <f t="shared" si="887"/>
        <v/>
      </c>
      <c r="E2965" s="330"/>
      <c r="F2965" s="331">
        <f t="shared" si="888"/>
        <v>0</v>
      </c>
      <c r="G2965" s="334">
        <f t="shared" si="890"/>
        <v>0</v>
      </c>
    </row>
    <row r="2966" spans="1:7" s="335" customFormat="1" ht="24" customHeight="1" x14ac:dyDescent="0.2">
      <c r="A2966" s="326" t="str">
        <f t="shared" si="886"/>
        <v/>
      </c>
      <c r="B2966" s="327" t="str">
        <f t="shared" si="889"/>
        <v/>
      </c>
      <c r="C2966" s="328"/>
      <c r="D2966" s="329" t="str">
        <f t="shared" si="887"/>
        <v/>
      </c>
      <c r="E2966" s="330"/>
      <c r="F2966" s="331">
        <f t="shared" si="888"/>
        <v>0</v>
      </c>
      <c r="G2966" s="334">
        <f t="shared" si="890"/>
        <v>0</v>
      </c>
    </row>
    <row r="2967" spans="1:7" s="335" customFormat="1" ht="24" customHeight="1" x14ac:dyDescent="0.2">
      <c r="A2967" s="326" t="str">
        <f t="shared" si="886"/>
        <v/>
      </c>
      <c r="B2967" s="327" t="str">
        <f t="shared" si="889"/>
        <v/>
      </c>
      <c r="C2967" s="328"/>
      <c r="D2967" s="329" t="str">
        <f t="shared" si="887"/>
        <v/>
      </c>
      <c r="E2967" s="330"/>
      <c r="F2967" s="331">
        <f t="shared" si="888"/>
        <v>0</v>
      </c>
      <c r="G2967" s="334">
        <f t="shared" si="890"/>
        <v>0</v>
      </c>
    </row>
    <row r="2968" spans="1:7" s="335" customFormat="1" ht="24" customHeight="1" x14ac:dyDescent="0.2">
      <c r="A2968" s="326" t="str">
        <f t="shared" si="886"/>
        <v/>
      </c>
      <c r="B2968" s="327" t="str">
        <f t="shared" si="889"/>
        <v/>
      </c>
      <c r="C2968" s="328"/>
      <c r="D2968" s="329" t="str">
        <f t="shared" si="887"/>
        <v/>
      </c>
      <c r="E2968" s="330"/>
      <c r="F2968" s="331">
        <f t="shared" si="888"/>
        <v>0</v>
      </c>
      <c r="G2968" s="334">
        <f t="shared" si="890"/>
        <v>0</v>
      </c>
    </row>
    <row r="2969" spans="1:7" s="335" customFormat="1" ht="24" customHeight="1" x14ac:dyDescent="0.2">
      <c r="A2969" s="326" t="str">
        <f t="shared" si="886"/>
        <v/>
      </c>
      <c r="B2969" s="327" t="str">
        <f t="shared" si="889"/>
        <v/>
      </c>
      <c r="C2969" s="328"/>
      <c r="D2969" s="329" t="str">
        <f t="shared" si="887"/>
        <v/>
      </c>
      <c r="E2969" s="330"/>
      <c r="F2969" s="331">
        <f t="shared" si="888"/>
        <v>0</v>
      </c>
      <c r="G2969" s="334">
        <f t="shared" si="890"/>
        <v>0</v>
      </c>
    </row>
    <row r="2970" spans="1:7" s="335" customFormat="1" ht="24" customHeight="1" x14ac:dyDescent="0.2">
      <c r="A2970" s="326" t="str">
        <f t="shared" si="886"/>
        <v/>
      </c>
      <c r="B2970" s="327" t="str">
        <f t="shared" si="889"/>
        <v/>
      </c>
      <c r="C2970" s="328"/>
      <c r="D2970" s="329" t="str">
        <f t="shared" si="887"/>
        <v/>
      </c>
      <c r="E2970" s="330"/>
      <c r="F2970" s="331">
        <f t="shared" si="888"/>
        <v>0</v>
      </c>
      <c r="G2970" s="334">
        <f t="shared" si="890"/>
        <v>0</v>
      </c>
    </row>
    <row r="2971" spans="1:7" s="335" customFormat="1" ht="24" customHeight="1" x14ac:dyDescent="0.2">
      <c r="A2971" s="326" t="str">
        <f t="shared" si="886"/>
        <v/>
      </c>
      <c r="B2971" s="327" t="str">
        <f t="shared" si="889"/>
        <v/>
      </c>
      <c r="C2971" s="328"/>
      <c r="D2971" s="329" t="str">
        <f t="shared" si="887"/>
        <v/>
      </c>
      <c r="E2971" s="330"/>
      <c r="F2971" s="331">
        <f t="shared" si="888"/>
        <v>0</v>
      </c>
      <c r="G2971" s="334">
        <f t="shared" si="890"/>
        <v>0</v>
      </c>
    </row>
    <row r="2972" spans="1:7" s="335" customFormat="1" ht="24" customHeight="1" x14ac:dyDescent="0.2">
      <c r="A2972" s="326" t="str">
        <f t="shared" si="886"/>
        <v/>
      </c>
      <c r="B2972" s="327" t="str">
        <f t="shared" si="889"/>
        <v/>
      </c>
      <c r="C2972" s="328"/>
      <c r="D2972" s="329" t="str">
        <f t="shared" si="887"/>
        <v/>
      </c>
      <c r="E2972" s="330"/>
      <c r="F2972" s="331">
        <f t="shared" si="888"/>
        <v>0</v>
      </c>
      <c r="G2972" s="334">
        <f t="shared" si="890"/>
        <v>0</v>
      </c>
    </row>
    <row r="2973" spans="1:7" s="335" customFormat="1" ht="24" customHeight="1" x14ac:dyDescent="0.2">
      <c r="A2973" s="326" t="str">
        <f t="shared" si="886"/>
        <v/>
      </c>
      <c r="B2973" s="327" t="str">
        <f t="shared" si="889"/>
        <v/>
      </c>
      <c r="C2973" s="328"/>
      <c r="D2973" s="329" t="str">
        <f t="shared" si="887"/>
        <v/>
      </c>
      <c r="E2973" s="330"/>
      <c r="F2973" s="331">
        <f t="shared" si="888"/>
        <v>0</v>
      </c>
      <c r="G2973" s="334">
        <f t="shared" si="890"/>
        <v>0</v>
      </c>
    </row>
    <row r="2974" spans="1:7" s="335" customFormat="1" ht="24" customHeight="1" x14ac:dyDescent="0.2">
      <c r="A2974" s="326" t="str">
        <f t="shared" si="886"/>
        <v/>
      </c>
      <c r="B2974" s="327" t="str">
        <f t="shared" si="889"/>
        <v/>
      </c>
      <c r="C2974" s="328"/>
      <c r="D2974" s="329" t="str">
        <f t="shared" si="887"/>
        <v/>
      </c>
      <c r="E2974" s="330"/>
      <c r="F2974" s="331">
        <f t="shared" si="888"/>
        <v>0</v>
      </c>
      <c r="G2974" s="334">
        <f t="shared" si="890"/>
        <v>0</v>
      </c>
    </row>
    <row r="2975" spans="1:7" s="335" customFormat="1" ht="24" customHeight="1" x14ac:dyDescent="0.2">
      <c r="A2975" s="326" t="str">
        <f t="shared" si="886"/>
        <v/>
      </c>
      <c r="B2975" s="327" t="str">
        <f t="shared" si="889"/>
        <v/>
      </c>
      <c r="C2975" s="328"/>
      <c r="D2975" s="329" t="str">
        <f t="shared" si="887"/>
        <v/>
      </c>
      <c r="E2975" s="330"/>
      <c r="F2975" s="332">
        <f t="shared" si="888"/>
        <v>0</v>
      </c>
      <c r="G2975" s="334">
        <f t="shared" si="890"/>
        <v>0</v>
      </c>
    </row>
    <row r="2976" spans="1:7" ht="24" customHeight="1" x14ac:dyDescent="0.2">
      <c r="A2976" s="177"/>
      <c r="B2976" s="151"/>
      <c r="C2976" s="151"/>
      <c r="D2976" s="162"/>
      <c r="E2976" s="163"/>
      <c r="F2976" s="240" t="s">
        <v>33</v>
      </c>
      <c r="G2976" s="178">
        <f>SUBTOTAL(9,G2962:G2975)</f>
        <v>0</v>
      </c>
    </row>
    <row r="2977" spans="1:7" ht="24" customHeight="1" x14ac:dyDescent="0.2">
      <c r="A2977" s="177"/>
      <c r="B2977" s="151"/>
      <c r="C2977" s="179" t="s">
        <v>729</v>
      </c>
      <c r="D2977" s="162"/>
      <c r="E2977" s="163"/>
      <c r="F2977" s="164"/>
      <c r="G2977" s="180"/>
    </row>
    <row r="2978" spans="1:7" s="335" customFormat="1" ht="24" customHeight="1" x14ac:dyDescent="0.2">
      <c r="A2978" s="326" t="str">
        <f t="shared" ref="A2978:A2985" si="891">IFERROR(VLOOKUP(C2978,Tabla_Insumos,4,FALSE),"")</f>
        <v/>
      </c>
      <c r="B2978" s="327" t="str">
        <f t="shared" ref="B2978:B2985" si="892">IFERROR(VLOOKUP(C2978,Tabla_Insumos,5,FALSE),"")</f>
        <v/>
      </c>
      <c r="C2978" s="328"/>
      <c r="D2978" s="329" t="str">
        <f t="shared" ref="D2978:D2985" si="893">IFERROR(VLOOKUP(C2978,Tabla_Insumos,2,FALSE),"")</f>
        <v/>
      </c>
      <c r="E2978" s="330"/>
      <c r="F2978" s="333">
        <f t="shared" ref="F2978:F2985" si="894">IFERROR(VLOOKUP(C2978,Tabla_Insumos,3,FALSE),0)</f>
        <v>0</v>
      </c>
      <c r="G2978" s="334">
        <f>ROUND(E2978*F2978,2)</f>
        <v>0</v>
      </c>
    </row>
    <row r="2979" spans="1:7" s="335" customFormat="1" ht="24" customHeight="1" x14ac:dyDescent="0.2">
      <c r="A2979" s="326" t="str">
        <f t="shared" si="891"/>
        <v/>
      </c>
      <c r="B2979" s="327" t="str">
        <f t="shared" si="892"/>
        <v/>
      </c>
      <c r="C2979" s="328"/>
      <c r="D2979" s="329" t="str">
        <f t="shared" si="893"/>
        <v/>
      </c>
      <c r="E2979" s="330"/>
      <c r="F2979" s="333">
        <f t="shared" si="894"/>
        <v>0</v>
      </c>
      <c r="G2979" s="334">
        <f>ROUND(E2979*F2979,2)</f>
        <v>0</v>
      </c>
    </row>
    <row r="2980" spans="1:7" s="335" customFormat="1" ht="24" customHeight="1" x14ac:dyDescent="0.2">
      <c r="A2980" s="326" t="str">
        <f t="shared" si="891"/>
        <v/>
      </c>
      <c r="B2980" s="327" t="str">
        <f t="shared" si="892"/>
        <v/>
      </c>
      <c r="C2980" s="328"/>
      <c r="D2980" s="329" t="str">
        <f t="shared" si="893"/>
        <v/>
      </c>
      <c r="E2980" s="330"/>
      <c r="F2980" s="333">
        <f t="shared" si="894"/>
        <v>0</v>
      </c>
      <c r="G2980" s="334">
        <f t="shared" ref="G2980:G2985" si="895">ROUND(E2980*F2980,2)</f>
        <v>0</v>
      </c>
    </row>
    <row r="2981" spans="1:7" s="335" customFormat="1" ht="24" customHeight="1" x14ac:dyDescent="0.2">
      <c r="A2981" s="326" t="str">
        <f t="shared" si="891"/>
        <v/>
      </c>
      <c r="B2981" s="327" t="str">
        <f t="shared" si="892"/>
        <v/>
      </c>
      <c r="C2981" s="328"/>
      <c r="D2981" s="329" t="str">
        <f t="shared" si="893"/>
        <v/>
      </c>
      <c r="E2981" s="330"/>
      <c r="F2981" s="333">
        <f t="shared" si="894"/>
        <v>0</v>
      </c>
      <c r="G2981" s="334">
        <f t="shared" si="895"/>
        <v>0</v>
      </c>
    </row>
    <row r="2982" spans="1:7" s="335" customFormat="1" ht="24" customHeight="1" x14ac:dyDescent="0.2">
      <c r="A2982" s="326" t="str">
        <f t="shared" si="891"/>
        <v/>
      </c>
      <c r="B2982" s="327" t="str">
        <f t="shared" si="892"/>
        <v/>
      </c>
      <c r="C2982" s="328"/>
      <c r="D2982" s="329" t="str">
        <f t="shared" si="893"/>
        <v/>
      </c>
      <c r="E2982" s="330"/>
      <c r="F2982" s="331">
        <f t="shared" si="894"/>
        <v>0</v>
      </c>
      <c r="G2982" s="334">
        <f t="shared" si="895"/>
        <v>0</v>
      </c>
    </row>
    <row r="2983" spans="1:7" s="335" customFormat="1" ht="24" customHeight="1" x14ac:dyDescent="0.2">
      <c r="A2983" s="326" t="str">
        <f t="shared" si="891"/>
        <v/>
      </c>
      <c r="B2983" s="327" t="str">
        <f t="shared" si="892"/>
        <v/>
      </c>
      <c r="C2983" s="328"/>
      <c r="D2983" s="329" t="str">
        <f t="shared" si="893"/>
        <v/>
      </c>
      <c r="E2983" s="330"/>
      <c r="F2983" s="331">
        <f t="shared" si="894"/>
        <v>0</v>
      </c>
      <c r="G2983" s="334">
        <f t="shared" si="895"/>
        <v>0</v>
      </c>
    </row>
    <row r="2984" spans="1:7" s="335" customFormat="1" ht="24" customHeight="1" x14ac:dyDescent="0.2">
      <c r="A2984" s="326" t="str">
        <f t="shared" si="891"/>
        <v/>
      </c>
      <c r="B2984" s="327" t="str">
        <f t="shared" si="892"/>
        <v/>
      </c>
      <c r="C2984" s="328"/>
      <c r="D2984" s="329" t="str">
        <f t="shared" si="893"/>
        <v/>
      </c>
      <c r="E2984" s="330"/>
      <c r="F2984" s="331">
        <f t="shared" si="894"/>
        <v>0</v>
      </c>
      <c r="G2984" s="334">
        <f t="shared" si="895"/>
        <v>0</v>
      </c>
    </row>
    <row r="2985" spans="1:7" s="335" customFormat="1" ht="24" customHeight="1" x14ac:dyDescent="0.2">
      <c r="A2985" s="326" t="str">
        <f t="shared" si="891"/>
        <v/>
      </c>
      <c r="B2985" s="327" t="str">
        <f t="shared" si="892"/>
        <v/>
      </c>
      <c r="C2985" s="328"/>
      <c r="D2985" s="329" t="str">
        <f t="shared" si="893"/>
        <v/>
      </c>
      <c r="E2985" s="330"/>
      <c r="F2985" s="331">
        <f t="shared" si="894"/>
        <v>0</v>
      </c>
      <c r="G2985" s="334">
        <f t="shared" si="895"/>
        <v>0</v>
      </c>
    </row>
    <row r="2986" spans="1:7" ht="24" customHeight="1" x14ac:dyDescent="0.2">
      <c r="A2986" s="177"/>
      <c r="B2986" s="151"/>
      <c r="C2986" s="151"/>
      <c r="D2986" s="162"/>
      <c r="E2986" s="163"/>
      <c r="F2986" s="240" t="s">
        <v>34</v>
      </c>
      <c r="G2986" s="178">
        <f>SUBTOTAL(9,G2978:G2985)</f>
        <v>0</v>
      </c>
    </row>
    <row r="2987" spans="1:7" ht="24" customHeight="1" x14ac:dyDescent="0.2">
      <c r="A2987" s="177"/>
      <c r="B2987" s="151"/>
      <c r="C2987" s="179" t="s">
        <v>730</v>
      </c>
      <c r="D2987" s="162"/>
      <c r="E2987" s="163"/>
      <c r="F2987" s="164"/>
      <c r="G2987" s="180"/>
    </row>
    <row r="2988" spans="1:7" s="335" customFormat="1" ht="24" customHeight="1" x14ac:dyDescent="0.2">
      <c r="A2988" s="326" t="str">
        <f t="shared" ref="A2988:A2996" si="896">IFERROR(VLOOKUP(C2988,Tabla_Insumos,4,FALSE),"")</f>
        <v/>
      </c>
      <c r="B2988" s="327" t="str">
        <f t="shared" ref="B2988:B2996" si="897">IFERROR(VLOOKUP(C2988,Tabla_Insumos,5,FALSE),"")</f>
        <v/>
      </c>
      <c r="C2988" s="328"/>
      <c r="D2988" s="329" t="str">
        <f t="shared" ref="D2988:D2996" si="898">IFERROR(VLOOKUP(C2988,Tabla_Insumos,2,FALSE),"")</f>
        <v/>
      </c>
      <c r="E2988" s="330"/>
      <c r="F2988" s="331">
        <f t="shared" ref="F2988:F2996" si="899">IFERROR(VLOOKUP(C2988,Tabla_Insumos,3,FALSE),0)</f>
        <v>0</v>
      </c>
      <c r="G2988" s="334">
        <f t="shared" ref="G2988:G2996" si="900">ROUND(E2988*F2988,2)</f>
        <v>0</v>
      </c>
    </row>
    <row r="2989" spans="1:7" s="335" customFormat="1" ht="24" customHeight="1" x14ac:dyDescent="0.2">
      <c r="A2989" s="326" t="str">
        <f t="shared" si="896"/>
        <v/>
      </c>
      <c r="B2989" s="327" t="str">
        <f t="shared" si="897"/>
        <v/>
      </c>
      <c r="C2989" s="328"/>
      <c r="D2989" s="329" t="str">
        <f t="shared" si="898"/>
        <v/>
      </c>
      <c r="E2989" s="330"/>
      <c r="F2989" s="331">
        <f t="shared" si="899"/>
        <v>0</v>
      </c>
      <c r="G2989" s="334">
        <f t="shared" si="900"/>
        <v>0</v>
      </c>
    </row>
    <row r="2990" spans="1:7" s="335" customFormat="1" ht="24" customHeight="1" x14ac:dyDescent="0.2">
      <c r="A2990" s="326" t="str">
        <f t="shared" si="896"/>
        <v/>
      </c>
      <c r="B2990" s="327" t="str">
        <f t="shared" si="897"/>
        <v/>
      </c>
      <c r="C2990" s="328"/>
      <c r="D2990" s="329" t="str">
        <f t="shared" si="898"/>
        <v/>
      </c>
      <c r="E2990" s="330"/>
      <c r="F2990" s="331">
        <f t="shared" si="899"/>
        <v>0</v>
      </c>
      <c r="G2990" s="334">
        <f t="shared" si="900"/>
        <v>0</v>
      </c>
    </row>
    <row r="2991" spans="1:7" s="335" customFormat="1" ht="24" customHeight="1" x14ac:dyDescent="0.2">
      <c r="A2991" s="326" t="str">
        <f t="shared" si="896"/>
        <v/>
      </c>
      <c r="B2991" s="327" t="str">
        <f t="shared" si="897"/>
        <v/>
      </c>
      <c r="C2991" s="328"/>
      <c r="D2991" s="329" t="str">
        <f t="shared" si="898"/>
        <v/>
      </c>
      <c r="E2991" s="330"/>
      <c r="F2991" s="331">
        <f t="shared" si="899"/>
        <v>0</v>
      </c>
      <c r="G2991" s="334">
        <f t="shared" si="900"/>
        <v>0</v>
      </c>
    </row>
    <row r="2992" spans="1:7" s="335" customFormat="1" ht="24" customHeight="1" x14ac:dyDescent="0.2">
      <c r="A2992" s="326" t="str">
        <f t="shared" si="896"/>
        <v/>
      </c>
      <c r="B2992" s="327" t="str">
        <f t="shared" si="897"/>
        <v/>
      </c>
      <c r="C2992" s="328"/>
      <c r="D2992" s="329" t="str">
        <f t="shared" si="898"/>
        <v/>
      </c>
      <c r="E2992" s="330"/>
      <c r="F2992" s="331">
        <f t="shared" si="899"/>
        <v>0</v>
      </c>
      <c r="G2992" s="334">
        <f t="shared" si="900"/>
        <v>0</v>
      </c>
    </row>
    <row r="2993" spans="1:8" s="335" customFormat="1" ht="24" customHeight="1" x14ac:dyDescent="0.2">
      <c r="A2993" s="326" t="str">
        <f t="shared" si="896"/>
        <v/>
      </c>
      <c r="B2993" s="327" t="str">
        <f t="shared" si="897"/>
        <v/>
      </c>
      <c r="C2993" s="328"/>
      <c r="D2993" s="329" t="str">
        <f t="shared" si="898"/>
        <v/>
      </c>
      <c r="E2993" s="330"/>
      <c r="F2993" s="331">
        <f t="shared" si="899"/>
        <v>0</v>
      </c>
      <c r="G2993" s="334">
        <f t="shared" si="900"/>
        <v>0</v>
      </c>
    </row>
    <row r="2994" spans="1:8" s="335" customFormat="1" ht="24" customHeight="1" x14ac:dyDescent="0.2">
      <c r="A2994" s="326" t="str">
        <f t="shared" si="896"/>
        <v/>
      </c>
      <c r="B2994" s="327" t="str">
        <f t="shared" si="897"/>
        <v/>
      </c>
      <c r="C2994" s="328"/>
      <c r="D2994" s="329" t="str">
        <f t="shared" si="898"/>
        <v/>
      </c>
      <c r="E2994" s="330"/>
      <c r="F2994" s="331">
        <f t="shared" si="899"/>
        <v>0</v>
      </c>
      <c r="G2994" s="334">
        <f t="shared" si="900"/>
        <v>0</v>
      </c>
    </row>
    <row r="2995" spans="1:8" s="335" customFormat="1" ht="24" customHeight="1" x14ac:dyDescent="0.2">
      <c r="A2995" s="326" t="str">
        <f t="shared" si="896"/>
        <v/>
      </c>
      <c r="B2995" s="327" t="str">
        <f t="shared" si="897"/>
        <v/>
      </c>
      <c r="C2995" s="328"/>
      <c r="D2995" s="329" t="str">
        <f t="shared" si="898"/>
        <v/>
      </c>
      <c r="E2995" s="330"/>
      <c r="F2995" s="331">
        <f t="shared" si="899"/>
        <v>0</v>
      </c>
      <c r="G2995" s="334">
        <f t="shared" si="900"/>
        <v>0</v>
      </c>
    </row>
    <row r="2996" spans="1:8" s="335" customFormat="1" ht="24" customHeight="1" x14ac:dyDescent="0.2">
      <c r="A2996" s="326" t="str">
        <f t="shared" si="896"/>
        <v/>
      </c>
      <c r="B2996" s="327" t="str">
        <f t="shared" si="897"/>
        <v/>
      </c>
      <c r="C2996" s="328"/>
      <c r="D2996" s="329" t="str">
        <f t="shared" si="898"/>
        <v/>
      </c>
      <c r="E2996" s="330"/>
      <c r="F2996" s="331">
        <f t="shared" si="899"/>
        <v>0</v>
      </c>
      <c r="G2996" s="334">
        <f t="shared" si="900"/>
        <v>0</v>
      </c>
    </row>
    <row r="2997" spans="1:8" ht="24" customHeight="1" x14ac:dyDescent="0.2">
      <c r="A2997" s="181"/>
      <c r="B2997" s="162"/>
      <c r="C2997" s="151"/>
      <c r="D2997" s="162"/>
      <c r="E2997" s="163"/>
      <c r="F2997" s="240" t="s">
        <v>35</v>
      </c>
      <c r="G2997" s="178">
        <f>SUBTOTAL(9,G2988:G2996)</f>
        <v>0</v>
      </c>
    </row>
    <row r="2998" spans="1:8" ht="24" customHeight="1" thickBot="1" x14ac:dyDescent="0.25">
      <c r="A2998" s="182"/>
      <c r="B2998" s="183"/>
      <c r="C2998" s="184"/>
      <c r="D2998" s="183"/>
      <c r="E2998" s="185"/>
      <c r="F2998" s="186"/>
      <c r="G2998" s="187"/>
    </row>
    <row r="2999" spans="1:8" ht="24" customHeight="1" thickBot="1" x14ac:dyDescent="0.25">
      <c r="A2999" s="188" t="str">
        <f>B2957</f>
        <v>19.4</v>
      </c>
      <c r="B2999" s="189" t="str">
        <f>C2957</f>
        <v>Pintura esmalte sintético en carpintería</v>
      </c>
      <c r="C2999" s="190"/>
      <c r="D2999" s="190" t="s">
        <v>36</v>
      </c>
      <c r="E2999" s="191"/>
      <c r="F2999" s="192" t="s">
        <v>37</v>
      </c>
      <c r="G2999" s="193">
        <f>SUBTOTAL(9,G2962:G2998)</f>
        <v>0</v>
      </c>
    </row>
    <row r="3000" spans="1:8" ht="24" customHeight="1" thickTop="1" thickBot="1" x14ac:dyDescent="0.25"/>
    <row r="3001" spans="1:8" ht="24" customHeight="1" thickTop="1" x14ac:dyDescent="0.2">
      <c r="A3001" s="225" t="s">
        <v>39</v>
      </c>
      <c r="B3001" s="226"/>
      <c r="C3001" s="226"/>
      <c r="D3001" s="226"/>
      <c r="E3001" s="226"/>
      <c r="F3001" s="226"/>
      <c r="G3001" s="227"/>
      <c r="H3001" s="152">
        <f>COUNTIF($A$1:A3007,"ANALISIS DE PRECIOS")</f>
        <v>61</v>
      </c>
    </row>
    <row r="3002" spans="1:8" ht="24" customHeight="1" x14ac:dyDescent="0.2">
      <c r="A3002" s="153" t="s">
        <v>726</v>
      </c>
      <c r="B3002" s="154" t="str">
        <f>Comitente</f>
        <v>DIRECCIÓN DE INFRAESTRUCTURA ESCOLAR</v>
      </c>
      <c r="C3002" s="148"/>
      <c r="D3002" s="155"/>
      <c r="E3002" s="155"/>
      <c r="F3002" s="156"/>
      <c r="G3002" s="157"/>
    </row>
    <row r="3003" spans="1:8" ht="24" customHeight="1" x14ac:dyDescent="0.2">
      <c r="A3003" s="153" t="s">
        <v>727</v>
      </c>
      <c r="B3003" s="154">
        <f>Contratista</f>
        <v>0</v>
      </c>
      <c r="C3003" s="149"/>
      <c r="D3003" s="149"/>
      <c r="E3003" s="149"/>
      <c r="F3003" s="158"/>
      <c r="G3003" s="159"/>
    </row>
    <row r="3004" spans="1:8" ht="24" customHeight="1" x14ac:dyDescent="0.2">
      <c r="A3004" s="153" t="s">
        <v>26</v>
      </c>
      <c r="B3004" s="154" t="str">
        <f>Obra</f>
        <v>E.N.I. N° 23 - MARGARITA FERRA DE BARTOL</v>
      </c>
      <c r="C3004" s="149"/>
      <c r="D3004" s="149"/>
      <c r="E3004" s="149"/>
      <c r="F3004" s="158" t="s">
        <v>40</v>
      </c>
      <c r="G3004" s="160">
        <f>Fecha_Base</f>
        <v>0</v>
      </c>
    </row>
    <row r="3005" spans="1:8" ht="24" customHeight="1" x14ac:dyDescent="0.2">
      <c r="A3005" s="161" t="s">
        <v>725</v>
      </c>
      <c r="B3005" s="150" t="str">
        <f>Ubicación</f>
        <v>Alfredo Fortabat 3060 (o) - Bº Franklin Rawson</v>
      </c>
      <c r="C3005" s="150"/>
      <c r="D3005" s="162"/>
      <c r="E3005" s="163"/>
      <c r="F3005" s="164"/>
      <c r="G3005" s="165"/>
    </row>
    <row r="3006" spans="1:8" ht="24" customHeight="1" x14ac:dyDescent="0.2">
      <c r="A3006" s="161" t="s">
        <v>41</v>
      </c>
      <c r="B3006" s="166" t="str">
        <f>IFERROR(VALUE(LEFT(B3007,FIND("-",B3007)-1)),"")</f>
        <v/>
      </c>
      <c r="C3006" s="151" t="str">
        <f>IFERROR(VLOOKUP(B3006,Tabla_CyP,2,FALSE),"")</f>
        <v/>
      </c>
      <c r="E3006" s="163"/>
      <c r="F3006" s="164"/>
      <c r="G3006" s="165"/>
    </row>
    <row r="3007" spans="1:8" ht="24" customHeight="1" x14ac:dyDescent="0.2">
      <c r="A3007" s="161" t="s">
        <v>27</v>
      </c>
      <c r="B3007" s="167" t="str">
        <f>IFERROR(VLOOKUP(COUNTIF($A$1:A3007,"ANALISIS DE PRECIOS"),Tabla_NumeroItem,4,FALSE),"")</f>
        <v>19.5</v>
      </c>
      <c r="C3007" s="151" t="str">
        <f>IFERROR(VLOOKUP(B3007,Tabla_CyP,2,FALSE),"")</f>
        <v>Pinturas varias</v>
      </c>
      <c r="D3007" s="162"/>
      <c r="E3007" s="163"/>
      <c r="F3007" s="158" t="s">
        <v>28</v>
      </c>
      <c r="G3007" s="168" t="str">
        <f>IFERROR(VLOOKUP(B3007,Tabla_CyP,4,FALSE),"")</f>
        <v>m2</v>
      </c>
    </row>
    <row r="3008" spans="1:8" ht="24" customHeight="1" x14ac:dyDescent="0.2">
      <c r="A3008" s="161"/>
      <c r="B3008" s="150"/>
      <c r="C3008" s="151"/>
      <c r="D3008" s="162"/>
      <c r="E3008" s="163"/>
      <c r="F3008" s="164"/>
      <c r="G3008" s="165"/>
    </row>
    <row r="3009" spans="1:141" ht="24" customHeight="1" x14ac:dyDescent="0.2">
      <c r="A3009" s="357" t="s">
        <v>588</v>
      </c>
      <c r="B3009" s="358"/>
      <c r="C3009" s="359" t="s">
        <v>0</v>
      </c>
      <c r="D3009" s="359" t="s">
        <v>29</v>
      </c>
      <c r="E3009" s="361" t="s">
        <v>30</v>
      </c>
      <c r="F3009" s="363" t="s">
        <v>31</v>
      </c>
      <c r="G3009" s="365" t="s">
        <v>32</v>
      </c>
    </row>
    <row r="3010" spans="1:141" s="171" customFormat="1" ht="24" customHeight="1" x14ac:dyDescent="0.2">
      <c r="A3010" s="169" t="s">
        <v>589</v>
      </c>
      <c r="B3010" s="170" t="s">
        <v>590</v>
      </c>
      <c r="C3010" s="360"/>
      <c r="D3010" s="360"/>
      <c r="E3010" s="362"/>
      <c r="F3010" s="364"/>
      <c r="G3010" s="366"/>
      <c r="I3010" s="336"/>
      <c r="J3010" s="336"/>
      <c r="K3010" s="336"/>
      <c r="L3010" s="336"/>
      <c r="M3010" s="336"/>
      <c r="N3010" s="336"/>
      <c r="O3010" s="336"/>
      <c r="P3010" s="336"/>
      <c r="Q3010" s="336"/>
      <c r="R3010" s="336"/>
      <c r="S3010" s="336"/>
      <c r="T3010" s="336"/>
      <c r="U3010" s="336"/>
      <c r="V3010" s="336"/>
      <c r="W3010" s="336"/>
      <c r="X3010" s="336"/>
      <c r="Y3010" s="336"/>
      <c r="Z3010" s="336"/>
      <c r="AA3010" s="336"/>
      <c r="AB3010" s="336"/>
      <c r="AC3010" s="336"/>
      <c r="AD3010" s="336"/>
      <c r="AE3010" s="336"/>
      <c r="AF3010" s="336"/>
      <c r="AG3010" s="336"/>
      <c r="AH3010" s="336"/>
      <c r="AI3010" s="336"/>
      <c r="AJ3010" s="336"/>
      <c r="AK3010" s="336"/>
      <c r="AL3010" s="336"/>
      <c r="AM3010" s="336"/>
      <c r="AN3010" s="336"/>
      <c r="AO3010" s="336"/>
      <c r="AP3010" s="336"/>
      <c r="AQ3010" s="336"/>
      <c r="AR3010" s="336"/>
      <c r="AS3010" s="336"/>
      <c r="AT3010" s="336"/>
      <c r="AU3010" s="336"/>
      <c r="AV3010" s="336"/>
      <c r="AW3010" s="336"/>
      <c r="AX3010" s="336"/>
      <c r="AY3010" s="336"/>
      <c r="AZ3010" s="336"/>
      <c r="BA3010" s="336"/>
      <c r="BB3010" s="336"/>
      <c r="BC3010" s="336"/>
      <c r="BD3010" s="336"/>
      <c r="BE3010" s="336"/>
      <c r="BF3010" s="336"/>
      <c r="BG3010" s="336"/>
      <c r="BH3010" s="336"/>
      <c r="BI3010" s="336"/>
      <c r="BJ3010" s="336"/>
      <c r="BK3010" s="336"/>
      <c r="BL3010" s="336"/>
      <c r="BM3010" s="336"/>
      <c r="BN3010" s="336"/>
      <c r="BO3010" s="336"/>
      <c r="BP3010" s="336"/>
      <c r="BQ3010" s="336"/>
      <c r="BR3010" s="336"/>
      <c r="BS3010" s="336"/>
      <c r="BT3010" s="336"/>
      <c r="BU3010" s="336"/>
      <c r="BV3010" s="336"/>
      <c r="BW3010" s="336"/>
      <c r="BX3010" s="336"/>
      <c r="BY3010" s="336"/>
      <c r="BZ3010" s="336"/>
      <c r="CA3010" s="336"/>
      <c r="CB3010" s="336"/>
      <c r="CC3010" s="336"/>
      <c r="CD3010" s="336"/>
      <c r="CE3010" s="336"/>
      <c r="CF3010" s="336"/>
      <c r="CG3010" s="336"/>
      <c r="CH3010" s="336"/>
      <c r="CI3010" s="336"/>
      <c r="CJ3010" s="336"/>
      <c r="CK3010" s="336"/>
      <c r="CL3010" s="336"/>
      <c r="CM3010" s="336"/>
      <c r="CN3010" s="336"/>
      <c r="CO3010" s="336"/>
      <c r="CP3010" s="336"/>
      <c r="CQ3010" s="336"/>
      <c r="CR3010" s="336"/>
      <c r="CS3010" s="336"/>
      <c r="CT3010" s="336"/>
      <c r="CU3010" s="336"/>
      <c r="CV3010" s="336"/>
      <c r="CW3010" s="336"/>
      <c r="CX3010" s="336"/>
      <c r="CY3010" s="336"/>
      <c r="CZ3010" s="336"/>
      <c r="DA3010" s="336"/>
      <c r="DB3010" s="336"/>
      <c r="DC3010" s="336"/>
      <c r="DD3010" s="336"/>
      <c r="DE3010" s="336"/>
      <c r="DF3010" s="336"/>
      <c r="DG3010" s="336"/>
      <c r="DH3010" s="336"/>
      <c r="DI3010" s="336"/>
      <c r="DJ3010" s="336"/>
      <c r="DK3010" s="336"/>
      <c r="DL3010" s="336"/>
      <c r="DM3010" s="336"/>
      <c r="DN3010" s="336"/>
      <c r="DO3010" s="336"/>
      <c r="DP3010" s="336"/>
      <c r="DQ3010" s="336"/>
      <c r="DR3010" s="336"/>
      <c r="DS3010" s="336"/>
      <c r="DT3010" s="336"/>
      <c r="DU3010" s="336"/>
      <c r="DV3010" s="336"/>
      <c r="DW3010" s="336"/>
      <c r="DX3010" s="336"/>
      <c r="DY3010" s="336"/>
      <c r="DZ3010" s="336"/>
      <c r="EA3010" s="336"/>
      <c r="EB3010" s="336"/>
      <c r="EC3010" s="336"/>
      <c r="ED3010" s="336"/>
      <c r="EE3010" s="336"/>
      <c r="EF3010" s="336"/>
      <c r="EG3010" s="336"/>
      <c r="EH3010" s="336"/>
      <c r="EI3010" s="336"/>
      <c r="EJ3010" s="336"/>
      <c r="EK3010" s="336"/>
    </row>
    <row r="3011" spans="1:141" ht="24" customHeight="1" x14ac:dyDescent="0.2">
      <c r="A3011" s="239"/>
      <c r="B3011" s="172"/>
      <c r="C3011" s="237" t="s">
        <v>728</v>
      </c>
      <c r="D3011" s="173"/>
      <c r="E3011" s="174"/>
      <c r="F3011" s="175"/>
      <c r="G3011" s="176"/>
    </row>
    <row r="3012" spans="1:141" s="335" customFormat="1" ht="24" customHeight="1" x14ac:dyDescent="0.2">
      <c r="A3012" s="326" t="str">
        <f t="shared" ref="A3012:A3025" si="901">IFERROR(VLOOKUP(C3012,Tabla_Insumos,4,FALSE),"")</f>
        <v/>
      </c>
      <c r="B3012" s="327" t="str">
        <f>IFERROR(VLOOKUP(C3012,Tabla_Insumos,5,FALSE),"")</f>
        <v/>
      </c>
      <c r="C3012" s="328"/>
      <c r="D3012" s="329" t="str">
        <f t="shared" ref="D3012:D3025" si="902">IFERROR(VLOOKUP(C3012,Tabla_Insumos,2,FALSE),"")</f>
        <v/>
      </c>
      <c r="E3012" s="330"/>
      <c r="F3012" s="331">
        <f t="shared" ref="F3012:F3025" si="903">IFERROR(VLOOKUP(C3012,Tabla_Insumos,3,FALSE),0)</f>
        <v>0</v>
      </c>
      <c r="G3012" s="334">
        <f>ROUND(E3012*F3012,2)</f>
        <v>0</v>
      </c>
    </row>
    <row r="3013" spans="1:141" s="335" customFormat="1" ht="24" customHeight="1" x14ac:dyDescent="0.2">
      <c r="A3013" s="326" t="str">
        <f t="shared" si="901"/>
        <v/>
      </c>
      <c r="B3013" s="327" t="str">
        <f t="shared" ref="B3013:B3025" si="904">IFERROR(VLOOKUP(C3013,Tabla_Insumos,5,FALSE),"")</f>
        <v/>
      </c>
      <c r="C3013" s="328"/>
      <c r="D3013" s="329" t="str">
        <f t="shared" si="902"/>
        <v/>
      </c>
      <c r="E3013" s="330"/>
      <c r="F3013" s="331">
        <f t="shared" si="903"/>
        <v>0</v>
      </c>
      <c r="G3013" s="334">
        <f t="shared" ref="G3013:G3025" si="905">ROUND(E3013*F3013,2)</f>
        <v>0</v>
      </c>
    </row>
    <row r="3014" spans="1:141" s="335" customFormat="1" ht="24" customHeight="1" x14ac:dyDescent="0.2">
      <c r="A3014" s="326" t="str">
        <f t="shared" si="901"/>
        <v/>
      </c>
      <c r="B3014" s="327" t="str">
        <f t="shared" si="904"/>
        <v/>
      </c>
      <c r="C3014" s="328"/>
      <c r="D3014" s="329" t="str">
        <f t="shared" si="902"/>
        <v/>
      </c>
      <c r="E3014" s="330"/>
      <c r="F3014" s="331">
        <f t="shared" si="903"/>
        <v>0</v>
      </c>
      <c r="G3014" s="334">
        <f t="shared" si="905"/>
        <v>0</v>
      </c>
    </row>
    <row r="3015" spans="1:141" s="335" customFormat="1" ht="24" customHeight="1" x14ac:dyDescent="0.2">
      <c r="A3015" s="326" t="str">
        <f t="shared" si="901"/>
        <v/>
      </c>
      <c r="B3015" s="327" t="str">
        <f t="shared" si="904"/>
        <v/>
      </c>
      <c r="C3015" s="328"/>
      <c r="D3015" s="329" t="str">
        <f t="shared" si="902"/>
        <v/>
      </c>
      <c r="E3015" s="330"/>
      <c r="F3015" s="331">
        <f t="shared" si="903"/>
        <v>0</v>
      </c>
      <c r="G3015" s="334">
        <f t="shared" si="905"/>
        <v>0</v>
      </c>
    </row>
    <row r="3016" spans="1:141" s="335" customFormat="1" ht="24" customHeight="1" x14ac:dyDescent="0.2">
      <c r="A3016" s="326" t="str">
        <f t="shared" si="901"/>
        <v/>
      </c>
      <c r="B3016" s="327" t="str">
        <f t="shared" si="904"/>
        <v/>
      </c>
      <c r="C3016" s="328"/>
      <c r="D3016" s="329" t="str">
        <f t="shared" si="902"/>
        <v/>
      </c>
      <c r="E3016" s="330"/>
      <c r="F3016" s="331">
        <f t="shared" si="903"/>
        <v>0</v>
      </c>
      <c r="G3016" s="334">
        <f t="shared" si="905"/>
        <v>0</v>
      </c>
    </row>
    <row r="3017" spans="1:141" s="335" customFormat="1" ht="24" customHeight="1" x14ac:dyDescent="0.2">
      <c r="A3017" s="326" t="str">
        <f t="shared" si="901"/>
        <v/>
      </c>
      <c r="B3017" s="327" t="str">
        <f t="shared" si="904"/>
        <v/>
      </c>
      <c r="C3017" s="328"/>
      <c r="D3017" s="329" t="str">
        <f t="shared" si="902"/>
        <v/>
      </c>
      <c r="E3017" s="330"/>
      <c r="F3017" s="331">
        <f t="shared" si="903"/>
        <v>0</v>
      </c>
      <c r="G3017" s="334">
        <f t="shared" si="905"/>
        <v>0</v>
      </c>
    </row>
    <row r="3018" spans="1:141" s="335" customFormat="1" ht="24" customHeight="1" x14ac:dyDescent="0.2">
      <c r="A3018" s="326" t="str">
        <f t="shared" si="901"/>
        <v/>
      </c>
      <c r="B3018" s="327" t="str">
        <f t="shared" si="904"/>
        <v/>
      </c>
      <c r="C3018" s="328"/>
      <c r="D3018" s="329" t="str">
        <f t="shared" si="902"/>
        <v/>
      </c>
      <c r="E3018" s="330"/>
      <c r="F3018" s="331">
        <f t="shared" si="903"/>
        <v>0</v>
      </c>
      <c r="G3018" s="334">
        <f t="shared" si="905"/>
        <v>0</v>
      </c>
    </row>
    <row r="3019" spans="1:141" s="335" customFormat="1" ht="24" customHeight="1" x14ac:dyDescent="0.2">
      <c r="A3019" s="326" t="str">
        <f t="shared" si="901"/>
        <v/>
      </c>
      <c r="B3019" s="327" t="str">
        <f t="shared" si="904"/>
        <v/>
      </c>
      <c r="C3019" s="328"/>
      <c r="D3019" s="329" t="str">
        <f t="shared" si="902"/>
        <v/>
      </c>
      <c r="E3019" s="330"/>
      <c r="F3019" s="331">
        <f t="shared" si="903"/>
        <v>0</v>
      </c>
      <c r="G3019" s="334">
        <f t="shared" si="905"/>
        <v>0</v>
      </c>
    </row>
    <row r="3020" spans="1:141" s="335" customFormat="1" ht="24" customHeight="1" x14ac:dyDescent="0.2">
      <c r="A3020" s="326" t="str">
        <f t="shared" si="901"/>
        <v/>
      </c>
      <c r="B3020" s="327" t="str">
        <f t="shared" si="904"/>
        <v/>
      </c>
      <c r="C3020" s="328"/>
      <c r="D3020" s="329" t="str">
        <f t="shared" si="902"/>
        <v/>
      </c>
      <c r="E3020" s="330"/>
      <c r="F3020" s="331">
        <f t="shared" si="903"/>
        <v>0</v>
      </c>
      <c r="G3020" s="334">
        <f t="shared" si="905"/>
        <v>0</v>
      </c>
    </row>
    <row r="3021" spans="1:141" s="335" customFormat="1" ht="24" customHeight="1" x14ac:dyDescent="0.2">
      <c r="A3021" s="326" t="str">
        <f t="shared" si="901"/>
        <v/>
      </c>
      <c r="B3021" s="327" t="str">
        <f t="shared" si="904"/>
        <v/>
      </c>
      <c r="C3021" s="328"/>
      <c r="D3021" s="329" t="str">
        <f t="shared" si="902"/>
        <v/>
      </c>
      <c r="E3021" s="330"/>
      <c r="F3021" s="331">
        <f t="shared" si="903"/>
        <v>0</v>
      </c>
      <c r="G3021" s="334">
        <f t="shared" si="905"/>
        <v>0</v>
      </c>
    </row>
    <row r="3022" spans="1:141" s="335" customFormat="1" ht="24" customHeight="1" x14ac:dyDescent="0.2">
      <c r="A3022" s="326" t="str">
        <f t="shared" si="901"/>
        <v/>
      </c>
      <c r="B3022" s="327" t="str">
        <f t="shared" si="904"/>
        <v/>
      </c>
      <c r="C3022" s="328"/>
      <c r="D3022" s="329" t="str">
        <f t="shared" si="902"/>
        <v/>
      </c>
      <c r="E3022" s="330"/>
      <c r="F3022" s="331">
        <f t="shared" si="903"/>
        <v>0</v>
      </c>
      <c r="G3022" s="334">
        <f t="shared" si="905"/>
        <v>0</v>
      </c>
    </row>
    <row r="3023" spans="1:141" s="335" customFormat="1" ht="24" customHeight="1" x14ac:dyDescent="0.2">
      <c r="A3023" s="326" t="str">
        <f t="shared" si="901"/>
        <v/>
      </c>
      <c r="B3023" s="327" t="str">
        <f t="shared" si="904"/>
        <v/>
      </c>
      <c r="C3023" s="328"/>
      <c r="D3023" s="329" t="str">
        <f t="shared" si="902"/>
        <v/>
      </c>
      <c r="E3023" s="330"/>
      <c r="F3023" s="331">
        <f t="shared" si="903"/>
        <v>0</v>
      </c>
      <c r="G3023" s="334">
        <f t="shared" si="905"/>
        <v>0</v>
      </c>
    </row>
    <row r="3024" spans="1:141" s="335" customFormat="1" ht="24" customHeight="1" x14ac:dyDescent="0.2">
      <c r="A3024" s="326" t="str">
        <f t="shared" si="901"/>
        <v/>
      </c>
      <c r="B3024" s="327" t="str">
        <f t="shared" si="904"/>
        <v/>
      </c>
      <c r="C3024" s="328"/>
      <c r="D3024" s="329" t="str">
        <f t="shared" si="902"/>
        <v/>
      </c>
      <c r="E3024" s="330"/>
      <c r="F3024" s="331">
        <f t="shared" si="903"/>
        <v>0</v>
      </c>
      <c r="G3024" s="334">
        <f t="shared" si="905"/>
        <v>0</v>
      </c>
    </row>
    <row r="3025" spans="1:7" s="335" customFormat="1" ht="24" customHeight="1" x14ac:dyDescent="0.2">
      <c r="A3025" s="326" t="str">
        <f t="shared" si="901"/>
        <v/>
      </c>
      <c r="B3025" s="327" t="str">
        <f t="shared" si="904"/>
        <v/>
      </c>
      <c r="C3025" s="328"/>
      <c r="D3025" s="329" t="str">
        <f t="shared" si="902"/>
        <v/>
      </c>
      <c r="E3025" s="330"/>
      <c r="F3025" s="332">
        <f t="shared" si="903"/>
        <v>0</v>
      </c>
      <c r="G3025" s="334">
        <f t="shared" si="905"/>
        <v>0</v>
      </c>
    </row>
    <row r="3026" spans="1:7" ht="24" customHeight="1" x14ac:dyDescent="0.2">
      <c r="A3026" s="177"/>
      <c r="B3026" s="151"/>
      <c r="C3026" s="151"/>
      <c r="D3026" s="162"/>
      <c r="E3026" s="163"/>
      <c r="F3026" s="240" t="s">
        <v>33</v>
      </c>
      <c r="G3026" s="178">
        <f>SUBTOTAL(9,G3012:G3025)</f>
        <v>0</v>
      </c>
    </row>
    <row r="3027" spans="1:7" ht="24" customHeight="1" x14ac:dyDescent="0.2">
      <c r="A3027" s="177"/>
      <c r="B3027" s="151"/>
      <c r="C3027" s="179" t="s">
        <v>729</v>
      </c>
      <c r="D3027" s="162"/>
      <c r="E3027" s="163"/>
      <c r="F3027" s="164"/>
      <c r="G3027" s="180"/>
    </row>
    <row r="3028" spans="1:7" s="335" customFormat="1" ht="24" customHeight="1" x14ac:dyDescent="0.2">
      <c r="A3028" s="326" t="str">
        <f t="shared" ref="A3028:A3035" si="906">IFERROR(VLOOKUP(C3028,Tabla_Insumos,4,FALSE),"")</f>
        <v/>
      </c>
      <c r="B3028" s="327" t="str">
        <f t="shared" ref="B3028:B3035" si="907">IFERROR(VLOOKUP(C3028,Tabla_Insumos,5,FALSE),"")</f>
        <v/>
      </c>
      <c r="C3028" s="328"/>
      <c r="D3028" s="329" t="str">
        <f t="shared" ref="D3028:D3035" si="908">IFERROR(VLOOKUP(C3028,Tabla_Insumos,2,FALSE),"")</f>
        <v/>
      </c>
      <c r="E3028" s="330"/>
      <c r="F3028" s="333">
        <f t="shared" ref="F3028:F3035" si="909">IFERROR(VLOOKUP(C3028,Tabla_Insumos,3,FALSE),0)</f>
        <v>0</v>
      </c>
      <c r="G3028" s="334">
        <f>ROUND(E3028*F3028,2)</f>
        <v>0</v>
      </c>
    </row>
    <row r="3029" spans="1:7" s="335" customFormat="1" ht="24" customHeight="1" x14ac:dyDescent="0.2">
      <c r="A3029" s="326" t="str">
        <f t="shared" si="906"/>
        <v/>
      </c>
      <c r="B3029" s="327" t="str">
        <f t="shared" si="907"/>
        <v/>
      </c>
      <c r="C3029" s="328"/>
      <c r="D3029" s="329" t="str">
        <f t="shared" si="908"/>
        <v/>
      </c>
      <c r="E3029" s="330"/>
      <c r="F3029" s="333">
        <f t="shared" si="909"/>
        <v>0</v>
      </c>
      <c r="G3029" s="334">
        <f>ROUND(E3029*F3029,2)</f>
        <v>0</v>
      </c>
    </row>
    <row r="3030" spans="1:7" s="335" customFormat="1" ht="24" customHeight="1" x14ac:dyDescent="0.2">
      <c r="A3030" s="326" t="str">
        <f t="shared" si="906"/>
        <v/>
      </c>
      <c r="B3030" s="327" t="str">
        <f t="shared" si="907"/>
        <v/>
      </c>
      <c r="C3030" s="328"/>
      <c r="D3030" s="329" t="str">
        <f t="shared" si="908"/>
        <v/>
      </c>
      <c r="E3030" s="330"/>
      <c r="F3030" s="333">
        <f t="shared" si="909"/>
        <v>0</v>
      </c>
      <c r="G3030" s="334">
        <f t="shared" ref="G3030:G3035" si="910">ROUND(E3030*F3030,2)</f>
        <v>0</v>
      </c>
    </row>
    <row r="3031" spans="1:7" s="335" customFormat="1" ht="24" customHeight="1" x14ac:dyDescent="0.2">
      <c r="A3031" s="326" t="str">
        <f t="shared" si="906"/>
        <v/>
      </c>
      <c r="B3031" s="327" t="str">
        <f t="shared" si="907"/>
        <v/>
      </c>
      <c r="C3031" s="328"/>
      <c r="D3031" s="329" t="str">
        <f t="shared" si="908"/>
        <v/>
      </c>
      <c r="E3031" s="330"/>
      <c r="F3031" s="333">
        <f t="shared" si="909"/>
        <v>0</v>
      </c>
      <c r="G3031" s="334">
        <f t="shared" si="910"/>
        <v>0</v>
      </c>
    </row>
    <row r="3032" spans="1:7" s="335" customFormat="1" ht="24" customHeight="1" x14ac:dyDescent="0.2">
      <c r="A3032" s="326" t="str">
        <f t="shared" si="906"/>
        <v/>
      </c>
      <c r="B3032" s="327" t="str">
        <f t="shared" si="907"/>
        <v/>
      </c>
      <c r="C3032" s="328"/>
      <c r="D3032" s="329" t="str">
        <f t="shared" si="908"/>
        <v/>
      </c>
      <c r="E3032" s="330"/>
      <c r="F3032" s="331">
        <f t="shared" si="909"/>
        <v>0</v>
      </c>
      <c r="G3032" s="334">
        <f t="shared" si="910"/>
        <v>0</v>
      </c>
    </row>
    <row r="3033" spans="1:7" s="335" customFormat="1" ht="24" customHeight="1" x14ac:dyDescent="0.2">
      <c r="A3033" s="326" t="str">
        <f t="shared" si="906"/>
        <v/>
      </c>
      <c r="B3033" s="327" t="str">
        <f t="shared" si="907"/>
        <v/>
      </c>
      <c r="C3033" s="328"/>
      <c r="D3033" s="329" t="str">
        <f t="shared" si="908"/>
        <v/>
      </c>
      <c r="E3033" s="330"/>
      <c r="F3033" s="331">
        <f t="shared" si="909"/>
        <v>0</v>
      </c>
      <c r="G3033" s="334">
        <f t="shared" si="910"/>
        <v>0</v>
      </c>
    </row>
    <row r="3034" spans="1:7" s="335" customFormat="1" ht="24" customHeight="1" x14ac:dyDescent="0.2">
      <c r="A3034" s="326" t="str">
        <f t="shared" si="906"/>
        <v/>
      </c>
      <c r="B3034" s="327" t="str">
        <f t="shared" si="907"/>
        <v/>
      </c>
      <c r="C3034" s="328"/>
      <c r="D3034" s="329" t="str">
        <f t="shared" si="908"/>
        <v/>
      </c>
      <c r="E3034" s="330"/>
      <c r="F3034" s="331">
        <f t="shared" si="909"/>
        <v>0</v>
      </c>
      <c r="G3034" s="334">
        <f t="shared" si="910"/>
        <v>0</v>
      </c>
    </row>
    <row r="3035" spans="1:7" s="335" customFormat="1" ht="24" customHeight="1" x14ac:dyDescent="0.2">
      <c r="A3035" s="326" t="str">
        <f t="shared" si="906"/>
        <v/>
      </c>
      <c r="B3035" s="327" t="str">
        <f t="shared" si="907"/>
        <v/>
      </c>
      <c r="C3035" s="328"/>
      <c r="D3035" s="329" t="str">
        <f t="shared" si="908"/>
        <v/>
      </c>
      <c r="E3035" s="330"/>
      <c r="F3035" s="331">
        <f t="shared" si="909"/>
        <v>0</v>
      </c>
      <c r="G3035" s="334">
        <f t="shared" si="910"/>
        <v>0</v>
      </c>
    </row>
    <row r="3036" spans="1:7" ht="24" customHeight="1" x14ac:dyDescent="0.2">
      <c r="A3036" s="177"/>
      <c r="B3036" s="151"/>
      <c r="C3036" s="151"/>
      <c r="D3036" s="162"/>
      <c r="E3036" s="163"/>
      <c r="F3036" s="240" t="s">
        <v>34</v>
      </c>
      <c r="G3036" s="178">
        <f>SUBTOTAL(9,G3028:G3035)</f>
        <v>0</v>
      </c>
    </row>
    <row r="3037" spans="1:7" ht="24" customHeight="1" x14ac:dyDescent="0.2">
      <c r="A3037" s="177"/>
      <c r="B3037" s="151"/>
      <c r="C3037" s="179" t="s">
        <v>730</v>
      </c>
      <c r="D3037" s="162"/>
      <c r="E3037" s="163"/>
      <c r="F3037" s="164"/>
      <c r="G3037" s="180"/>
    </row>
    <row r="3038" spans="1:7" s="335" customFormat="1" ht="24" customHeight="1" x14ac:dyDescent="0.2">
      <c r="A3038" s="326" t="str">
        <f t="shared" ref="A3038:A3046" si="911">IFERROR(VLOOKUP(C3038,Tabla_Insumos,4,FALSE),"")</f>
        <v/>
      </c>
      <c r="B3038" s="327" t="str">
        <f t="shared" ref="B3038:B3046" si="912">IFERROR(VLOOKUP(C3038,Tabla_Insumos,5,FALSE),"")</f>
        <v/>
      </c>
      <c r="C3038" s="328"/>
      <c r="D3038" s="329" t="str">
        <f t="shared" ref="D3038:D3046" si="913">IFERROR(VLOOKUP(C3038,Tabla_Insumos,2,FALSE),"")</f>
        <v/>
      </c>
      <c r="E3038" s="330"/>
      <c r="F3038" s="331">
        <f t="shared" ref="F3038:F3046" si="914">IFERROR(VLOOKUP(C3038,Tabla_Insumos,3,FALSE),0)</f>
        <v>0</v>
      </c>
      <c r="G3038" s="334">
        <f t="shared" ref="G3038:G3046" si="915">ROUND(E3038*F3038,2)</f>
        <v>0</v>
      </c>
    </row>
    <row r="3039" spans="1:7" s="335" customFormat="1" ht="24" customHeight="1" x14ac:dyDescent="0.2">
      <c r="A3039" s="326" t="str">
        <f t="shared" si="911"/>
        <v/>
      </c>
      <c r="B3039" s="327" t="str">
        <f t="shared" si="912"/>
        <v/>
      </c>
      <c r="C3039" s="328"/>
      <c r="D3039" s="329" t="str">
        <f t="shared" si="913"/>
        <v/>
      </c>
      <c r="E3039" s="330"/>
      <c r="F3039" s="331">
        <f t="shared" si="914"/>
        <v>0</v>
      </c>
      <c r="G3039" s="334">
        <f t="shared" si="915"/>
        <v>0</v>
      </c>
    </row>
    <row r="3040" spans="1:7" s="335" customFormat="1" ht="24" customHeight="1" x14ac:dyDescent="0.2">
      <c r="A3040" s="326" t="str">
        <f t="shared" si="911"/>
        <v/>
      </c>
      <c r="B3040" s="327" t="str">
        <f t="shared" si="912"/>
        <v/>
      </c>
      <c r="C3040" s="328"/>
      <c r="D3040" s="329" t="str">
        <f t="shared" si="913"/>
        <v/>
      </c>
      <c r="E3040" s="330"/>
      <c r="F3040" s="331">
        <f t="shared" si="914"/>
        <v>0</v>
      </c>
      <c r="G3040" s="334">
        <f t="shared" si="915"/>
        <v>0</v>
      </c>
    </row>
    <row r="3041" spans="1:8" s="335" customFormat="1" ht="24" customHeight="1" x14ac:dyDescent="0.2">
      <c r="A3041" s="326" t="str">
        <f t="shared" si="911"/>
        <v/>
      </c>
      <c r="B3041" s="327" t="str">
        <f t="shared" si="912"/>
        <v/>
      </c>
      <c r="C3041" s="328"/>
      <c r="D3041" s="329" t="str">
        <f t="shared" si="913"/>
        <v/>
      </c>
      <c r="E3041" s="330"/>
      <c r="F3041" s="331">
        <f t="shared" si="914"/>
        <v>0</v>
      </c>
      <c r="G3041" s="334">
        <f t="shared" si="915"/>
        <v>0</v>
      </c>
    </row>
    <row r="3042" spans="1:8" s="335" customFormat="1" ht="24" customHeight="1" x14ac:dyDescent="0.2">
      <c r="A3042" s="326" t="str">
        <f t="shared" si="911"/>
        <v/>
      </c>
      <c r="B3042" s="327" t="str">
        <f t="shared" si="912"/>
        <v/>
      </c>
      <c r="C3042" s="328"/>
      <c r="D3042" s="329" t="str">
        <f t="shared" si="913"/>
        <v/>
      </c>
      <c r="E3042" s="330"/>
      <c r="F3042" s="331">
        <f t="shared" si="914"/>
        <v>0</v>
      </c>
      <c r="G3042" s="334">
        <f t="shared" si="915"/>
        <v>0</v>
      </c>
    </row>
    <row r="3043" spans="1:8" s="335" customFormat="1" ht="24" customHeight="1" x14ac:dyDescent="0.2">
      <c r="A3043" s="326" t="str">
        <f t="shared" si="911"/>
        <v/>
      </c>
      <c r="B3043" s="327" t="str">
        <f t="shared" si="912"/>
        <v/>
      </c>
      <c r="C3043" s="328"/>
      <c r="D3043" s="329" t="str">
        <f t="shared" si="913"/>
        <v/>
      </c>
      <c r="E3043" s="330"/>
      <c r="F3043" s="331">
        <f t="shared" si="914"/>
        <v>0</v>
      </c>
      <c r="G3043" s="334">
        <f t="shared" si="915"/>
        <v>0</v>
      </c>
    </row>
    <row r="3044" spans="1:8" s="335" customFormat="1" ht="24" customHeight="1" x14ac:dyDescent="0.2">
      <c r="A3044" s="326" t="str">
        <f t="shared" si="911"/>
        <v/>
      </c>
      <c r="B3044" s="327" t="str">
        <f t="shared" si="912"/>
        <v/>
      </c>
      <c r="C3044" s="328"/>
      <c r="D3044" s="329" t="str">
        <f t="shared" si="913"/>
        <v/>
      </c>
      <c r="E3044" s="330"/>
      <c r="F3044" s="331">
        <f t="shared" si="914"/>
        <v>0</v>
      </c>
      <c r="G3044" s="334">
        <f t="shared" si="915"/>
        <v>0</v>
      </c>
    </row>
    <row r="3045" spans="1:8" s="335" customFormat="1" ht="24" customHeight="1" x14ac:dyDescent="0.2">
      <c r="A3045" s="326" t="str">
        <f t="shared" si="911"/>
        <v/>
      </c>
      <c r="B3045" s="327" t="str">
        <f t="shared" si="912"/>
        <v/>
      </c>
      <c r="C3045" s="328"/>
      <c r="D3045" s="329" t="str">
        <f t="shared" si="913"/>
        <v/>
      </c>
      <c r="E3045" s="330"/>
      <c r="F3045" s="331">
        <f t="shared" si="914"/>
        <v>0</v>
      </c>
      <c r="G3045" s="334">
        <f t="shared" si="915"/>
        <v>0</v>
      </c>
    </row>
    <row r="3046" spans="1:8" s="335" customFormat="1" ht="24" customHeight="1" x14ac:dyDescent="0.2">
      <c r="A3046" s="326" t="str">
        <f t="shared" si="911"/>
        <v/>
      </c>
      <c r="B3046" s="327" t="str">
        <f t="shared" si="912"/>
        <v/>
      </c>
      <c r="C3046" s="328"/>
      <c r="D3046" s="329" t="str">
        <f t="shared" si="913"/>
        <v/>
      </c>
      <c r="E3046" s="330"/>
      <c r="F3046" s="331">
        <f t="shared" si="914"/>
        <v>0</v>
      </c>
      <c r="G3046" s="334">
        <f t="shared" si="915"/>
        <v>0</v>
      </c>
    </row>
    <row r="3047" spans="1:8" ht="24" customHeight="1" x14ac:dyDescent="0.2">
      <c r="A3047" s="181"/>
      <c r="B3047" s="162"/>
      <c r="C3047" s="151"/>
      <c r="D3047" s="162"/>
      <c r="E3047" s="163"/>
      <c r="F3047" s="240" t="s">
        <v>35</v>
      </c>
      <c r="G3047" s="178">
        <f>SUBTOTAL(9,G3038:G3046)</f>
        <v>0</v>
      </c>
    </row>
    <row r="3048" spans="1:8" ht="24" customHeight="1" thickBot="1" x14ac:dyDescent="0.25">
      <c r="A3048" s="182"/>
      <c r="B3048" s="183"/>
      <c r="C3048" s="184"/>
      <c r="D3048" s="183"/>
      <c r="E3048" s="185"/>
      <c r="F3048" s="186"/>
      <c r="G3048" s="187"/>
    </row>
    <row r="3049" spans="1:8" ht="24" customHeight="1" thickBot="1" x14ac:dyDescent="0.25">
      <c r="A3049" s="188" t="str">
        <f>B3007</f>
        <v>19.5</v>
      </c>
      <c r="B3049" s="189" t="str">
        <f>C3007</f>
        <v>Pinturas varias</v>
      </c>
      <c r="C3049" s="190"/>
      <c r="D3049" s="190" t="s">
        <v>36</v>
      </c>
      <c r="E3049" s="191"/>
      <c r="F3049" s="192" t="s">
        <v>37</v>
      </c>
      <c r="G3049" s="193">
        <f>SUBTOTAL(9,G3012:G3048)</f>
        <v>0</v>
      </c>
    </row>
    <row r="3050" spans="1:8" ht="24" customHeight="1" thickTop="1" thickBot="1" x14ac:dyDescent="0.25"/>
    <row r="3051" spans="1:8" ht="24" customHeight="1" thickTop="1" x14ac:dyDescent="0.2">
      <c r="A3051" s="225" t="s">
        <v>39</v>
      </c>
      <c r="B3051" s="226"/>
      <c r="C3051" s="226"/>
      <c r="D3051" s="226"/>
      <c r="E3051" s="226"/>
      <c r="F3051" s="226"/>
      <c r="G3051" s="227"/>
      <c r="H3051" s="152">
        <f>COUNTIF($A$1:A3057,"ANALISIS DE PRECIOS")</f>
        <v>62</v>
      </c>
    </row>
    <row r="3052" spans="1:8" ht="24" customHeight="1" x14ac:dyDescent="0.2">
      <c r="A3052" s="153" t="s">
        <v>726</v>
      </c>
      <c r="B3052" s="154" t="str">
        <f>Comitente</f>
        <v>DIRECCIÓN DE INFRAESTRUCTURA ESCOLAR</v>
      </c>
      <c r="C3052" s="148"/>
      <c r="D3052" s="155"/>
      <c r="E3052" s="155"/>
      <c r="F3052" s="156"/>
      <c r="G3052" s="157"/>
    </row>
    <row r="3053" spans="1:8" ht="24" customHeight="1" x14ac:dyDescent="0.2">
      <c r="A3053" s="153" t="s">
        <v>727</v>
      </c>
      <c r="B3053" s="154">
        <f>Contratista</f>
        <v>0</v>
      </c>
      <c r="C3053" s="149"/>
      <c r="D3053" s="149"/>
      <c r="E3053" s="149"/>
      <c r="F3053" s="158"/>
      <c r="G3053" s="159"/>
    </row>
    <row r="3054" spans="1:8" ht="24" customHeight="1" x14ac:dyDescent="0.2">
      <c r="A3054" s="153" t="s">
        <v>26</v>
      </c>
      <c r="B3054" s="154" t="str">
        <f>Obra</f>
        <v>E.N.I. N° 23 - MARGARITA FERRA DE BARTOL</v>
      </c>
      <c r="C3054" s="149"/>
      <c r="D3054" s="149"/>
      <c r="E3054" s="149"/>
      <c r="F3054" s="158" t="s">
        <v>40</v>
      </c>
      <c r="G3054" s="160">
        <f>Fecha_Base</f>
        <v>0</v>
      </c>
    </row>
    <row r="3055" spans="1:8" ht="24" customHeight="1" x14ac:dyDescent="0.2">
      <c r="A3055" s="161" t="s">
        <v>725</v>
      </c>
      <c r="B3055" s="150" t="str">
        <f>Ubicación</f>
        <v>Alfredo Fortabat 3060 (o) - Bº Franklin Rawson</v>
      </c>
      <c r="C3055" s="150"/>
      <c r="D3055" s="162"/>
      <c r="E3055" s="163"/>
      <c r="F3055" s="164"/>
      <c r="G3055" s="165"/>
    </row>
    <row r="3056" spans="1:8" ht="24" customHeight="1" x14ac:dyDescent="0.2">
      <c r="A3056" s="161" t="s">
        <v>41</v>
      </c>
      <c r="B3056" s="166" t="str">
        <f>IFERROR(VALUE(LEFT(B3057,FIND("-",B3057)-1)),"")</f>
        <v/>
      </c>
      <c r="C3056" s="151" t="str">
        <f>IFERROR(VLOOKUP(B3056,Tabla_CyP,2,FALSE),"")</f>
        <v/>
      </c>
      <c r="E3056" s="163"/>
      <c r="F3056" s="164"/>
      <c r="G3056" s="165"/>
    </row>
    <row r="3057" spans="1:141" ht="24" customHeight="1" x14ac:dyDescent="0.2">
      <c r="A3057" s="161" t="s">
        <v>27</v>
      </c>
      <c r="B3057" s="167" t="str">
        <f>IFERROR(VLOOKUP(COUNTIF($A$1:A3057,"ANALISIS DE PRECIOS"),Tabla_NumeroItem,4,FALSE),"")</f>
        <v>20.1</v>
      </c>
      <c r="C3057" s="151" t="str">
        <f>IFERROR(VLOOKUP(B3057,Tabla_CyP,2,FALSE),"")</f>
        <v>Señalización</v>
      </c>
      <c r="D3057" s="162"/>
      <c r="E3057" s="163"/>
      <c r="F3057" s="158" t="s">
        <v>28</v>
      </c>
      <c r="G3057" s="168" t="str">
        <f>IFERROR(VLOOKUP(B3057,Tabla_CyP,4,FALSE),"")</f>
        <v>gl</v>
      </c>
    </row>
    <row r="3058" spans="1:141" ht="24" customHeight="1" x14ac:dyDescent="0.2">
      <c r="A3058" s="161"/>
      <c r="B3058" s="150"/>
      <c r="C3058" s="151"/>
      <c r="D3058" s="162"/>
      <c r="E3058" s="163"/>
      <c r="F3058" s="164"/>
      <c r="G3058" s="165"/>
    </row>
    <row r="3059" spans="1:141" ht="24" customHeight="1" x14ac:dyDescent="0.2">
      <c r="A3059" s="357" t="s">
        <v>588</v>
      </c>
      <c r="B3059" s="358"/>
      <c r="C3059" s="359" t="s">
        <v>0</v>
      </c>
      <c r="D3059" s="359" t="s">
        <v>29</v>
      </c>
      <c r="E3059" s="361" t="s">
        <v>30</v>
      </c>
      <c r="F3059" s="363" t="s">
        <v>31</v>
      </c>
      <c r="G3059" s="365" t="s">
        <v>32</v>
      </c>
    </row>
    <row r="3060" spans="1:141" s="171" customFormat="1" ht="24" customHeight="1" x14ac:dyDescent="0.2">
      <c r="A3060" s="169" t="s">
        <v>589</v>
      </c>
      <c r="B3060" s="170" t="s">
        <v>590</v>
      </c>
      <c r="C3060" s="360"/>
      <c r="D3060" s="360"/>
      <c r="E3060" s="362"/>
      <c r="F3060" s="364"/>
      <c r="G3060" s="366"/>
      <c r="I3060" s="336"/>
      <c r="J3060" s="336"/>
      <c r="K3060" s="336"/>
      <c r="L3060" s="336"/>
      <c r="M3060" s="336"/>
      <c r="N3060" s="336"/>
      <c r="O3060" s="336"/>
      <c r="P3060" s="336"/>
      <c r="Q3060" s="336"/>
      <c r="R3060" s="336"/>
      <c r="S3060" s="336"/>
      <c r="T3060" s="336"/>
      <c r="U3060" s="336"/>
      <c r="V3060" s="336"/>
      <c r="W3060" s="336"/>
      <c r="X3060" s="336"/>
      <c r="Y3060" s="336"/>
      <c r="Z3060" s="336"/>
      <c r="AA3060" s="336"/>
      <c r="AB3060" s="336"/>
      <c r="AC3060" s="336"/>
      <c r="AD3060" s="336"/>
      <c r="AE3060" s="336"/>
      <c r="AF3060" s="336"/>
      <c r="AG3060" s="336"/>
      <c r="AH3060" s="336"/>
      <c r="AI3060" s="336"/>
      <c r="AJ3060" s="336"/>
      <c r="AK3060" s="336"/>
      <c r="AL3060" s="336"/>
      <c r="AM3060" s="336"/>
      <c r="AN3060" s="336"/>
      <c r="AO3060" s="336"/>
      <c r="AP3060" s="336"/>
      <c r="AQ3060" s="336"/>
      <c r="AR3060" s="336"/>
      <c r="AS3060" s="336"/>
      <c r="AT3060" s="336"/>
      <c r="AU3060" s="336"/>
      <c r="AV3060" s="336"/>
      <c r="AW3060" s="336"/>
      <c r="AX3060" s="336"/>
      <c r="AY3060" s="336"/>
      <c r="AZ3060" s="336"/>
      <c r="BA3060" s="336"/>
      <c r="BB3060" s="336"/>
      <c r="BC3060" s="336"/>
      <c r="BD3060" s="336"/>
      <c r="BE3060" s="336"/>
      <c r="BF3060" s="336"/>
      <c r="BG3060" s="336"/>
      <c r="BH3060" s="336"/>
      <c r="BI3060" s="336"/>
      <c r="BJ3060" s="336"/>
      <c r="BK3060" s="336"/>
      <c r="BL3060" s="336"/>
      <c r="BM3060" s="336"/>
      <c r="BN3060" s="336"/>
      <c r="BO3060" s="336"/>
      <c r="BP3060" s="336"/>
      <c r="BQ3060" s="336"/>
      <c r="BR3060" s="336"/>
      <c r="BS3060" s="336"/>
      <c r="BT3060" s="336"/>
      <c r="BU3060" s="336"/>
      <c r="BV3060" s="336"/>
      <c r="BW3060" s="336"/>
      <c r="BX3060" s="336"/>
      <c r="BY3060" s="336"/>
      <c r="BZ3060" s="336"/>
      <c r="CA3060" s="336"/>
      <c r="CB3060" s="336"/>
      <c r="CC3060" s="336"/>
      <c r="CD3060" s="336"/>
      <c r="CE3060" s="336"/>
      <c r="CF3060" s="336"/>
      <c r="CG3060" s="336"/>
      <c r="CH3060" s="336"/>
      <c r="CI3060" s="336"/>
      <c r="CJ3060" s="336"/>
      <c r="CK3060" s="336"/>
      <c r="CL3060" s="336"/>
      <c r="CM3060" s="336"/>
      <c r="CN3060" s="336"/>
      <c r="CO3060" s="336"/>
      <c r="CP3060" s="336"/>
      <c r="CQ3060" s="336"/>
      <c r="CR3060" s="336"/>
      <c r="CS3060" s="336"/>
      <c r="CT3060" s="336"/>
      <c r="CU3060" s="336"/>
      <c r="CV3060" s="336"/>
      <c r="CW3060" s="336"/>
      <c r="CX3060" s="336"/>
      <c r="CY3060" s="336"/>
      <c r="CZ3060" s="336"/>
      <c r="DA3060" s="336"/>
      <c r="DB3060" s="336"/>
      <c r="DC3060" s="336"/>
      <c r="DD3060" s="336"/>
      <c r="DE3060" s="336"/>
      <c r="DF3060" s="336"/>
      <c r="DG3060" s="336"/>
      <c r="DH3060" s="336"/>
      <c r="DI3060" s="336"/>
      <c r="DJ3060" s="336"/>
      <c r="DK3060" s="336"/>
      <c r="DL3060" s="336"/>
      <c r="DM3060" s="336"/>
      <c r="DN3060" s="336"/>
      <c r="DO3060" s="336"/>
      <c r="DP3060" s="336"/>
      <c r="DQ3060" s="336"/>
      <c r="DR3060" s="336"/>
      <c r="DS3060" s="336"/>
      <c r="DT3060" s="336"/>
      <c r="DU3060" s="336"/>
      <c r="DV3060" s="336"/>
      <c r="DW3060" s="336"/>
      <c r="DX3060" s="336"/>
      <c r="DY3060" s="336"/>
      <c r="DZ3060" s="336"/>
      <c r="EA3060" s="336"/>
      <c r="EB3060" s="336"/>
      <c r="EC3060" s="336"/>
      <c r="ED3060" s="336"/>
      <c r="EE3060" s="336"/>
      <c r="EF3060" s="336"/>
      <c r="EG3060" s="336"/>
      <c r="EH3060" s="336"/>
      <c r="EI3060" s="336"/>
      <c r="EJ3060" s="336"/>
      <c r="EK3060" s="336"/>
    </row>
    <row r="3061" spans="1:141" ht="24" customHeight="1" x14ac:dyDescent="0.2">
      <c r="A3061" s="239"/>
      <c r="B3061" s="172"/>
      <c r="C3061" s="237" t="s">
        <v>728</v>
      </c>
      <c r="D3061" s="173"/>
      <c r="E3061" s="174"/>
      <c r="F3061" s="175"/>
      <c r="G3061" s="176"/>
    </row>
    <row r="3062" spans="1:141" s="335" customFormat="1" ht="24" customHeight="1" x14ac:dyDescent="0.2">
      <c r="A3062" s="326" t="str">
        <f t="shared" ref="A3062:A3075" si="916">IFERROR(VLOOKUP(C3062,Tabla_Insumos,4,FALSE),"")</f>
        <v/>
      </c>
      <c r="B3062" s="327" t="str">
        <f>IFERROR(VLOOKUP(C3062,Tabla_Insumos,5,FALSE),"")</f>
        <v/>
      </c>
      <c r="C3062" s="328"/>
      <c r="D3062" s="329" t="str">
        <f t="shared" ref="D3062:D3075" si="917">IFERROR(VLOOKUP(C3062,Tabla_Insumos,2,FALSE),"")</f>
        <v/>
      </c>
      <c r="E3062" s="330"/>
      <c r="F3062" s="331">
        <f t="shared" ref="F3062:F3075" si="918">IFERROR(VLOOKUP(C3062,Tabla_Insumos,3,FALSE),0)</f>
        <v>0</v>
      </c>
      <c r="G3062" s="334">
        <f>ROUND(E3062*F3062,2)</f>
        <v>0</v>
      </c>
    </row>
    <row r="3063" spans="1:141" s="335" customFormat="1" ht="24" customHeight="1" x14ac:dyDescent="0.2">
      <c r="A3063" s="326" t="str">
        <f t="shared" si="916"/>
        <v/>
      </c>
      <c r="B3063" s="327" t="str">
        <f t="shared" ref="B3063:B3075" si="919">IFERROR(VLOOKUP(C3063,Tabla_Insumos,5,FALSE),"")</f>
        <v/>
      </c>
      <c r="C3063" s="328"/>
      <c r="D3063" s="329" t="str">
        <f t="shared" si="917"/>
        <v/>
      </c>
      <c r="E3063" s="330"/>
      <c r="F3063" s="331">
        <f t="shared" si="918"/>
        <v>0</v>
      </c>
      <c r="G3063" s="334">
        <f t="shared" ref="G3063:G3075" si="920">ROUND(E3063*F3063,2)</f>
        <v>0</v>
      </c>
    </row>
    <row r="3064" spans="1:141" s="335" customFormat="1" ht="24" customHeight="1" x14ac:dyDescent="0.2">
      <c r="A3064" s="326" t="str">
        <f t="shared" si="916"/>
        <v/>
      </c>
      <c r="B3064" s="327" t="str">
        <f t="shared" si="919"/>
        <v/>
      </c>
      <c r="C3064" s="328"/>
      <c r="D3064" s="329" t="str">
        <f t="shared" si="917"/>
        <v/>
      </c>
      <c r="E3064" s="330"/>
      <c r="F3064" s="331">
        <f t="shared" si="918"/>
        <v>0</v>
      </c>
      <c r="G3064" s="334">
        <f t="shared" si="920"/>
        <v>0</v>
      </c>
    </row>
    <row r="3065" spans="1:141" s="335" customFormat="1" ht="24" customHeight="1" x14ac:dyDescent="0.2">
      <c r="A3065" s="326" t="str">
        <f t="shared" si="916"/>
        <v/>
      </c>
      <c r="B3065" s="327" t="str">
        <f t="shared" si="919"/>
        <v/>
      </c>
      <c r="C3065" s="328"/>
      <c r="D3065" s="329" t="str">
        <f t="shared" si="917"/>
        <v/>
      </c>
      <c r="E3065" s="330"/>
      <c r="F3065" s="331">
        <f t="shared" si="918"/>
        <v>0</v>
      </c>
      <c r="G3065" s="334">
        <f t="shared" si="920"/>
        <v>0</v>
      </c>
    </row>
    <row r="3066" spans="1:141" s="335" customFormat="1" ht="24" customHeight="1" x14ac:dyDescent="0.2">
      <c r="A3066" s="326" t="str">
        <f t="shared" si="916"/>
        <v/>
      </c>
      <c r="B3066" s="327" t="str">
        <f t="shared" si="919"/>
        <v/>
      </c>
      <c r="C3066" s="328"/>
      <c r="D3066" s="329" t="str">
        <f t="shared" si="917"/>
        <v/>
      </c>
      <c r="E3066" s="330"/>
      <c r="F3066" s="331">
        <f t="shared" si="918"/>
        <v>0</v>
      </c>
      <c r="G3066" s="334">
        <f t="shared" si="920"/>
        <v>0</v>
      </c>
    </row>
    <row r="3067" spans="1:141" s="335" customFormat="1" ht="24" customHeight="1" x14ac:dyDescent="0.2">
      <c r="A3067" s="326" t="str">
        <f t="shared" si="916"/>
        <v/>
      </c>
      <c r="B3067" s="327" t="str">
        <f t="shared" si="919"/>
        <v/>
      </c>
      <c r="C3067" s="328"/>
      <c r="D3067" s="329" t="str">
        <f t="shared" si="917"/>
        <v/>
      </c>
      <c r="E3067" s="330"/>
      <c r="F3067" s="331">
        <f t="shared" si="918"/>
        <v>0</v>
      </c>
      <c r="G3067" s="334">
        <f t="shared" si="920"/>
        <v>0</v>
      </c>
    </row>
    <row r="3068" spans="1:141" s="335" customFormat="1" ht="24" customHeight="1" x14ac:dyDescent="0.2">
      <c r="A3068" s="326" t="str">
        <f t="shared" si="916"/>
        <v/>
      </c>
      <c r="B3068" s="327" t="str">
        <f t="shared" si="919"/>
        <v/>
      </c>
      <c r="C3068" s="328"/>
      <c r="D3068" s="329" t="str">
        <f t="shared" si="917"/>
        <v/>
      </c>
      <c r="E3068" s="330"/>
      <c r="F3068" s="331">
        <f t="shared" si="918"/>
        <v>0</v>
      </c>
      <c r="G3068" s="334">
        <f t="shared" si="920"/>
        <v>0</v>
      </c>
    </row>
    <row r="3069" spans="1:141" s="335" customFormat="1" ht="24" customHeight="1" x14ac:dyDescent="0.2">
      <c r="A3069" s="326" t="str">
        <f t="shared" si="916"/>
        <v/>
      </c>
      <c r="B3069" s="327" t="str">
        <f t="shared" si="919"/>
        <v/>
      </c>
      <c r="C3069" s="328"/>
      <c r="D3069" s="329" t="str">
        <f t="shared" si="917"/>
        <v/>
      </c>
      <c r="E3069" s="330"/>
      <c r="F3069" s="331">
        <f t="shared" si="918"/>
        <v>0</v>
      </c>
      <c r="G3069" s="334">
        <f t="shared" si="920"/>
        <v>0</v>
      </c>
    </row>
    <row r="3070" spans="1:141" s="335" customFormat="1" ht="24" customHeight="1" x14ac:dyDescent="0.2">
      <c r="A3070" s="326" t="str">
        <f t="shared" si="916"/>
        <v/>
      </c>
      <c r="B3070" s="327" t="str">
        <f t="shared" si="919"/>
        <v/>
      </c>
      <c r="C3070" s="328"/>
      <c r="D3070" s="329" t="str">
        <f t="shared" si="917"/>
        <v/>
      </c>
      <c r="E3070" s="330"/>
      <c r="F3070" s="331">
        <f t="shared" si="918"/>
        <v>0</v>
      </c>
      <c r="G3070" s="334">
        <f t="shared" si="920"/>
        <v>0</v>
      </c>
    </row>
    <row r="3071" spans="1:141" s="335" customFormat="1" ht="24" customHeight="1" x14ac:dyDescent="0.2">
      <c r="A3071" s="326" t="str">
        <f t="shared" si="916"/>
        <v/>
      </c>
      <c r="B3071" s="327" t="str">
        <f t="shared" si="919"/>
        <v/>
      </c>
      <c r="C3071" s="328"/>
      <c r="D3071" s="329" t="str">
        <f t="shared" si="917"/>
        <v/>
      </c>
      <c r="E3071" s="330"/>
      <c r="F3071" s="331">
        <f t="shared" si="918"/>
        <v>0</v>
      </c>
      <c r="G3071" s="334">
        <f t="shared" si="920"/>
        <v>0</v>
      </c>
    </row>
    <row r="3072" spans="1:141" s="335" customFormat="1" ht="24" customHeight="1" x14ac:dyDescent="0.2">
      <c r="A3072" s="326" t="str">
        <f t="shared" si="916"/>
        <v/>
      </c>
      <c r="B3072" s="327" t="str">
        <f t="shared" si="919"/>
        <v/>
      </c>
      <c r="C3072" s="328"/>
      <c r="D3072" s="329" t="str">
        <f t="shared" si="917"/>
        <v/>
      </c>
      <c r="E3072" s="330"/>
      <c r="F3072" s="331">
        <f t="shared" si="918"/>
        <v>0</v>
      </c>
      <c r="G3072" s="334">
        <f t="shared" si="920"/>
        <v>0</v>
      </c>
    </row>
    <row r="3073" spans="1:7" s="335" customFormat="1" ht="24" customHeight="1" x14ac:dyDescent="0.2">
      <c r="A3073" s="326" t="str">
        <f t="shared" si="916"/>
        <v/>
      </c>
      <c r="B3073" s="327" t="str">
        <f t="shared" si="919"/>
        <v/>
      </c>
      <c r="C3073" s="328"/>
      <c r="D3073" s="329" t="str">
        <f t="shared" si="917"/>
        <v/>
      </c>
      <c r="E3073" s="330"/>
      <c r="F3073" s="331">
        <f t="shared" si="918"/>
        <v>0</v>
      </c>
      <c r="G3073" s="334">
        <f t="shared" si="920"/>
        <v>0</v>
      </c>
    </row>
    <row r="3074" spans="1:7" s="335" customFormat="1" ht="24" customHeight="1" x14ac:dyDescent="0.2">
      <c r="A3074" s="326" t="str">
        <f t="shared" si="916"/>
        <v/>
      </c>
      <c r="B3074" s="327" t="str">
        <f t="shared" si="919"/>
        <v/>
      </c>
      <c r="C3074" s="328"/>
      <c r="D3074" s="329" t="str">
        <f t="shared" si="917"/>
        <v/>
      </c>
      <c r="E3074" s="330"/>
      <c r="F3074" s="331">
        <f t="shared" si="918"/>
        <v>0</v>
      </c>
      <c r="G3074" s="334">
        <f t="shared" si="920"/>
        <v>0</v>
      </c>
    </row>
    <row r="3075" spans="1:7" s="335" customFormat="1" ht="24" customHeight="1" x14ac:dyDescent="0.2">
      <c r="A3075" s="326" t="str">
        <f t="shared" si="916"/>
        <v/>
      </c>
      <c r="B3075" s="327" t="str">
        <f t="shared" si="919"/>
        <v/>
      </c>
      <c r="C3075" s="328"/>
      <c r="D3075" s="329" t="str">
        <f t="shared" si="917"/>
        <v/>
      </c>
      <c r="E3075" s="330"/>
      <c r="F3075" s="332">
        <f t="shared" si="918"/>
        <v>0</v>
      </c>
      <c r="G3075" s="334">
        <f t="shared" si="920"/>
        <v>0</v>
      </c>
    </row>
    <row r="3076" spans="1:7" ht="24" customHeight="1" x14ac:dyDescent="0.2">
      <c r="A3076" s="177"/>
      <c r="B3076" s="151"/>
      <c r="C3076" s="151"/>
      <c r="D3076" s="162"/>
      <c r="E3076" s="163"/>
      <c r="F3076" s="240" t="s">
        <v>33</v>
      </c>
      <c r="G3076" s="178">
        <f>SUBTOTAL(9,G3062:G3075)</f>
        <v>0</v>
      </c>
    </row>
    <row r="3077" spans="1:7" ht="24" customHeight="1" x14ac:dyDescent="0.2">
      <c r="A3077" s="177"/>
      <c r="B3077" s="151"/>
      <c r="C3077" s="179" t="s">
        <v>729</v>
      </c>
      <c r="D3077" s="162"/>
      <c r="E3077" s="163"/>
      <c r="F3077" s="164"/>
      <c r="G3077" s="180"/>
    </row>
    <row r="3078" spans="1:7" s="335" customFormat="1" ht="24" customHeight="1" x14ac:dyDescent="0.2">
      <c r="A3078" s="326" t="str">
        <f t="shared" ref="A3078:A3085" si="921">IFERROR(VLOOKUP(C3078,Tabla_Insumos,4,FALSE),"")</f>
        <v/>
      </c>
      <c r="B3078" s="327" t="str">
        <f t="shared" ref="B3078:B3085" si="922">IFERROR(VLOOKUP(C3078,Tabla_Insumos,5,FALSE),"")</f>
        <v/>
      </c>
      <c r="C3078" s="328"/>
      <c r="D3078" s="329" t="str">
        <f t="shared" ref="D3078:D3085" si="923">IFERROR(VLOOKUP(C3078,Tabla_Insumos,2,FALSE),"")</f>
        <v/>
      </c>
      <c r="E3078" s="330"/>
      <c r="F3078" s="333">
        <f t="shared" ref="F3078:F3085" si="924">IFERROR(VLOOKUP(C3078,Tabla_Insumos,3,FALSE),0)</f>
        <v>0</v>
      </c>
      <c r="G3078" s="334">
        <f>ROUND(E3078*F3078,2)</f>
        <v>0</v>
      </c>
    </row>
    <row r="3079" spans="1:7" s="335" customFormat="1" ht="24" customHeight="1" x14ac:dyDescent="0.2">
      <c r="A3079" s="326" t="str">
        <f t="shared" si="921"/>
        <v/>
      </c>
      <c r="B3079" s="327" t="str">
        <f t="shared" si="922"/>
        <v/>
      </c>
      <c r="C3079" s="328"/>
      <c r="D3079" s="329" t="str">
        <f t="shared" si="923"/>
        <v/>
      </c>
      <c r="E3079" s="330"/>
      <c r="F3079" s="333">
        <f t="shared" si="924"/>
        <v>0</v>
      </c>
      <c r="G3079" s="334">
        <f>ROUND(E3079*F3079,2)</f>
        <v>0</v>
      </c>
    </row>
    <row r="3080" spans="1:7" s="335" customFormat="1" ht="24" customHeight="1" x14ac:dyDescent="0.2">
      <c r="A3080" s="326" t="str">
        <f t="shared" si="921"/>
        <v/>
      </c>
      <c r="B3080" s="327" t="str">
        <f t="shared" si="922"/>
        <v/>
      </c>
      <c r="C3080" s="328"/>
      <c r="D3080" s="329" t="str">
        <f t="shared" si="923"/>
        <v/>
      </c>
      <c r="E3080" s="330"/>
      <c r="F3080" s="333">
        <f t="shared" si="924"/>
        <v>0</v>
      </c>
      <c r="G3080" s="334">
        <f t="shared" ref="G3080:G3085" si="925">ROUND(E3080*F3080,2)</f>
        <v>0</v>
      </c>
    </row>
    <row r="3081" spans="1:7" s="335" customFormat="1" ht="24" customHeight="1" x14ac:dyDescent="0.2">
      <c r="A3081" s="326" t="str">
        <f t="shared" si="921"/>
        <v/>
      </c>
      <c r="B3081" s="327" t="str">
        <f t="shared" si="922"/>
        <v/>
      </c>
      <c r="C3081" s="328"/>
      <c r="D3081" s="329" t="str">
        <f t="shared" si="923"/>
        <v/>
      </c>
      <c r="E3081" s="330"/>
      <c r="F3081" s="333">
        <f t="shared" si="924"/>
        <v>0</v>
      </c>
      <c r="G3081" s="334">
        <f t="shared" si="925"/>
        <v>0</v>
      </c>
    </row>
    <row r="3082" spans="1:7" s="335" customFormat="1" ht="24" customHeight="1" x14ac:dyDescent="0.2">
      <c r="A3082" s="326" t="str">
        <f t="shared" si="921"/>
        <v/>
      </c>
      <c r="B3082" s="327" t="str">
        <f t="shared" si="922"/>
        <v/>
      </c>
      <c r="C3082" s="328"/>
      <c r="D3082" s="329" t="str">
        <f t="shared" si="923"/>
        <v/>
      </c>
      <c r="E3082" s="330"/>
      <c r="F3082" s="331">
        <f t="shared" si="924"/>
        <v>0</v>
      </c>
      <c r="G3082" s="334">
        <f t="shared" si="925"/>
        <v>0</v>
      </c>
    </row>
    <row r="3083" spans="1:7" s="335" customFormat="1" ht="24" customHeight="1" x14ac:dyDescent="0.2">
      <c r="A3083" s="326" t="str">
        <f t="shared" si="921"/>
        <v/>
      </c>
      <c r="B3083" s="327" t="str">
        <f t="shared" si="922"/>
        <v/>
      </c>
      <c r="C3083" s="328"/>
      <c r="D3083" s="329" t="str">
        <f t="shared" si="923"/>
        <v/>
      </c>
      <c r="E3083" s="330"/>
      <c r="F3083" s="331">
        <f t="shared" si="924"/>
        <v>0</v>
      </c>
      <c r="G3083" s="334">
        <f t="shared" si="925"/>
        <v>0</v>
      </c>
    </row>
    <row r="3084" spans="1:7" s="335" customFormat="1" ht="24" customHeight="1" x14ac:dyDescent="0.2">
      <c r="A3084" s="326" t="str">
        <f t="shared" si="921"/>
        <v/>
      </c>
      <c r="B3084" s="327" t="str">
        <f t="shared" si="922"/>
        <v/>
      </c>
      <c r="C3084" s="328"/>
      <c r="D3084" s="329" t="str">
        <f t="shared" si="923"/>
        <v/>
      </c>
      <c r="E3084" s="330"/>
      <c r="F3084" s="331">
        <f t="shared" si="924"/>
        <v>0</v>
      </c>
      <c r="G3084" s="334">
        <f t="shared" si="925"/>
        <v>0</v>
      </c>
    </row>
    <row r="3085" spans="1:7" s="335" customFormat="1" ht="24" customHeight="1" x14ac:dyDescent="0.2">
      <c r="A3085" s="326" t="str">
        <f t="shared" si="921"/>
        <v/>
      </c>
      <c r="B3085" s="327" t="str">
        <f t="shared" si="922"/>
        <v/>
      </c>
      <c r="C3085" s="328"/>
      <c r="D3085" s="329" t="str">
        <f t="shared" si="923"/>
        <v/>
      </c>
      <c r="E3085" s="330"/>
      <c r="F3085" s="331">
        <f t="shared" si="924"/>
        <v>0</v>
      </c>
      <c r="G3085" s="334">
        <f t="shared" si="925"/>
        <v>0</v>
      </c>
    </row>
    <row r="3086" spans="1:7" ht="24" customHeight="1" x14ac:dyDescent="0.2">
      <c r="A3086" s="177"/>
      <c r="B3086" s="151"/>
      <c r="C3086" s="151"/>
      <c r="D3086" s="162"/>
      <c r="E3086" s="163"/>
      <c r="F3086" s="240" t="s">
        <v>34</v>
      </c>
      <c r="G3086" s="178">
        <f>SUBTOTAL(9,G3078:G3085)</f>
        <v>0</v>
      </c>
    </row>
    <row r="3087" spans="1:7" ht="24" customHeight="1" x14ac:dyDescent="0.2">
      <c r="A3087" s="177"/>
      <c r="B3087" s="151"/>
      <c r="C3087" s="179" t="s">
        <v>730</v>
      </c>
      <c r="D3087" s="162"/>
      <c r="E3087" s="163"/>
      <c r="F3087" s="164"/>
      <c r="G3087" s="180"/>
    </row>
    <row r="3088" spans="1:7" s="335" customFormat="1" ht="24" customHeight="1" x14ac:dyDescent="0.2">
      <c r="A3088" s="326" t="str">
        <f t="shared" ref="A3088:A3096" si="926">IFERROR(VLOOKUP(C3088,Tabla_Insumos,4,FALSE),"")</f>
        <v/>
      </c>
      <c r="B3088" s="327" t="str">
        <f t="shared" ref="B3088:B3096" si="927">IFERROR(VLOOKUP(C3088,Tabla_Insumos,5,FALSE),"")</f>
        <v/>
      </c>
      <c r="C3088" s="328"/>
      <c r="D3088" s="329" t="str">
        <f t="shared" ref="D3088:D3096" si="928">IFERROR(VLOOKUP(C3088,Tabla_Insumos,2,FALSE),"")</f>
        <v/>
      </c>
      <c r="E3088" s="330"/>
      <c r="F3088" s="331">
        <f t="shared" ref="F3088:F3096" si="929">IFERROR(VLOOKUP(C3088,Tabla_Insumos,3,FALSE),0)</f>
        <v>0</v>
      </c>
      <c r="G3088" s="334">
        <f t="shared" ref="G3088:G3096" si="930">ROUND(E3088*F3088,2)</f>
        <v>0</v>
      </c>
    </row>
    <row r="3089" spans="1:8" s="335" customFormat="1" ht="24" customHeight="1" x14ac:dyDescent="0.2">
      <c r="A3089" s="326" t="str">
        <f t="shared" si="926"/>
        <v/>
      </c>
      <c r="B3089" s="327" t="str">
        <f t="shared" si="927"/>
        <v/>
      </c>
      <c r="C3089" s="328"/>
      <c r="D3089" s="329" t="str">
        <f t="shared" si="928"/>
        <v/>
      </c>
      <c r="E3089" s="330"/>
      <c r="F3089" s="331">
        <f t="shared" si="929"/>
        <v>0</v>
      </c>
      <c r="G3089" s="334">
        <f t="shared" si="930"/>
        <v>0</v>
      </c>
    </row>
    <row r="3090" spans="1:8" s="335" customFormat="1" ht="24" customHeight="1" x14ac:dyDescent="0.2">
      <c r="A3090" s="326" t="str">
        <f t="shared" si="926"/>
        <v/>
      </c>
      <c r="B3090" s="327" t="str">
        <f t="shared" si="927"/>
        <v/>
      </c>
      <c r="C3090" s="328"/>
      <c r="D3090" s="329" t="str">
        <f t="shared" si="928"/>
        <v/>
      </c>
      <c r="E3090" s="330"/>
      <c r="F3090" s="331">
        <f t="shared" si="929"/>
        <v>0</v>
      </c>
      <c r="G3090" s="334">
        <f t="shared" si="930"/>
        <v>0</v>
      </c>
    </row>
    <row r="3091" spans="1:8" s="335" customFormat="1" ht="24" customHeight="1" x14ac:dyDescent="0.2">
      <c r="A3091" s="326" t="str">
        <f t="shared" si="926"/>
        <v/>
      </c>
      <c r="B3091" s="327" t="str">
        <f t="shared" si="927"/>
        <v/>
      </c>
      <c r="C3091" s="328"/>
      <c r="D3091" s="329" t="str">
        <f t="shared" si="928"/>
        <v/>
      </c>
      <c r="E3091" s="330"/>
      <c r="F3091" s="331">
        <f t="shared" si="929"/>
        <v>0</v>
      </c>
      <c r="G3091" s="334">
        <f t="shared" si="930"/>
        <v>0</v>
      </c>
    </row>
    <row r="3092" spans="1:8" s="335" customFormat="1" ht="24" customHeight="1" x14ac:dyDescent="0.2">
      <c r="A3092" s="326" t="str">
        <f t="shared" si="926"/>
        <v/>
      </c>
      <c r="B3092" s="327" t="str">
        <f t="shared" si="927"/>
        <v/>
      </c>
      <c r="C3092" s="328"/>
      <c r="D3092" s="329" t="str">
        <f t="shared" si="928"/>
        <v/>
      </c>
      <c r="E3092" s="330"/>
      <c r="F3092" s="331">
        <f t="shared" si="929"/>
        <v>0</v>
      </c>
      <c r="G3092" s="334">
        <f t="shared" si="930"/>
        <v>0</v>
      </c>
    </row>
    <row r="3093" spans="1:8" s="335" customFormat="1" ht="24" customHeight="1" x14ac:dyDescent="0.2">
      <c r="A3093" s="326" t="str">
        <f t="shared" si="926"/>
        <v/>
      </c>
      <c r="B3093" s="327" t="str">
        <f t="shared" si="927"/>
        <v/>
      </c>
      <c r="C3093" s="328"/>
      <c r="D3093" s="329" t="str">
        <f t="shared" si="928"/>
        <v/>
      </c>
      <c r="E3093" s="330"/>
      <c r="F3093" s="331">
        <f t="shared" si="929"/>
        <v>0</v>
      </c>
      <c r="G3093" s="334">
        <f t="shared" si="930"/>
        <v>0</v>
      </c>
    </row>
    <row r="3094" spans="1:8" s="335" customFormat="1" ht="24" customHeight="1" x14ac:dyDescent="0.2">
      <c r="A3094" s="326" t="str">
        <f t="shared" si="926"/>
        <v/>
      </c>
      <c r="B3094" s="327" t="str">
        <f t="shared" si="927"/>
        <v/>
      </c>
      <c r="C3094" s="328"/>
      <c r="D3094" s="329" t="str">
        <f t="shared" si="928"/>
        <v/>
      </c>
      <c r="E3094" s="330"/>
      <c r="F3094" s="331">
        <f t="shared" si="929"/>
        <v>0</v>
      </c>
      <c r="G3094" s="334">
        <f t="shared" si="930"/>
        <v>0</v>
      </c>
    </row>
    <row r="3095" spans="1:8" s="335" customFormat="1" ht="24" customHeight="1" x14ac:dyDescent="0.2">
      <c r="A3095" s="326" t="str">
        <f t="shared" si="926"/>
        <v/>
      </c>
      <c r="B3095" s="327" t="str">
        <f t="shared" si="927"/>
        <v/>
      </c>
      <c r="C3095" s="328"/>
      <c r="D3095" s="329" t="str">
        <f t="shared" si="928"/>
        <v/>
      </c>
      <c r="E3095" s="330"/>
      <c r="F3095" s="331">
        <f t="shared" si="929"/>
        <v>0</v>
      </c>
      <c r="G3095" s="334">
        <f t="shared" si="930"/>
        <v>0</v>
      </c>
    </row>
    <row r="3096" spans="1:8" s="335" customFormat="1" ht="24" customHeight="1" x14ac:dyDescent="0.2">
      <c r="A3096" s="326" t="str">
        <f t="shared" si="926"/>
        <v/>
      </c>
      <c r="B3096" s="327" t="str">
        <f t="shared" si="927"/>
        <v/>
      </c>
      <c r="C3096" s="328"/>
      <c r="D3096" s="329" t="str">
        <f t="shared" si="928"/>
        <v/>
      </c>
      <c r="E3096" s="330"/>
      <c r="F3096" s="331">
        <f t="shared" si="929"/>
        <v>0</v>
      </c>
      <c r="G3096" s="334">
        <f t="shared" si="930"/>
        <v>0</v>
      </c>
    </row>
    <row r="3097" spans="1:8" ht="24" customHeight="1" x14ac:dyDescent="0.2">
      <c r="A3097" s="181"/>
      <c r="B3097" s="162"/>
      <c r="C3097" s="151"/>
      <c r="D3097" s="162"/>
      <c r="E3097" s="163"/>
      <c r="F3097" s="240" t="s">
        <v>35</v>
      </c>
      <c r="G3097" s="178">
        <f>SUBTOTAL(9,G3088:G3096)</f>
        <v>0</v>
      </c>
    </row>
    <row r="3098" spans="1:8" ht="24" customHeight="1" thickBot="1" x14ac:dyDescent="0.25">
      <c r="A3098" s="182"/>
      <c r="B3098" s="183"/>
      <c r="C3098" s="184"/>
      <c r="D3098" s="183"/>
      <c r="E3098" s="185"/>
      <c r="F3098" s="186"/>
      <c r="G3098" s="187"/>
    </row>
    <row r="3099" spans="1:8" ht="24" customHeight="1" thickBot="1" x14ac:dyDescent="0.25">
      <c r="A3099" s="188" t="str">
        <f>B3057</f>
        <v>20.1</v>
      </c>
      <c r="B3099" s="189" t="str">
        <f>C3057</f>
        <v>Señalización</v>
      </c>
      <c r="C3099" s="190"/>
      <c r="D3099" s="190" t="s">
        <v>36</v>
      </c>
      <c r="E3099" s="191"/>
      <c r="F3099" s="192" t="s">
        <v>37</v>
      </c>
      <c r="G3099" s="193">
        <f>SUBTOTAL(9,G3062:G3098)</f>
        <v>0</v>
      </c>
    </row>
    <row r="3100" spans="1:8" ht="24" customHeight="1" thickTop="1" thickBot="1" x14ac:dyDescent="0.25"/>
    <row r="3101" spans="1:8" ht="24" customHeight="1" thickTop="1" x14ac:dyDescent="0.2">
      <c r="A3101" s="225" t="s">
        <v>39</v>
      </c>
      <c r="B3101" s="226"/>
      <c r="C3101" s="226"/>
      <c r="D3101" s="226"/>
      <c r="E3101" s="226"/>
      <c r="F3101" s="226"/>
      <c r="G3101" s="227"/>
      <c r="H3101" s="152">
        <f>COUNTIF($A$1:A3107,"ANALISIS DE PRECIOS")</f>
        <v>63</v>
      </c>
    </row>
    <row r="3102" spans="1:8" ht="24" customHeight="1" x14ac:dyDescent="0.2">
      <c r="A3102" s="153" t="s">
        <v>726</v>
      </c>
      <c r="B3102" s="154" t="str">
        <f>Comitente</f>
        <v>DIRECCIÓN DE INFRAESTRUCTURA ESCOLAR</v>
      </c>
      <c r="C3102" s="148"/>
      <c r="D3102" s="155"/>
      <c r="E3102" s="155"/>
      <c r="F3102" s="156"/>
      <c r="G3102" s="157"/>
    </row>
    <row r="3103" spans="1:8" ht="24" customHeight="1" x14ac:dyDescent="0.2">
      <c r="A3103" s="153" t="s">
        <v>727</v>
      </c>
      <c r="B3103" s="154">
        <f>Contratista</f>
        <v>0</v>
      </c>
      <c r="C3103" s="149"/>
      <c r="D3103" s="149"/>
      <c r="E3103" s="149"/>
      <c r="F3103" s="158"/>
      <c r="G3103" s="159"/>
    </row>
    <row r="3104" spans="1:8" ht="24" customHeight="1" x14ac:dyDescent="0.2">
      <c r="A3104" s="153" t="s">
        <v>26</v>
      </c>
      <c r="B3104" s="154" t="str">
        <f>Obra</f>
        <v>E.N.I. N° 23 - MARGARITA FERRA DE BARTOL</v>
      </c>
      <c r="C3104" s="149"/>
      <c r="D3104" s="149"/>
      <c r="E3104" s="149"/>
      <c r="F3104" s="158" t="s">
        <v>40</v>
      </c>
      <c r="G3104" s="160">
        <f>Fecha_Base</f>
        <v>0</v>
      </c>
    </row>
    <row r="3105" spans="1:141" ht="24" customHeight="1" x14ac:dyDescent="0.2">
      <c r="A3105" s="161" t="s">
        <v>725</v>
      </c>
      <c r="B3105" s="150" t="str">
        <f>Ubicación</f>
        <v>Alfredo Fortabat 3060 (o) - Bº Franklin Rawson</v>
      </c>
      <c r="C3105" s="150"/>
      <c r="D3105" s="162"/>
      <c r="E3105" s="163"/>
      <c r="F3105" s="164"/>
      <c r="G3105" s="165"/>
    </row>
    <row r="3106" spans="1:141" ht="24" customHeight="1" x14ac:dyDescent="0.2">
      <c r="A3106" s="161" t="s">
        <v>41</v>
      </c>
      <c r="B3106" s="166" t="str">
        <f>IFERROR(VALUE(LEFT(B3107,FIND("-",B3107)-1)),"")</f>
        <v/>
      </c>
      <c r="C3106" s="151" t="str">
        <f>IFERROR(VLOOKUP(B3106,Tabla_CyP,2,FALSE),"")</f>
        <v/>
      </c>
      <c r="E3106" s="163"/>
      <c r="F3106" s="164"/>
      <c r="G3106" s="165"/>
    </row>
    <row r="3107" spans="1:141" ht="24" customHeight="1" x14ac:dyDescent="0.2">
      <c r="A3107" s="161" t="s">
        <v>27</v>
      </c>
      <c r="B3107" s="167" t="str">
        <f>IFERROR(VLOOKUP(COUNTIF($A$1:A3107,"ANALISIS DE PRECIOS"),Tabla_NumeroItem,4,FALSE),"")</f>
        <v>23.1</v>
      </c>
      <c r="C3107" s="151" t="str">
        <f>IFERROR(VLOOKUP(B3107,Tabla_CyP,2,FALSE),"")</f>
        <v>Limpieza de obra periódica y final</v>
      </c>
      <c r="D3107" s="162"/>
      <c r="E3107" s="163"/>
      <c r="F3107" s="158" t="s">
        <v>28</v>
      </c>
      <c r="G3107" s="168" t="str">
        <f>IFERROR(VLOOKUP(B3107,Tabla_CyP,4,FALSE),"")</f>
        <v>gl</v>
      </c>
    </row>
    <row r="3108" spans="1:141" ht="24" customHeight="1" x14ac:dyDescent="0.2">
      <c r="A3108" s="161"/>
      <c r="B3108" s="150"/>
      <c r="C3108" s="151"/>
      <c r="D3108" s="162"/>
      <c r="E3108" s="163"/>
      <c r="F3108" s="164"/>
      <c r="G3108" s="165"/>
    </row>
    <row r="3109" spans="1:141" ht="24" customHeight="1" x14ac:dyDescent="0.2">
      <c r="A3109" s="357" t="s">
        <v>588</v>
      </c>
      <c r="B3109" s="358"/>
      <c r="C3109" s="359" t="s">
        <v>0</v>
      </c>
      <c r="D3109" s="359" t="s">
        <v>29</v>
      </c>
      <c r="E3109" s="361" t="s">
        <v>30</v>
      </c>
      <c r="F3109" s="363" t="s">
        <v>31</v>
      </c>
      <c r="G3109" s="365" t="s">
        <v>32</v>
      </c>
    </row>
    <row r="3110" spans="1:141" s="171" customFormat="1" ht="24" customHeight="1" x14ac:dyDescent="0.2">
      <c r="A3110" s="169" t="s">
        <v>589</v>
      </c>
      <c r="B3110" s="170" t="s">
        <v>590</v>
      </c>
      <c r="C3110" s="360"/>
      <c r="D3110" s="360"/>
      <c r="E3110" s="362"/>
      <c r="F3110" s="364"/>
      <c r="G3110" s="366"/>
      <c r="I3110" s="336"/>
      <c r="J3110" s="336"/>
      <c r="K3110" s="336"/>
      <c r="L3110" s="336"/>
      <c r="M3110" s="336"/>
      <c r="N3110" s="336"/>
      <c r="O3110" s="336"/>
      <c r="P3110" s="336"/>
      <c r="Q3110" s="336"/>
      <c r="R3110" s="336"/>
      <c r="S3110" s="336"/>
      <c r="T3110" s="336"/>
      <c r="U3110" s="336"/>
      <c r="V3110" s="336"/>
      <c r="W3110" s="336"/>
      <c r="X3110" s="336"/>
      <c r="Y3110" s="336"/>
      <c r="Z3110" s="336"/>
      <c r="AA3110" s="336"/>
      <c r="AB3110" s="336"/>
      <c r="AC3110" s="336"/>
      <c r="AD3110" s="336"/>
      <c r="AE3110" s="336"/>
      <c r="AF3110" s="336"/>
      <c r="AG3110" s="336"/>
      <c r="AH3110" s="336"/>
      <c r="AI3110" s="336"/>
      <c r="AJ3110" s="336"/>
      <c r="AK3110" s="336"/>
      <c r="AL3110" s="336"/>
      <c r="AM3110" s="336"/>
      <c r="AN3110" s="336"/>
      <c r="AO3110" s="336"/>
      <c r="AP3110" s="336"/>
      <c r="AQ3110" s="336"/>
      <c r="AR3110" s="336"/>
      <c r="AS3110" s="336"/>
      <c r="AT3110" s="336"/>
      <c r="AU3110" s="336"/>
      <c r="AV3110" s="336"/>
      <c r="AW3110" s="336"/>
      <c r="AX3110" s="336"/>
      <c r="AY3110" s="336"/>
      <c r="AZ3110" s="336"/>
      <c r="BA3110" s="336"/>
      <c r="BB3110" s="336"/>
      <c r="BC3110" s="336"/>
      <c r="BD3110" s="336"/>
      <c r="BE3110" s="336"/>
      <c r="BF3110" s="336"/>
      <c r="BG3110" s="336"/>
      <c r="BH3110" s="336"/>
      <c r="BI3110" s="336"/>
      <c r="BJ3110" s="336"/>
      <c r="BK3110" s="336"/>
      <c r="BL3110" s="336"/>
      <c r="BM3110" s="336"/>
      <c r="BN3110" s="336"/>
      <c r="BO3110" s="336"/>
      <c r="BP3110" s="336"/>
      <c r="BQ3110" s="336"/>
      <c r="BR3110" s="336"/>
      <c r="BS3110" s="336"/>
      <c r="BT3110" s="336"/>
      <c r="BU3110" s="336"/>
      <c r="BV3110" s="336"/>
      <c r="BW3110" s="336"/>
      <c r="BX3110" s="336"/>
      <c r="BY3110" s="336"/>
      <c r="BZ3110" s="336"/>
      <c r="CA3110" s="336"/>
      <c r="CB3110" s="336"/>
      <c r="CC3110" s="336"/>
      <c r="CD3110" s="336"/>
      <c r="CE3110" s="336"/>
      <c r="CF3110" s="336"/>
      <c r="CG3110" s="336"/>
      <c r="CH3110" s="336"/>
      <c r="CI3110" s="336"/>
      <c r="CJ3110" s="336"/>
      <c r="CK3110" s="336"/>
      <c r="CL3110" s="336"/>
      <c r="CM3110" s="336"/>
      <c r="CN3110" s="336"/>
      <c r="CO3110" s="336"/>
      <c r="CP3110" s="336"/>
      <c r="CQ3110" s="336"/>
      <c r="CR3110" s="336"/>
      <c r="CS3110" s="336"/>
      <c r="CT3110" s="336"/>
      <c r="CU3110" s="336"/>
      <c r="CV3110" s="336"/>
      <c r="CW3110" s="336"/>
      <c r="CX3110" s="336"/>
      <c r="CY3110" s="336"/>
      <c r="CZ3110" s="336"/>
      <c r="DA3110" s="336"/>
      <c r="DB3110" s="336"/>
      <c r="DC3110" s="336"/>
      <c r="DD3110" s="336"/>
      <c r="DE3110" s="336"/>
      <c r="DF3110" s="336"/>
      <c r="DG3110" s="336"/>
      <c r="DH3110" s="336"/>
      <c r="DI3110" s="336"/>
      <c r="DJ3110" s="336"/>
      <c r="DK3110" s="336"/>
      <c r="DL3110" s="336"/>
      <c r="DM3110" s="336"/>
      <c r="DN3110" s="336"/>
      <c r="DO3110" s="336"/>
      <c r="DP3110" s="336"/>
      <c r="DQ3110" s="336"/>
      <c r="DR3110" s="336"/>
      <c r="DS3110" s="336"/>
      <c r="DT3110" s="336"/>
      <c r="DU3110" s="336"/>
      <c r="DV3110" s="336"/>
      <c r="DW3110" s="336"/>
      <c r="DX3110" s="336"/>
      <c r="DY3110" s="336"/>
      <c r="DZ3110" s="336"/>
      <c r="EA3110" s="336"/>
      <c r="EB3110" s="336"/>
      <c r="EC3110" s="336"/>
      <c r="ED3110" s="336"/>
      <c r="EE3110" s="336"/>
      <c r="EF3110" s="336"/>
      <c r="EG3110" s="336"/>
      <c r="EH3110" s="336"/>
      <c r="EI3110" s="336"/>
      <c r="EJ3110" s="336"/>
      <c r="EK3110" s="336"/>
    </row>
    <row r="3111" spans="1:141" ht="24" customHeight="1" x14ac:dyDescent="0.2">
      <c r="A3111" s="239"/>
      <c r="B3111" s="172"/>
      <c r="C3111" s="237" t="s">
        <v>728</v>
      </c>
      <c r="D3111" s="173"/>
      <c r="E3111" s="174"/>
      <c r="F3111" s="175"/>
      <c r="G3111" s="176"/>
    </row>
    <row r="3112" spans="1:141" s="335" customFormat="1" ht="24" customHeight="1" x14ac:dyDescent="0.2">
      <c r="A3112" s="326" t="str">
        <f t="shared" ref="A3112:A3125" si="931">IFERROR(VLOOKUP(C3112,Tabla_Insumos,4,FALSE),"")</f>
        <v/>
      </c>
      <c r="B3112" s="327" t="str">
        <f>IFERROR(VLOOKUP(C3112,Tabla_Insumos,5,FALSE),"")</f>
        <v/>
      </c>
      <c r="C3112" s="328"/>
      <c r="D3112" s="329" t="str">
        <f t="shared" ref="D3112:D3125" si="932">IFERROR(VLOOKUP(C3112,Tabla_Insumos,2,FALSE),"")</f>
        <v/>
      </c>
      <c r="E3112" s="330"/>
      <c r="F3112" s="331">
        <f t="shared" ref="F3112:F3125" si="933">IFERROR(VLOOKUP(C3112,Tabla_Insumos,3,FALSE),0)</f>
        <v>0</v>
      </c>
      <c r="G3112" s="334">
        <f>ROUND(E3112*F3112,2)</f>
        <v>0</v>
      </c>
    </row>
    <row r="3113" spans="1:141" s="335" customFormat="1" ht="24" customHeight="1" x14ac:dyDescent="0.2">
      <c r="A3113" s="326" t="str">
        <f t="shared" si="931"/>
        <v/>
      </c>
      <c r="B3113" s="327" t="str">
        <f t="shared" ref="B3113:B3125" si="934">IFERROR(VLOOKUP(C3113,Tabla_Insumos,5,FALSE),"")</f>
        <v/>
      </c>
      <c r="C3113" s="328"/>
      <c r="D3113" s="329" t="str">
        <f t="shared" si="932"/>
        <v/>
      </c>
      <c r="E3113" s="330"/>
      <c r="F3113" s="331">
        <f t="shared" si="933"/>
        <v>0</v>
      </c>
      <c r="G3113" s="334">
        <f t="shared" ref="G3113:G3125" si="935">ROUND(E3113*F3113,2)</f>
        <v>0</v>
      </c>
    </row>
    <row r="3114" spans="1:141" s="335" customFormat="1" ht="24" customHeight="1" x14ac:dyDescent="0.2">
      <c r="A3114" s="326" t="str">
        <f t="shared" si="931"/>
        <v/>
      </c>
      <c r="B3114" s="327" t="str">
        <f t="shared" si="934"/>
        <v/>
      </c>
      <c r="C3114" s="328"/>
      <c r="D3114" s="329" t="str">
        <f t="shared" si="932"/>
        <v/>
      </c>
      <c r="E3114" s="330"/>
      <c r="F3114" s="331">
        <f t="shared" si="933"/>
        <v>0</v>
      </c>
      <c r="G3114" s="334">
        <f t="shared" si="935"/>
        <v>0</v>
      </c>
    </row>
    <row r="3115" spans="1:141" s="335" customFormat="1" ht="24" customHeight="1" x14ac:dyDescent="0.2">
      <c r="A3115" s="326" t="str">
        <f t="shared" si="931"/>
        <v/>
      </c>
      <c r="B3115" s="327" t="str">
        <f t="shared" si="934"/>
        <v/>
      </c>
      <c r="C3115" s="328"/>
      <c r="D3115" s="329" t="str">
        <f t="shared" si="932"/>
        <v/>
      </c>
      <c r="E3115" s="330"/>
      <c r="F3115" s="331">
        <f t="shared" si="933"/>
        <v>0</v>
      </c>
      <c r="G3115" s="334">
        <f t="shared" si="935"/>
        <v>0</v>
      </c>
    </row>
    <row r="3116" spans="1:141" s="335" customFormat="1" ht="24" customHeight="1" x14ac:dyDescent="0.2">
      <c r="A3116" s="326" t="str">
        <f t="shared" si="931"/>
        <v/>
      </c>
      <c r="B3116" s="327" t="str">
        <f t="shared" si="934"/>
        <v/>
      </c>
      <c r="C3116" s="328"/>
      <c r="D3116" s="329" t="str">
        <f t="shared" si="932"/>
        <v/>
      </c>
      <c r="E3116" s="330"/>
      <c r="F3116" s="331">
        <f t="shared" si="933"/>
        <v>0</v>
      </c>
      <c r="G3116" s="334">
        <f t="shared" si="935"/>
        <v>0</v>
      </c>
    </row>
    <row r="3117" spans="1:141" s="335" customFormat="1" ht="24" customHeight="1" x14ac:dyDescent="0.2">
      <c r="A3117" s="326" t="str">
        <f t="shared" si="931"/>
        <v/>
      </c>
      <c r="B3117" s="327" t="str">
        <f t="shared" si="934"/>
        <v/>
      </c>
      <c r="C3117" s="328"/>
      <c r="D3117" s="329" t="str">
        <f t="shared" si="932"/>
        <v/>
      </c>
      <c r="E3117" s="330"/>
      <c r="F3117" s="331">
        <f t="shared" si="933"/>
        <v>0</v>
      </c>
      <c r="G3117" s="334">
        <f t="shared" si="935"/>
        <v>0</v>
      </c>
    </row>
    <row r="3118" spans="1:141" s="335" customFormat="1" ht="24" customHeight="1" x14ac:dyDescent="0.2">
      <c r="A3118" s="326" t="str">
        <f t="shared" si="931"/>
        <v/>
      </c>
      <c r="B3118" s="327" t="str">
        <f t="shared" si="934"/>
        <v/>
      </c>
      <c r="C3118" s="328"/>
      <c r="D3118" s="329" t="str">
        <f t="shared" si="932"/>
        <v/>
      </c>
      <c r="E3118" s="330"/>
      <c r="F3118" s="331">
        <f t="shared" si="933"/>
        <v>0</v>
      </c>
      <c r="G3118" s="334">
        <f t="shared" si="935"/>
        <v>0</v>
      </c>
    </row>
    <row r="3119" spans="1:141" s="335" customFormat="1" ht="24" customHeight="1" x14ac:dyDescent="0.2">
      <c r="A3119" s="326" t="str">
        <f t="shared" si="931"/>
        <v/>
      </c>
      <c r="B3119" s="327" t="str">
        <f t="shared" si="934"/>
        <v/>
      </c>
      <c r="C3119" s="328"/>
      <c r="D3119" s="329" t="str">
        <f t="shared" si="932"/>
        <v/>
      </c>
      <c r="E3119" s="330"/>
      <c r="F3119" s="331">
        <f t="shared" si="933"/>
        <v>0</v>
      </c>
      <c r="G3119" s="334">
        <f t="shared" si="935"/>
        <v>0</v>
      </c>
    </row>
    <row r="3120" spans="1:141" s="335" customFormat="1" ht="24" customHeight="1" x14ac:dyDescent="0.2">
      <c r="A3120" s="326" t="str">
        <f t="shared" si="931"/>
        <v/>
      </c>
      <c r="B3120" s="327" t="str">
        <f t="shared" si="934"/>
        <v/>
      </c>
      <c r="C3120" s="328"/>
      <c r="D3120" s="329" t="str">
        <f t="shared" si="932"/>
        <v/>
      </c>
      <c r="E3120" s="330"/>
      <c r="F3120" s="331">
        <f t="shared" si="933"/>
        <v>0</v>
      </c>
      <c r="G3120" s="334">
        <f t="shared" si="935"/>
        <v>0</v>
      </c>
    </row>
    <row r="3121" spans="1:7" s="335" customFormat="1" ht="24" customHeight="1" x14ac:dyDescent="0.2">
      <c r="A3121" s="326" t="str">
        <f t="shared" si="931"/>
        <v/>
      </c>
      <c r="B3121" s="327" t="str">
        <f t="shared" si="934"/>
        <v/>
      </c>
      <c r="C3121" s="328"/>
      <c r="D3121" s="329" t="str">
        <f t="shared" si="932"/>
        <v/>
      </c>
      <c r="E3121" s="330"/>
      <c r="F3121" s="331">
        <f t="shared" si="933"/>
        <v>0</v>
      </c>
      <c r="G3121" s="334">
        <f t="shared" si="935"/>
        <v>0</v>
      </c>
    </row>
    <row r="3122" spans="1:7" s="335" customFormat="1" ht="24" customHeight="1" x14ac:dyDescent="0.2">
      <c r="A3122" s="326" t="str">
        <f t="shared" si="931"/>
        <v/>
      </c>
      <c r="B3122" s="327" t="str">
        <f t="shared" si="934"/>
        <v/>
      </c>
      <c r="C3122" s="328"/>
      <c r="D3122" s="329" t="str">
        <f t="shared" si="932"/>
        <v/>
      </c>
      <c r="E3122" s="330"/>
      <c r="F3122" s="331">
        <f t="shared" si="933"/>
        <v>0</v>
      </c>
      <c r="G3122" s="334">
        <f t="shared" si="935"/>
        <v>0</v>
      </c>
    </row>
    <row r="3123" spans="1:7" s="335" customFormat="1" ht="24" customHeight="1" x14ac:dyDescent="0.2">
      <c r="A3123" s="326" t="str">
        <f t="shared" si="931"/>
        <v/>
      </c>
      <c r="B3123" s="327" t="str">
        <f t="shared" si="934"/>
        <v/>
      </c>
      <c r="C3123" s="328"/>
      <c r="D3123" s="329" t="str">
        <f t="shared" si="932"/>
        <v/>
      </c>
      <c r="E3123" s="330"/>
      <c r="F3123" s="331">
        <f t="shared" si="933"/>
        <v>0</v>
      </c>
      <c r="G3123" s="334">
        <f t="shared" si="935"/>
        <v>0</v>
      </c>
    </row>
    <row r="3124" spans="1:7" s="335" customFormat="1" ht="24" customHeight="1" x14ac:dyDescent="0.2">
      <c r="A3124" s="326" t="str">
        <f t="shared" si="931"/>
        <v/>
      </c>
      <c r="B3124" s="327" t="str">
        <f t="shared" si="934"/>
        <v/>
      </c>
      <c r="C3124" s="328"/>
      <c r="D3124" s="329" t="str">
        <f t="shared" si="932"/>
        <v/>
      </c>
      <c r="E3124" s="330"/>
      <c r="F3124" s="331">
        <f t="shared" si="933"/>
        <v>0</v>
      </c>
      <c r="G3124" s="334">
        <f t="shared" si="935"/>
        <v>0</v>
      </c>
    </row>
    <row r="3125" spans="1:7" s="335" customFormat="1" ht="24" customHeight="1" x14ac:dyDescent="0.2">
      <c r="A3125" s="326" t="str">
        <f t="shared" si="931"/>
        <v/>
      </c>
      <c r="B3125" s="327" t="str">
        <f t="shared" si="934"/>
        <v/>
      </c>
      <c r="C3125" s="328"/>
      <c r="D3125" s="329" t="str">
        <f t="shared" si="932"/>
        <v/>
      </c>
      <c r="E3125" s="330"/>
      <c r="F3125" s="332">
        <f t="shared" si="933"/>
        <v>0</v>
      </c>
      <c r="G3125" s="334">
        <f t="shared" si="935"/>
        <v>0</v>
      </c>
    </row>
    <row r="3126" spans="1:7" ht="24" customHeight="1" x14ac:dyDescent="0.2">
      <c r="A3126" s="177"/>
      <c r="B3126" s="151"/>
      <c r="C3126" s="151"/>
      <c r="D3126" s="162"/>
      <c r="E3126" s="163"/>
      <c r="F3126" s="240" t="s">
        <v>33</v>
      </c>
      <c r="G3126" s="178">
        <f>SUBTOTAL(9,G3112:G3125)</f>
        <v>0</v>
      </c>
    </row>
    <row r="3127" spans="1:7" ht="24" customHeight="1" x14ac:dyDescent="0.2">
      <c r="A3127" s="177"/>
      <c r="B3127" s="151"/>
      <c r="C3127" s="179" t="s">
        <v>729</v>
      </c>
      <c r="D3127" s="162"/>
      <c r="E3127" s="163"/>
      <c r="F3127" s="164"/>
      <c r="G3127" s="180"/>
    </row>
    <row r="3128" spans="1:7" s="335" customFormat="1" ht="24" customHeight="1" x14ac:dyDescent="0.2">
      <c r="A3128" s="326" t="str">
        <f t="shared" ref="A3128:A3135" si="936">IFERROR(VLOOKUP(C3128,Tabla_Insumos,4,FALSE),"")</f>
        <v/>
      </c>
      <c r="B3128" s="327" t="str">
        <f t="shared" ref="B3128:B3135" si="937">IFERROR(VLOOKUP(C3128,Tabla_Insumos,5,FALSE),"")</f>
        <v/>
      </c>
      <c r="C3128" s="328"/>
      <c r="D3128" s="329" t="str">
        <f t="shared" ref="D3128:D3135" si="938">IFERROR(VLOOKUP(C3128,Tabla_Insumos,2,FALSE),"")</f>
        <v/>
      </c>
      <c r="E3128" s="330"/>
      <c r="F3128" s="333">
        <f t="shared" ref="F3128:F3135" si="939">IFERROR(VLOOKUP(C3128,Tabla_Insumos,3,FALSE),0)</f>
        <v>0</v>
      </c>
      <c r="G3128" s="334">
        <f>ROUND(E3128*F3128,2)</f>
        <v>0</v>
      </c>
    </row>
    <row r="3129" spans="1:7" s="335" customFormat="1" ht="24" customHeight="1" x14ac:dyDescent="0.2">
      <c r="A3129" s="326" t="str">
        <f t="shared" si="936"/>
        <v/>
      </c>
      <c r="B3129" s="327" t="str">
        <f t="shared" si="937"/>
        <v/>
      </c>
      <c r="C3129" s="328"/>
      <c r="D3129" s="329" t="str">
        <f t="shared" si="938"/>
        <v/>
      </c>
      <c r="E3129" s="330"/>
      <c r="F3129" s="333">
        <f t="shared" si="939"/>
        <v>0</v>
      </c>
      <c r="G3129" s="334">
        <f>ROUND(E3129*F3129,2)</f>
        <v>0</v>
      </c>
    </row>
    <row r="3130" spans="1:7" s="335" customFormat="1" ht="24" customHeight="1" x14ac:dyDescent="0.2">
      <c r="A3130" s="326" t="str">
        <f t="shared" si="936"/>
        <v/>
      </c>
      <c r="B3130" s="327" t="str">
        <f t="shared" si="937"/>
        <v/>
      </c>
      <c r="C3130" s="328"/>
      <c r="D3130" s="329" t="str">
        <f t="shared" si="938"/>
        <v/>
      </c>
      <c r="E3130" s="330"/>
      <c r="F3130" s="333">
        <f t="shared" si="939"/>
        <v>0</v>
      </c>
      <c r="G3130" s="334">
        <f t="shared" ref="G3130:G3135" si="940">ROUND(E3130*F3130,2)</f>
        <v>0</v>
      </c>
    </row>
    <row r="3131" spans="1:7" s="335" customFormat="1" ht="24" customHeight="1" x14ac:dyDescent="0.2">
      <c r="A3131" s="326" t="str">
        <f t="shared" si="936"/>
        <v/>
      </c>
      <c r="B3131" s="327" t="str">
        <f t="shared" si="937"/>
        <v/>
      </c>
      <c r="C3131" s="328"/>
      <c r="D3131" s="329" t="str">
        <f t="shared" si="938"/>
        <v/>
      </c>
      <c r="E3131" s="330"/>
      <c r="F3131" s="333">
        <f t="shared" si="939"/>
        <v>0</v>
      </c>
      <c r="G3131" s="334">
        <f t="shared" si="940"/>
        <v>0</v>
      </c>
    </row>
    <row r="3132" spans="1:7" s="335" customFormat="1" ht="24" customHeight="1" x14ac:dyDescent="0.2">
      <c r="A3132" s="326" t="str">
        <f t="shared" si="936"/>
        <v/>
      </c>
      <c r="B3132" s="327" t="str">
        <f t="shared" si="937"/>
        <v/>
      </c>
      <c r="C3132" s="328"/>
      <c r="D3132" s="329" t="str">
        <f t="shared" si="938"/>
        <v/>
      </c>
      <c r="E3132" s="330"/>
      <c r="F3132" s="331">
        <f t="shared" si="939"/>
        <v>0</v>
      </c>
      <c r="G3132" s="334">
        <f t="shared" si="940"/>
        <v>0</v>
      </c>
    </row>
    <row r="3133" spans="1:7" s="335" customFormat="1" ht="24" customHeight="1" x14ac:dyDescent="0.2">
      <c r="A3133" s="326" t="str">
        <f t="shared" si="936"/>
        <v/>
      </c>
      <c r="B3133" s="327" t="str">
        <f t="shared" si="937"/>
        <v/>
      </c>
      <c r="C3133" s="328"/>
      <c r="D3133" s="329" t="str">
        <f t="shared" si="938"/>
        <v/>
      </c>
      <c r="E3133" s="330"/>
      <c r="F3133" s="331">
        <f t="shared" si="939"/>
        <v>0</v>
      </c>
      <c r="G3133" s="334">
        <f t="shared" si="940"/>
        <v>0</v>
      </c>
    </row>
    <row r="3134" spans="1:7" s="335" customFormat="1" ht="24" customHeight="1" x14ac:dyDescent="0.2">
      <c r="A3134" s="326" t="str">
        <f t="shared" si="936"/>
        <v/>
      </c>
      <c r="B3134" s="327" t="str">
        <f t="shared" si="937"/>
        <v/>
      </c>
      <c r="C3134" s="328"/>
      <c r="D3134" s="329" t="str">
        <f t="shared" si="938"/>
        <v/>
      </c>
      <c r="E3134" s="330"/>
      <c r="F3134" s="331">
        <f t="shared" si="939"/>
        <v>0</v>
      </c>
      <c r="G3134" s="334">
        <f t="shared" si="940"/>
        <v>0</v>
      </c>
    </row>
    <row r="3135" spans="1:7" s="335" customFormat="1" ht="24" customHeight="1" x14ac:dyDescent="0.2">
      <c r="A3135" s="326" t="str">
        <f t="shared" si="936"/>
        <v/>
      </c>
      <c r="B3135" s="327" t="str">
        <f t="shared" si="937"/>
        <v/>
      </c>
      <c r="C3135" s="328"/>
      <c r="D3135" s="329" t="str">
        <f t="shared" si="938"/>
        <v/>
      </c>
      <c r="E3135" s="330"/>
      <c r="F3135" s="331">
        <f t="shared" si="939"/>
        <v>0</v>
      </c>
      <c r="G3135" s="334">
        <f t="shared" si="940"/>
        <v>0</v>
      </c>
    </row>
    <row r="3136" spans="1:7" ht="24" customHeight="1" x14ac:dyDescent="0.2">
      <c r="A3136" s="177"/>
      <c r="B3136" s="151"/>
      <c r="C3136" s="151"/>
      <c r="D3136" s="162"/>
      <c r="E3136" s="163"/>
      <c r="F3136" s="240" t="s">
        <v>34</v>
      </c>
      <c r="G3136" s="178">
        <f>SUBTOTAL(9,G3128:G3135)</f>
        <v>0</v>
      </c>
    </row>
    <row r="3137" spans="1:8" ht="24" customHeight="1" x14ac:dyDescent="0.2">
      <c r="A3137" s="177"/>
      <c r="B3137" s="151"/>
      <c r="C3137" s="179" t="s">
        <v>730</v>
      </c>
      <c r="D3137" s="162"/>
      <c r="E3137" s="163"/>
      <c r="F3137" s="164"/>
      <c r="G3137" s="180"/>
    </row>
    <row r="3138" spans="1:8" s="335" customFormat="1" ht="24" customHeight="1" x14ac:dyDescent="0.2">
      <c r="A3138" s="326" t="str">
        <f t="shared" ref="A3138:A3146" si="941">IFERROR(VLOOKUP(C3138,Tabla_Insumos,4,FALSE),"")</f>
        <v/>
      </c>
      <c r="B3138" s="327" t="str">
        <f t="shared" ref="B3138:B3146" si="942">IFERROR(VLOOKUP(C3138,Tabla_Insumos,5,FALSE),"")</f>
        <v/>
      </c>
      <c r="C3138" s="328"/>
      <c r="D3138" s="329" t="str">
        <f t="shared" ref="D3138:D3146" si="943">IFERROR(VLOOKUP(C3138,Tabla_Insumos,2,FALSE),"")</f>
        <v/>
      </c>
      <c r="E3138" s="330"/>
      <c r="F3138" s="331">
        <f t="shared" ref="F3138:F3146" si="944">IFERROR(VLOOKUP(C3138,Tabla_Insumos,3,FALSE),0)</f>
        <v>0</v>
      </c>
      <c r="G3138" s="334">
        <f t="shared" ref="G3138:G3146" si="945">ROUND(E3138*F3138,2)</f>
        <v>0</v>
      </c>
    </row>
    <row r="3139" spans="1:8" s="335" customFormat="1" ht="24" customHeight="1" x14ac:dyDescent="0.2">
      <c r="A3139" s="326" t="str">
        <f t="shared" si="941"/>
        <v/>
      </c>
      <c r="B3139" s="327" t="str">
        <f t="shared" si="942"/>
        <v/>
      </c>
      <c r="C3139" s="328"/>
      <c r="D3139" s="329" t="str">
        <f t="shared" si="943"/>
        <v/>
      </c>
      <c r="E3139" s="330"/>
      <c r="F3139" s="331">
        <f t="shared" si="944"/>
        <v>0</v>
      </c>
      <c r="G3139" s="334">
        <f t="shared" si="945"/>
        <v>0</v>
      </c>
    </row>
    <row r="3140" spans="1:8" s="335" customFormat="1" ht="24" customHeight="1" x14ac:dyDescent="0.2">
      <c r="A3140" s="326" t="str">
        <f t="shared" si="941"/>
        <v/>
      </c>
      <c r="B3140" s="327" t="str">
        <f t="shared" si="942"/>
        <v/>
      </c>
      <c r="C3140" s="328"/>
      <c r="D3140" s="329" t="str">
        <f t="shared" si="943"/>
        <v/>
      </c>
      <c r="E3140" s="330"/>
      <c r="F3140" s="331">
        <f t="shared" si="944"/>
        <v>0</v>
      </c>
      <c r="G3140" s="334">
        <f t="shared" si="945"/>
        <v>0</v>
      </c>
    </row>
    <row r="3141" spans="1:8" s="335" customFormat="1" ht="24" customHeight="1" x14ac:dyDescent="0.2">
      <c r="A3141" s="326" t="str">
        <f t="shared" si="941"/>
        <v/>
      </c>
      <c r="B3141" s="327" t="str">
        <f t="shared" si="942"/>
        <v/>
      </c>
      <c r="C3141" s="328"/>
      <c r="D3141" s="329" t="str">
        <f t="shared" si="943"/>
        <v/>
      </c>
      <c r="E3141" s="330"/>
      <c r="F3141" s="331">
        <f t="shared" si="944"/>
        <v>0</v>
      </c>
      <c r="G3141" s="334">
        <f t="shared" si="945"/>
        <v>0</v>
      </c>
    </row>
    <row r="3142" spans="1:8" s="335" customFormat="1" ht="24" customHeight="1" x14ac:dyDescent="0.2">
      <c r="A3142" s="326" t="str">
        <f t="shared" si="941"/>
        <v/>
      </c>
      <c r="B3142" s="327" t="str">
        <f t="shared" si="942"/>
        <v/>
      </c>
      <c r="C3142" s="328"/>
      <c r="D3142" s="329" t="str">
        <f t="shared" si="943"/>
        <v/>
      </c>
      <c r="E3142" s="330"/>
      <c r="F3142" s="331">
        <f t="shared" si="944"/>
        <v>0</v>
      </c>
      <c r="G3142" s="334">
        <f t="shared" si="945"/>
        <v>0</v>
      </c>
    </row>
    <row r="3143" spans="1:8" s="335" customFormat="1" ht="24" customHeight="1" x14ac:dyDescent="0.2">
      <c r="A3143" s="326" t="str">
        <f t="shared" si="941"/>
        <v/>
      </c>
      <c r="B3143" s="327" t="str">
        <f t="shared" si="942"/>
        <v/>
      </c>
      <c r="C3143" s="328"/>
      <c r="D3143" s="329" t="str">
        <f t="shared" si="943"/>
        <v/>
      </c>
      <c r="E3143" s="330"/>
      <c r="F3143" s="331">
        <f t="shared" si="944"/>
        <v>0</v>
      </c>
      <c r="G3143" s="334">
        <f t="shared" si="945"/>
        <v>0</v>
      </c>
    </row>
    <row r="3144" spans="1:8" s="335" customFormat="1" ht="24" customHeight="1" x14ac:dyDescent="0.2">
      <c r="A3144" s="326" t="str">
        <f t="shared" si="941"/>
        <v/>
      </c>
      <c r="B3144" s="327" t="str">
        <f t="shared" si="942"/>
        <v/>
      </c>
      <c r="C3144" s="328"/>
      <c r="D3144" s="329" t="str">
        <f t="shared" si="943"/>
        <v/>
      </c>
      <c r="E3144" s="330"/>
      <c r="F3144" s="331">
        <f t="shared" si="944"/>
        <v>0</v>
      </c>
      <c r="G3144" s="334">
        <f t="shared" si="945"/>
        <v>0</v>
      </c>
    </row>
    <row r="3145" spans="1:8" s="335" customFormat="1" ht="24" customHeight="1" x14ac:dyDescent="0.2">
      <c r="A3145" s="326" t="str">
        <f t="shared" si="941"/>
        <v/>
      </c>
      <c r="B3145" s="327" t="str">
        <f t="shared" si="942"/>
        <v/>
      </c>
      <c r="C3145" s="328"/>
      <c r="D3145" s="329" t="str">
        <f t="shared" si="943"/>
        <v/>
      </c>
      <c r="E3145" s="330"/>
      <c r="F3145" s="331">
        <f t="shared" si="944"/>
        <v>0</v>
      </c>
      <c r="G3145" s="334">
        <f t="shared" si="945"/>
        <v>0</v>
      </c>
    </row>
    <row r="3146" spans="1:8" s="335" customFormat="1" ht="24" customHeight="1" x14ac:dyDescent="0.2">
      <c r="A3146" s="326" t="str">
        <f t="shared" si="941"/>
        <v/>
      </c>
      <c r="B3146" s="327" t="str">
        <f t="shared" si="942"/>
        <v/>
      </c>
      <c r="C3146" s="328"/>
      <c r="D3146" s="329" t="str">
        <f t="shared" si="943"/>
        <v/>
      </c>
      <c r="E3146" s="330"/>
      <c r="F3146" s="331">
        <f t="shared" si="944"/>
        <v>0</v>
      </c>
      <c r="G3146" s="334">
        <f t="shared" si="945"/>
        <v>0</v>
      </c>
    </row>
    <row r="3147" spans="1:8" ht="24" customHeight="1" x14ac:dyDescent="0.2">
      <c r="A3147" s="181"/>
      <c r="B3147" s="162"/>
      <c r="C3147" s="151"/>
      <c r="D3147" s="162"/>
      <c r="E3147" s="163"/>
      <c r="F3147" s="240" t="s">
        <v>35</v>
      </c>
      <c r="G3147" s="178">
        <f>SUBTOTAL(9,G3138:G3146)</f>
        <v>0</v>
      </c>
    </row>
    <row r="3148" spans="1:8" ht="24" customHeight="1" thickBot="1" x14ac:dyDescent="0.25">
      <c r="A3148" s="182"/>
      <c r="B3148" s="183"/>
      <c r="C3148" s="184"/>
      <c r="D3148" s="183"/>
      <c r="E3148" s="185"/>
      <c r="F3148" s="186"/>
      <c r="G3148" s="187"/>
    </row>
    <row r="3149" spans="1:8" ht="24" customHeight="1" thickBot="1" x14ac:dyDescent="0.25">
      <c r="A3149" s="188" t="str">
        <f>B3107</f>
        <v>23.1</v>
      </c>
      <c r="B3149" s="189" t="str">
        <f>C3107</f>
        <v>Limpieza de obra periódica y final</v>
      </c>
      <c r="C3149" s="190"/>
      <c r="D3149" s="190" t="s">
        <v>36</v>
      </c>
      <c r="E3149" s="191"/>
      <c r="F3149" s="192" t="s">
        <v>37</v>
      </c>
      <c r="G3149" s="193">
        <f>SUBTOTAL(9,G3112:G3148)</f>
        <v>0</v>
      </c>
    </row>
    <row r="3150" spans="1:8" ht="24" customHeight="1" thickTop="1" thickBot="1" x14ac:dyDescent="0.25"/>
    <row r="3151" spans="1:8" ht="24" customHeight="1" thickTop="1" x14ac:dyDescent="0.2">
      <c r="A3151" s="225" t="s">
        <v>39</v>
      </c>
      <c r="B3151" s="226"/>
      <c r="C3151" s="226"/>
      <c r="D3151" s="226"/>
      <c r="E3151" s="226"/>
      <c r="F3151" s="226"/>
      <c r="G3151" s="227"/>
      <c r="H3151" s="152">
        <f>COUNTIF($A$1:A3157,"ANALISIS DE PRECIOS")</f>
        <v>64</v>
      </c>
    </row>
    <row r="3152" spans="1:8" ht="24" customHeight="1" x14ac:dyDescent="0.2">
      <c r="A3152" s="153" t="s">
        <v>726</v>
      </c>
      <c r="B3152" s="154" t="str">
        <f>Comitente</f>
        <v>DIRECCIÓN DE INFRAESTRUCTURA ESCOLAR</v>
      </c>
      <c r="C3152" s="148"/>
      <c r="D3152" s="155"/>
      <c r="E3152" s="155"/>
      <c r="F3152" s="156"/>
      <c r="G3152" s="157"/>
    </row>
    <row r="3153" spans="1:141" ht="24" customHeight="1" x14ac:dyDescent="0.2">
      <c r="A3153" s="153" t="s">
        <v>727</v>
      </c>
      <c r="B3153" s="154">
        <f>Contratista</f>
        <v>0</v>
      </c>
      <c r="C3153" s="149"/>
      <c r="D3153" s="149"/>
      <c r="E3153" s="149"/>
      <c r="F3153" s="158"/>
      <c r="G3153" s="159"/>
    </row>
    <row r="3154" spans="1:141" ht="24" customHeight="1" x14ac:dyDescent="0.2">
      <c r="A3154" s="153" t="s">
        <v>26</v>
      </c>
      <c r="B3154" s="154" t="str">
        <f>Obra</f>
        <v>E.N.I. N° 23 - MARGARITA FERRA DE BARTOL</v>
      </c>
      <c r="C3154" s="149"/>
      <c r="D3154" s="149"/>
      <c r="E3154" s="149"/>
      <c r="F3154" s="158" t="s">
        <v>40</v>
      </c>
      <c r="G3154" s="160">
        <f>Fecha_Base</f>
        <v>0</v>
      </c>
    </row>
    <row r="3155" spans="1:141" ht="24" customHeight="1" x14ac:dyDescent="0.2">
      <c r="A3155" s="161" t="s">
        <v>725</v>
      </c>
      <c r="B3155" s="150" t="str">
        <f>Ubicación</f>
        <v>Alfredo Fortabat 3060 (o) - Bº Franklin Rawson</v>
      </c>
      <c r="C3155" s="150"/>
      <c r="D3155" s="162"/>
      <c r="E3155" s="163"/>
      <c r="F3155" s="164"/>
      <c r="G3155" s="165"/>
    </row>
    <row r="3156" spans="1:141" ht="24" customHeight="1" x14ac:dyDescent="0.2">
      <c r="A3156" s="161" t="s">
        <v>41</v>
      </c>
      <c r="B3156" s="166" t="str">
        <f>IFERROR(VALUE(LEFT(B3157,FIND("-",B3157)-1)),"")</f>
        <v/>
      </c>
      <c r="C3156" s="151" t="str">
        <f>IFERROR(VLOOKUP(B3156,Tabla_CyP,2,FALSE),"")</f>
        <v/>
      </c>
      <c r="E3156" s="163"/>
      <c r="F3156" s="164"/>
      <c r="G3156" s="165"/>
    </row>
    <row r="3157" spans="1:141" ht="24" customHeight="1" x14ac:dyDescent="0.2">
      <c r="A3157" s="161" t="s">
        <v>27</v>
      </c>
      <c r="B3157" s="167" t="str">
        <f>IFERROR(VLOOKUP(COUNTIF($A$1:A3157,"ANALISIS DE PRECIOS"),Tabla_NumeroItem,4,FALSE),"")</f>
        <v>24.1</v>
      </c>
      <c r="C3157" s="151" t="str">
        <f>IFERROR(VLOOKUP(B3157,Tabla_CyP,2,FALSE),"")</f>
        <v>Fichas complementarias y otros</v>
      </c>
      <c r="D3157" s="162"/>
      <c r="E3157" s="163"/>
      <c r="F3157" s="158" t="s">
        <v>28</v>
      </c>
      <c r="G3157" s="168" t="str">
        <f>IFERROR(VLOOKUP(B3157,Tabla_CyP,4,FALSE),"")</f>
        <v>gl</v>
      </c>
    </row>
    <row r="3158" spans="1:141" ht="24" customHeight="1" x14ac:dyDescent="0.2">
      <c r="A3158" s="161"/>
      <c r="B3158" s="150"/>
      <c r="C3158" s="151"/>
      <c r="D3158" s="162"/>
      <c r="E3158" s="163"/>
      <c r="F3158" s="164"/>
      <c r="G3158" s="165"/>
    </row>
    <row r="3159" spans="1:141" ht="24" customHeight="1" x14ac:dyDescent="0.2">
      <c r="A3159" s="357" t="s">
        <v>588</v>
      </c>
      <c r="B3159" s="358"/>
      <c r="C3159" s="359" t="s">
        <v>0</v>
      </c>
      <c r="D3159" s="359" t="s">
        <v>29</v>
      </c>
      <c r="E3159" s="361" t="s">
        <v>30</v>
      </c>
      <c r="F3159" s="363" t="s">
        <v>31</v>
      </c>
      <c r="G3159" s="365" t="s">
        <v>32</v>
      </c>
    </row>
    <row r="3160" spans="1:141" s="171" customFormat="1" ht="24" customHeight="1" x14ac:dyDescent="0.2">
      <c r="A3160" s="169" t="s">
        <v>589</v>
      </c>
      <c r="B3160" s="170" t="s">
        <v>590</v>
      </c>
      <c r="C3160" s="360"/>
      <c r="D3160" s="360"/>
      <c r="E3160" s="362"/>
      <c r="F3160" s="364"/>
      <c r="G3160" s="366"/>
      <c r="I3160" s="336"/>
      <c r="J3160" s="336"/>
      <c r="K3160" s="336"/>
      <c r="L3160" s="336"/>
      <c r="M3160" s="336"/>
      <c r="N3160" s="336"/>
      <c r="O3160" s="336"/>
      <c r="P3160" s="336"/>
      <c r="Q3160" s="336"/>
      <c r="R3160" s="336"/>
      <c r="S3160" s="336"/>
      <c r="T3160" s="336"/>
      <c r="U3160" s="336"/>
      <c r="V3160" s="336"/>
      <c r="W3160" s="336"/>
      <c r="X3160" s="336"/>
      <c r="Y3160" s="336"/>
      <c r="Z3160" s="336"/>
      <c r="AA3160" s="336"/>
      <c r="AB3160" s="336"/>
      <c r="AC3160" s="336"/>
      <c r="AD3160" s="336"/>
      <c r="AE3160" s="336"/>
      <c r="AF3160" s="336"/>
      <c r="AG3160" s="336"/>
      <c r="AH3160" s="336"/>
      <c r="AI3160" s="336"/>
      <c r="AJ3160" s="336"/>
      <c r="AK3160" s="336"/>
      <c r="AL3160" s="336"/>
      <c r="AM3160" s="336"/>
      <c r="AN3160" s="336"/>
      <c r="AO3160" s="336"/>
      <c r="AP3160" s="336"/>
      <c r="AQ3160" s="336"/>
      <c r="AR3160" s="336"/>
      <c r="AS3160" s="336"/>
      <c r="AT3160" s="336"/>
      <c r="AU3160" s="336"/>
      <c r="AV3160" s="336"/>
      <c r="AW3160" s="336"/>
      <c r="AX3160" s="336"/>
      <c r="AY3160" s="336"/>
      <c r="AZ3160" s="336"/>
      <c r="BA3160" s="336"/>
      <c r="BB3160" s="336"/>
      <c r="BC3160" s="336"/>
      <c r="BD3160" s="336"/>
      <c r="BE3160" s="336"/>
      <c r="BF3160" s="336"/>
      <c r="BG3160" s="336"/>
      <c r="BH3160" s="336"/>
      <c r="BI3160" s="336"/>
      <c r="BJ3160" s="336"/>
      <c r="BK3160" s="336"/>
      <c r="BL3160" s="336"/>
      <c r="BM3160" s="336"/>
      <c r="BN3160" s="336"/>
      <c r="BO3160" s="336"/>
      <c r="BP3160" s="336"/>
      <c r="BQ3160" s="336"/>
      <c r="BR3160" s="336"/>
      <c r="BS3160" s="336"/>
      <c r="BT3160" s="336"/>
      <c r="BU3160" s="336"/>
      <c r="BV3160" s="336"/>
      <c r="BW3160" s="336"/>
      <c r="BX3160" s="336"/>
      <c r="BY3160" s="336"/>
      <c r="BZ3160" s="336"/>
      <c r="CA3160" s="336"/>
      <c r="CB3160" s="336"/>
      <c r="CC3160" s="336"/>
      <c r="CD3160" s="336"/>
      <c r="CE3160" s="336"/>
      <c r="CF3160" s="336"/>
      <c r="CG3160" s="336"/>
      <c r="CH3160" s="336"/>
      <c r="CI3160" s="336"/>
      <c r="CJ3160" s="336"/>
      <c r="CK3160" s="336"/>
      <c r="CL3160" s="336"/>
      <c r="CM3160" s="336"/>
      <c r="CN3160" s="336"/>
      <c r="CO3160" s="336"/>
      <c r="CP3160" s="336"/>
      <c r="CQ3160" s="336"/>
      <c r="CR3160" s="336"/>
      <c r="CS3160" s="336"/>
      <c r="CT3160" s="336"/>
      <c r="CU3160" s="336"/>
      <c r="CV3160" s="336"/>
      <c r="CW3160" s="336"/>
      <c r="CX3160" s="336"/>
      <c r="CY3160" s="336"/>
      <c r="CZ3160" s="336"/>
      <c r="DA3160" s="336"/>
      <c r="DB3160" s="336"/>
      <c r="DC3160" s="336"/>
      <c r="DD3160" s="336"/>
      <c r="DE3160" s="336"/>
      <c r="DF3160" s="336"/>
      <c r="DG3160" s="336"/>
      <c r="DH3160" s="336"/>
      <c r="DI3160" s="336"/>
      <c r="DJ3160" s="336"/>
      <c r="DK3160" s="336"/>
      <c r="DL3160" s="336"/>
      <c r="DM3160" s="336"/>
      <c r="DN3160" s="336"/>
      <c r="DO3160" s="336"/>
      <c r="DP3160" s="336"/>
      <c r="DQ3160" s="336"/>
      <c r="DR3160" s="336"/>
      <c r="DS3160" s="336"/>
      <c r="DT3160" s="336"/>
      <c r="DU3160" s="336"/>
      <c r="DV3160" s="336"/>
      <c r="DW3160" s="336"/>
      <c r="DX3160" s="336"/>
      <c r="DY3160" s="336"/>
      <c r="DZ3160" s="336"/>
      <c r="EA3160" s="336"/>
      <c r="EB3160" s="336"/>
      <c r="EC3160" s="336"/>
      <c r="ED3160" s="336"/>
      <c r="EE3160" s="336"/>
      <c r="EF3160" s="336"/>
      <c r="EG3160" s="336"/>
      <c r="EH3160" s="336"/>
      <c r="EI3160" s="336"/>
      <c r="EJ3160" s="336"/>
      <c r="EK3160" s="336"/>
    </row>
    <row r="3161" spans="1:141" ht="24" customHeight="1" x14ac:dyDescent="0.2">
      <c r="A3161" s="239"/>
      <c r="B3161" s="172"/>
      <c r="C3161" s="237" t="s">
        <v>728</v>
      </c>
      <c r="D3161" s="173"/>
      <c r="E3161" s="174"/>
      <c r="F3161" s="175"/>
      <c r="G3161" s="176"/>
    </row>
    <row r="3162" spans="1:141" s="335" customFormat="1" ht="24" customHeight="1" x14ac:dyDescent="0.2">
      <c r="A3162" s="326" t="str">
        <f t="shared" ref="A3162:A3175" si="946">IFERROR(VLOOKUP(C3162,Tabla_Insumos,4,FALSE),"")</f>
        <v/>
      </c>
      <c r="B3162" s="327" t="str">
        <f>IFERROR(VLOOKUP(C3162,Tabla_Insumos,5,FALSE),"")</f>
        <v/>
      </c>
      <c r="C3162" s="328"/>
      <c r="D3162" s="329" t="str">
        <f t="shared" ref="D3162:D3175" si="947">IFERROR(VLOOKUP(C3162,Tabla_Insumos,2,FALSE),"")</f>
        <v/>
      </c>
      <c r="E3162" s="330"/>
      <c r="F3162" s="331">
        <f t="shared" ref="F3162:F3175" si="948">IFERROR(VLOOKUP(C3162,Tabla_Insumos,3,FALSE),0)</f>
        <v>0</v>
      </c>
      <c r="G3162" s="334">
        <f>ROUND(E3162*F3162,2)</f>
        <v>0</v>
      </c>
    </row>
    <row r="3163" spans="1:141" s="335" customFormat="1" ht="24" customHeight="1" x14ac:dyDescent="0.2">
      <c r="A3163" s="326" t="str">
        <f t="shared" si="946"/>
        <v/>
      </c>
      <c r="B3163" s="327" t="str">
        <f t="shared" ref="B3163:B3175" si="949">IFERROR(VLOOKUP(C3163,Tabla_Insumos,5,FALSE),"")</f>
        <v/>
      </c>
      <c r="C3163" s="328"/>
      <c r="D3163" s="329" t="str">
        <f t="shared" si="947"/>
        <v/>
      </c>
      <c r="E3163" s="330"/>
      <c r="F3163" s="331">
        <f t="shared" si="948"/>
        <v>0</v>
      </c>
      <c r="G3163" s="334">
        <f t="shared" ref="G3163:G3175" si="950">ROUND(E3163*F3163,2)</f>
        <v>0</v>
      </c>
    </row>
    <row r="3164" spans="1:141" s="335" customFormat="1" ht="24" customHeight="1" x14ac:dyDescent="0.2">
      <c r="A3164" s="326" t="str">
        <f t="shared" si="946"/>
        <v/>
      </c>
      <c r="B3164" s="327" t="str">
        <f t="shared" si="949"/>
        <v/>
      </c>
      <c r="C3164" s="328"/>
      <c r="D3164" s="329" t="str">
        <f t="shared" si="947"/>
        <v/>
      </c>
      <c r="E3164" s="330"/>
      <c r="F3164" s="331">
        <f t="shared" si="948"/>
        <v>0</v>
      </c>
      <c r="G3164" s="334">
        <f t="shared" si="950"/>
        <v>0</v>
      </c>
    </row>
    <row r="3165" spans="1:141" s="335" customFormat="1" ht="24" customHeight="1" x14ac:dyDescent="0.2">
      <c r="A3165" s="326" t="str">
        <f t="shared" si="946"/>
        <v/>
      </c>
      <c r="B3165" s="327" t="str">
        <f t="shared" si="949"/>
        <v/>
      </c>
      <c r="C3165" s="328"/>
      <c r="D3165" s="329" t="str">
        <f t="shared" si="947"/>
        <v/>
      </c>
      <c r="E3165" s="330"/>
      <c r="F3165" s="331">
        <f t="shared" si="948"/>
        <v>0</v>
      </c>
      <c r="G3165" s="334">
        <f t="shared" si="950"/>
        <v>0</v>
      </c>
    </row>
    <row r="3166" spans="1:141" s="335" customFormat="1" ht="24" customHeight="1" x14ac:dyDescent="0.2">
      <c r="A3166" s="326" t="str">
        <f t="shared" si="946"/>
        <v/>
      </c>
      <c r="B3166" s="327" t="str">
        <f t="shared" si="949"/>
        <v/>
      </c>
      <c r="C3166" s="328"/>
      <c r="D3166" s="329" t="str">
        <f t="shared" si="947"/>
        <v/>
      </c>
      <c r="E3166" s="330"/>
      <c r="F3166" s="331">
        <f t="shared" si="948"/>
        <v>0</v>
      </c>
      <c r="G3166" s="334">
        <f t="shared" si="950"/>
        <v>0</v>
      </c>
    </row>
    <row r="3167" spans="1:141" s="335" customFormat="1" ht="24" customHeight="1" x14ac:dyDescent="0.2">
      <c r="A3167" s="326" t="str">
        <f t="shared" si="946"/>
        <v/>
      </c>
      <c r="B3167" s="327" t="str">
        <f t="shared" si="949"/>
        <v/>
      </c>
      <c r="C3167" s="328"/>
      <c r="D3167" s="329" t="str">
        <f t="shared" si="947"/>
        <v/>
      </c>
      <c r="E3167" s="330"/>
      <c r="F3167" s="331">
        <f t="shared" si="948"/>
        <v>0</v>
      </c>
      <c r="G3167" s="334">
        <f t="shared" si="950"/>
        <v>0</v>
      </c>
    </row>
    <row r="3168" spans="1:141" s="335" customFormat="1" ht="24" customHeight="1" x14ac:dyDescent="0.2">
      <c r="A3168" s="326" t="str">
        <f t="shared" si="946"/>
        <v/>
      </c>
      <c r="B3168" s="327" t="str">
        <f t="shared" si="949"/>
        <v/>
      </c>
      <c r="C3168" s="328"/>
      <c r="D3168" s="329" t="str">
        <f t="shared" si="947"/>
        <v/>
      </c>
      <c r="E3168" s="330"/>
      <c r="F3168" s="331">
        <f t="shared" si="948"/>
        <v>0</v>
      </c>
      <c r="G3168" s="334">
        <f t="shared" si="950"/>
        <v>0</v>
      </c>
    </row>
    <row r="3169" spans="1:7" s="335" customFormat="1" ht="24" customHeight="1" x14ac:dyDescent="0.2">
      <c r="A3169" s="326" t="str">
        <f t="shared" si="946"/>
        <v/>
      </c>
      <c r="B3169" s="327" t="str">
        <f t="shared" si="949"/>
        <v/>
      </c>
      <c r="C3169" s="328"/>
      <c r="D3169" s="329" t="str">
        <f t="shared" si="947"/>
        <v/>
      </c>
      <c r="E3169" s="330"/>
      <c r="F3169" s="331">
        <f t="shared" si="948"/>
        <v>0</v>
      </c>
      <c r="G3169" s="334">
        <f t="shared" si="950"/>
        <v>0</v>
      </c>
    </row>
    <row r="3170" spans="1:7" s="335" customFormat="1" ht="24" customHeight="1" x14ac:dyDescent="0.2">
      <c r="A3170" s="326" t="str">
        <f t="shared" si="946"/>
        <v/>
      </c>
      <c r="B3170" s="327" t="str">
        <f t="shared" si="949"/>
        <v/>
      </c>
      <c r="C3170" s="328"/>
      <c r="D3170" s="329" t="str">
        <f t="shared" si="947"/>
        <v/>
      </c>
      <c r="E3170" s="330"/>
      <c r="F3170" s="331">
        <f t="shared" si="948"/>
        <v>0</v>
      </c>
      <c r="G3170" s="334">
        <f t="shared" si="950"/>
        <v>0</v>
      </c>
    </row>
    <row r="3171" spans="1:7" s="335" customFormat="1" ht="24" customHeight="1" x14ac:dyDescent="0.2">
      <c r="A3171" s="326" t="str">
        <f t="shared" si="946"/>
        <v/>
      </c>
      <c r="B3171" s="327" t="str">
        <f t="shared" si="949"/>
        <v/>
      </c>
      <c r="C3171" s="328"/>
      <c r="D3171" s="329" t="str">
        <f t="shared" si="947"/>
        <v/>
      </c>
      <c r="E3171" s="330"/>
      <c r="F3171" s="331">
        <f t="shared" si="948"/>
        <v>0</v>
      </c>
      <c r="G3171" s="334">
        <f t="shared" si="950"/>
        <v>0</v>
      </c>
    </row>
    <row r="3172" spans="1:7" s="335" customFormat="1" ht="24" customHeight="1" x14ac:dyDescent="0.2">
      <c r="A3172" s="326" t="str">
        <f t="shared" si="946"/>
        <v/>
      </c>
      <c r="B3172" s="327" t="str">
        <f t="shared" si="949"/>
        <v/>
      </c>
      <c r="C3172" s="328"/>
      <c r="D3172" s="329" t="str">
        <f t="shared" si="947"/>
        <v/>
      </c>
      <c r="E3172" s="330"/>
      <c r="F3172" s="331">
        <f t="shared" si="948"/>
        <v>0</v>
      </c>
      <c r="G3172" s="334">
        <f t="shared" si="950"/>
        <v>0</v>
      </c>
    </row>
    <row r="3173" spans="1:7" s="335" customFormat="1" ht="24" customHeight="1" x14ac:dyDescent="0.2">
      <c r="A3173" s="326" t="str">
        <f t="shared" si="946"/>
        <v/>
      </c>
      <c r="B3173" s="327" t="str">
        <f t="shared" si="949"/>
        <v/>
      </c>
      <c r="C3173" s="328"/>
      <c r="D3173" s="329" t="str">
        <f t="shared" si="947"/>
        <v/>
      </c>
      <c r="E3173" s="330"/>
      <c r="F3173" s="331">
        <f t="shared" si="948"/>
        <v>0</v>
      </c>
      <c r="G3173" s="334">
        <f t="shared" si="950"/>
        <v>0</v>
      </c>
    </row>
    <row r="3174" spans="1:7" s="335" customFormat="1" ht="24" customHeight="1" x14ac:dyDescent="0.2">
      <c r="A3174" s="326" t="str">
        <f t="shared" si="946"/>
        <v/>
      </c>
      <c r="B3174" s="327" t="str">
        <f t="shared" si="949"/>
        <v/>
      </c>
      <c r="C3174" s="328"/>
      <c r="D3174" s="329" t="str">
        <f t="shared" si="947"/>
        <v/>
      </c>
      <c r="E3174" s="330"/>
      <c r="F3174" s="331">
        <f t="shared" si="948"/>
        <v>0</v>
      </c>
      <c r="G3174" s="334">
        <f t="shared" si="950"/>
        <v>0</v>
      </c>
    </row>
    <row r="3175" spans="1:7" s="335" customFormat="1" ht="24" customHeight="1" x14ac:dyDescent="0.2">
      <c r="A3175" s="326" t="str">
        <f t="shared" si="946"/>
        <v/>
      </c>
      <c r="B3175" s="327" t="str">
        <f t="shared" si="949"/>
        <v/>
      </c>
      <c r="C3175" s="328"/>
      <c r="D3175" s="329" t="str">
        <f t="shared" si="947"/>
        <v/>
      </c>
      <c r="E3175" s="330"/>
      <c r="F3175" s="332">
        <f t="shared" si="948"/>
        <v>0</v>
      </c>
      <c r="G3175" s="334">
        <f t="shared" si="950"/>
        <v>0</v>
      </c>
    </row>
    <row r="3176" spans="1:7" ht="24" customHeight="1" x14ac:dyDescent="0.2">
      <c r="A3176" s="177"/>
      <c r="B3176" s="151"/>
      <c r="C3176" s="151"/>
      <c r="D3176" s="162"/>
      <c r="E3176" s="163"/>
      <c r="F3176" s="240" t="s">
        <v>33</v>
      </c>
      <c r="G3176" s="178">
        <f>SUBTOTAL(9,G3162:G3175)</f>
        <v>0</v>
      </c>
    </row>
    <row r="3177" spans="1:7" ht="24" customHeight="1" x14ac:dyDescent="0.2">
      <c r="A3177" s="177"/>
      <c r="B3177" s="151"/>
      <c r="C3177" s="179" t="s">
        <v>729</v>
      </c>
      <c r="D3177" s="162"/>
      <c r="E3177" s="163"/>
      <c r="F3177" s="164"/>
      <c r="G3177" s="180"/>
    </row>
    <row r="3178" spans="1:7" s="335" customFormat="1" ht="24" customHeight="1" x14ac:dyDescent="0.2">
      <c r="A3178" s="326" t="str">
        <f t="shared" ref="A3178:A3185" si="951">IFERROR(VLOOKUP(C3178,Tabla_Insumos,4,FALSE),"")</f>
        <v/>
      </c>
      <c r="B3178" s="327" t="str">
        <f t="shared" ref="B3178:B3185" si="952">IFERROR(VLOOKUP(C3178,Tabla_Insumos,5,FALSE),"")</f>
        <v/>
      </c>
      <c r="C3178" s="328"/>
      <c r="D3178" s="329" t="str">
        <f t="shared" ref="D3178:D3185" si="953">IFERROR(VLOOKUP(C3178,Tabla_Insumos,2,FALSE),"")</f>
        <v/>
      </c>
      <c r="E3178" s="330"/>
      <c r="F3178" s="333">
        <f t="shared" ref="F3178:F3185" si="954">IFERROR(VLOOKUP(C3178,Tabla_Insumos,3,FALSE),0)</f>
        <v>0</v>
      </c>
      <c r="G3178" s="334">
        <f>ROUND(E3178*F3178,2)</f>
        <v>0</v>
      </c>
    </row>
    <row r="3179" spans="1:7" s="335" customFormat="1" ht="24" customHeight="1" x14ac:dyDescent="0.2">
      <c r="A3179" s="326" t="str">
        <f t="shared" si="951"/>
        <v/>
      </c>
      <c r="B3179" s="327" t="str">
        <f t="shared" si="952"/>
        <v/>
      </c>
      <c r="C3179" s="328"/>
      <c r="D3179" s="329" t="str">
        <f t="shared" si="953"/>
        <v/>
      </c>
      <c r="E3179" s="330"/>
      <c r="F3179" s="333">
        <f t="shared" si="954"/>
        <v>0</v>
      </c>
      <c r="G3179" s="334">
        <f>ROUND(E3179*F3179,2)</f>
        <v>0</v>
      </c>
    </row>
    <row r="3180" spans="1:7" s="335" customFormat="1" ht="24" customHeight="1" x14ac:dyDescent="0.2">
      <c r="A3180" s="326" t="str">
        <f t="shared" si="951"/>
        <v/>
      </c>
      <c r="B3180" s="327" t="str">
        <f t="shared" si="952"/>
        <v/>
      </c>
      <c r="C3180" s="328"/>
      <c r="D3180" s="329" t="str">
        <f t="shared" si="953"/>
        <v/>
      </c>
      <c r="E3180" s="330"/>
      <c r="F3180" s="333">
        <f t="shared" si="954"/>
        <v>0</v>
      </c>
      <c r="G3180" s="334">
        <f t="shared" ref="G3180:G3185" si="955">ROUND(E3180*F3180,2)</f>
        <v>0</v>
      </c>
    </row>
    <row r="3181" spans="1:7" s="335" customFormat="1" ht="24" customHeight="1" x14ac:dyDescent="0.2">
      <c r="A3181" s="326" t="str">
        <f t="shared" si="951"/>
        <v/>
      </c>
      <c r="B3181" s="327" t="str">
        <f t="shared" si="952"/>
        <v/>
      </c>
      <c r="C3181" s="328"/>
      <c r="D3181" s="329" t="str">
        <f t="shared" si="953"/>
        <v/>
      </c>
      <c r="E3181" s="330"/>
      <c r="F3181" s="333">
        <f t="shared" si="954"/>
        <v>0</v>
      </c>
      <c r="G3181" s="334">
        <f t="shared" si="955"/>
        <v>0</v>
      </c>
    </row>
    <row r="3182" spans="1:7" s="335" customFormat="1" ht="24" customHeight="1" x14ac:dyDescent="0.2">
      <c r="A3182" s="326" t="str">
        <f t="shared" si="951"/>
        <v/>
      </c>
      <c r="B3182" s="327" t="str">
        <f t="shared" si="952"/>
        <v/>
      </c>
      <c r="C3182" s="328"/>
      <c r="D3182" s="329" t="str">
        <f t="shared" si="953"/>
        <v/>
      </c>
      <c r="E3182" s="330"/>
      <c r="F3182" s="331">
        <f t="shared" si="954"/>
        <v>0</v>
      </c>
      <c r="G3182" s="334">
        <f t="shared" si="955"/>
        <v>0</v>
      </c>
    </row>
    <row r="3183" spans="1:7" s="335" customFormat="1" ht="24" customHeight="1" x14ac:dyDescent="0.2">
      <c r="A3183" s="326" t="str">
        <f t="shared" si="951"/>
        <v/>
      </c>
      <c r="B3183" s="327" t="str">
        <f t="shared" si="952"/>
        <v/>
      </c>
      <c r="C3183" s="328"/>
      <c r="D3183" s="329" t="str">
        <f t="shared" si="953"/>
        <v/>
      </c>
      <c r="E3183" s="330"/>
      <c r="F3183" s="331">
        <f t="shared" si="954"/>
        <v>0</v>
      </c>
      <c r="G3183" s="334">
        <f t="shared" si="955"/>
        <v>0</v>
      </c>
    </row>
    <row r="3184" spans="1:7" s="335" customFormat="1" ht="24" customHeight="1" x14ac:dyDescent="0.2">
      <c r="A3184" s="326" t="str">
        <f t="shared" si="951"/>
        <v/>
      </c>
      <c r="B3184" s="327" t="str">
        <f t="shared" si="952"/>
        <v/>
      </c>
      <c r="C3184" s="328"/>
      <c r="D3184" s="329" t="str">
        <f t="shared" si="953"/>
        <v/>
      </c>
      <c r="E3184" s="330"/>
      <c r="F3184" s="331">
        <f t="shared" si="954"/>
        <v>0</v>
      </c>
      <c r="G3184" s="334">
        <f t="shared" si="955"/>
        <v>0</v>
      </c>
    </row>
    <row r="3185" spans="1:7" s="335" customFormat="1" ht="24" customHeight="1" x14ac:dyDescent="0.2">
      <c r="A3185" s="326" t="str">
        <f t="shared" si="951"/>
        <v/>
      </c>
      <c r="B3185" s="327" t="str">
        <f t="shared" si="952"/>
        <v/>
      </c>
      <c r="C3185" s="328"/>
      <c r="D3185" s="329" t="str">
        <f t="shared" si="953"/>
        <v/>
      </c>
      <c r="E3185" s="330"/>
      <c r="F3185" s="331">
        <f t="shared" si="954"/>
        <v>0</v>
      </c>
      <c r="G3185" s="334">
        <f t="shared" si="955"/>
        <v>0</v>
      </c>
    </row>
    <row r="3186" spans="1:7" ht="24" customHeight="1" x14ac:dyDescent="0.2">
      <c r="A3186" s="177"/>
      <c r="B3186" s="151"/>
      <c r="C3186" s="151"/>
      <c r="D3186" s="162"/>
      <c r="E3186" s="163"/>
      <c r="F3186" s="240" t="s">
        <v>34</v>
      </c>
      <c r="G3186" s="178">
        <f>SUBTOTAL(9,G3178:G3185)</f>
        <v>0</v>
      </c>
    </row>
    <row r="3187" spans="1:7" ht="24" customHeight="1" x14ac:dyDescent="0.2">
      <c r="A3187" s="177"/>
      <c r="B3187" s="151"/>
      <c r="C3187" s="179" t="s">
        <v>730</v>
      </c>
      <c r="D3187" s="162"/>
      <c r="E3187" s="163"/>
      <c r="F3187" s="164"/>
      <c r="G3187" s="180"/>
    </row>
    <row r="3188" spans="1:7" s="335" customFormat="1" ht="24" customHeight="1" x14ac:dyDescent="0.2">
      <c r="A3188" s="326" t="str">
        <f t="shared" ref="A3188:A3196" si="956">IFERROR(VLOOKUP(C3188,Tabla_Insumos,4,FALSE),"")</f>
        <v/>
      </c>
      <c r="B3188" s="327" t="str">
        <f t="shared" ref="B3188:B3196" si="957">IFERROR(VLOOKUP(C3188,Tabla_Insumos,5,FALSE),"")</f>
        <v/>
      </c>
      <c r="C3188" s="328"/>
      <c r="D3188" s="329" t="str">
        <f t="shared" ref="D3188:D3196" si="958">IFERROR(VLOOKUP(C3188,Tabla_Insumos,2,FALSE),"")</f>
        <v/>
      </c>
      <c r="E3188" s="330"/>
      <c r="F3188" s="331">
        <f t="shared" ref="F3188:F3196" si="959">IFERROR(VLOOKUP(C3188,Tabla_Insumos,3,FALSE),0)</f>
        <v>0</v>
      </c>
      <c r="G3188" s="334">
        <f t="shared" ref="G3188:G3196" si="960">ROUND(E3188*F3188,2)</f>
        <v>0</v>
      </c>
    </row>
    <row r="3189" spans="1:7" s="335" customFormat="1" ht="24" customHeight="1" x14ac:dyDescent="0.2">
      <c r="A3189" s="326" t="str">
        <f t="shared" si="956"/>
        <v/>
      </c>
      <c r="B3189" s="327" t="str">
        <f t="shared" si="957"/>
        <v/>
      </c>
      <c r="C3189" s="328"/>
      <c r="D3189" s="329" t="str">
        <f t="shared" si="958"/>
        <v/>
      </c>
      <c r="E3189" s="330"/>
      <c r="F3189" s="331">
        <f t="shared" si="959"/>
        <v>0</v>
      </c>
      <c r="G3189" s="334">
        <f t="shared" si="960"/>
        <v>0</v>
      </c>
    </row>
    <row r="3190" spans="1:7" s="335" customFormat="1" ht="24" customHeight="1" x14ac:dyDescent="0.2">
      <c r="A3190" s="326" t="str">
        <f t="shared" si="956"/>
        <v/>
      </c>
      <c r="B3190" s="327" t="str">
        <f t="shared" si="957"/>
        <v/>
      </c>
      <c r="C3190" s="328"/>
      <c r="D3190" s="329" t="str">
        <f t="shared" si="958"/>
        <v/>
      </c>
      <c r="E3190" s="330"/>
      <c r="F3190" s="331">
        <f t="shared" si="959"/>
        <v>0</v>
      </c>
      <c r="G3190" s="334">
        <f t="shared" si="960"/>
        <v>0</v>
      </c>
    </row>
    <row r="3191" spans="1:7" s="335" customFormat="1" ht="24" customHeight="1" x14ac:dyDescent="0.2">
      <c r="A3191" s="326" t="str">
        <f t="shared" si="956"/>
        <v/>
      </c>
      <c r="B3191" s="327" t="str">
        <f t="shared" si="957"/>
        <v/>
      </c>
      <c r="C3191" s="328"/>
      <c r="D3191" s="329" t="str">
        <f t="shared" si="958"/>
        <v/>
      </c>
      <c r="E3191" s="330"/>
      <c r="F3191" s="331">
        <f t="shared" si="959"/>
        <v>0</v>
      </c>
      <c r="G3191" s="334">
        <f t="shared" si="960"/>
        <v>0</v>
      </c>
    </row>
    <row r="3192" spans="1:7" s="335" customFormat="1" ht="24" customHeight="1" x14ac:dyDescent="0.2">
      <c r="A3192" s="326" t="str">
        <f t="shared" si="956"/>
        <v/>
      </c>
      <c r="B3192" s="327" t="str">
        <f t="shared" si="957"/>
        <v/>
      </c>
      <c r="C3192" s="328"/>
      <c r="D3192" s="329" t="str">
        <f t="shared" si="958"/>
        <v/>
      </c>
      <c r="E3192" s="330"/>
      <c r="F3192" s="331">
        <f t="shared" si="959"/>
        <v>0</v>
      </c>
      <c r="G3192" s="334">
        <f t="shared" si="960"/>
        <v>0</v>
      </c>
    </row>
    <row r="3193" spans="1:7" s="335" customFormat="1" ht="24" customHeight="1" x14ac:dyDescent="0.2">
      <c r="A3193" s="326" t="str">
        <f t="shared" si="956"/>
        <v/>
      </c>
      <c r="B3193" s="327" t="str">
        <f t="shared" si="957"/>
        <v/>
      </c>
      <c r="C3193" s="328"/>
      <c r="D3193" s="329" t="str">
        <f t="shared" si="958"/>
        <v/>
      </c>
      <c r="E3193" s="330"/>
      <c r="F3193" s="331">
        <f t="shared" si="959"/>
        <v>0</v>
      </c>
      <c r="G3193" s="334">
        <f t="shared" si="960"/>
        <v>0</v>
      </c>
    </row>
    <row r="3194" spans="1:7" s="335" customFormat="1" ht="24" customHeight="1" x14ac:dyDescent="0.2">
      <c r="A3194" s="326" t="str">
        <f t="shared" si="956"/>
        <v/>
      </c>
      <c r="B3194" s="327" t="str">
        <f t="shared" si="957"/>
        <v/>
      </c>
      <c r="C3194" s="328"/>
      <c r="D3194" s="329" t="str">
        <f t="shared" si="958"/>
        <v/>
      </c>
      <c r="E3194" s="330"/>
      <c r="F3194" s="331">
        <f t="shared" si="959"/>
        <v>0</v>
      </c>
      <c r="G3194" s="334">
        <f t="shared" si="960"/>
        <v>0</v>
      </c>
    </row>
    <row r="3195" spans="1:7" s="335" customFormat="1" ht="24" customHeight="1" x14ac:dyDescent="0.2">
      <c r="A3195" s="326" t="str">
        <f t="shared" si="956"/>
        <v/>
      </c>
      <c r="B3195" s="327" t="str">
        <f t="shared" si="957"/>
        <v/>
      </c>
      <c r="C3195" s="328"/>
      <c r="D3195" s="329" t="str">
        <f t="shared" si="958"/>
        <v/>
      </c>
      <c r="E3195" s="330"/>
      <c r="F3195" s="331">
        <f t="shared" si="959"/>
        <v>0</v>
      </c>
      <c r="G3195" s="334">
        <f t="shared" si="960"/>
        <v>0</v>
      </c>
    </row>
    <row r="3196" spans="1:7" s="335" customFormat="1" ht="24" customHeight="1" x14ac:dyDescent="0.2">
      <c r="A3196" s="326" t="str">
        <f t="shared" si="956"/>
        <v/>
      </c>
      <c r="B3196" s="327" t="str">
        <f t="shared" si="957"/>
        <v/>
      </c>
      <c r="C3196" s="328"/>
      <c r="D3196" s="329" t="str">
        <f t="shared" si="958"/>
        <v/>
      </c>
      <c r="E3196" s="330"/>
      <c r="F3196" s="331">
        <f t="shared" si="959"/>
        <v>0</v>
      </c>
      <c r="G3196" s="334">
        <f t="shared" si="960"/>
        <v>0</v>
      </c>
    </row>
    <row r="3197" spans="1:7" ht="24" customHeight="1" x14ac:dyDescent="0.2">
      <c r="A3197" s="181"/>
      <c r="B3197" s="162"/>
      <c r="C3197" s="151"/>
      <c r="D3197" s="162"/>
      <c r="E3197" s="163"/>
      <c r="F3197" s="240" t="s">
        <v>35</v>
      </c>
      <c r="G3197" s="178">
        <f>SUBTOTAL(9,G3188:G3196)</f>
        <v>0</v>
      </c>
    </row>
    <row r="3198" spans="1:7" ht="24" customHeight="1" thickBot="1" x14ac:dyDescent="0.25">
      <c r="A3198" s="182"/>
      <c r="B3198" s="183"/>
      <c r="C3198" s="184"/>
      <c r="D3198" s="183"/>
      <c r="E3198" s="185"/>
      <c r="F3198" s="186"/>
      <c r="G3198" s="187"/>
    </row>
    <row r="3199" spans="1:7" ht="24" customHeight="1" thickBot="1" x14ac:dyDescent="0.25">
      <c r="A3199" s="188" t="str">
        <f>B3157</f>
        <v>24.1</v>
      </c>
      <c r="B3199" s="189" t="str">
        <f>C3157</f>
        <v>Fichas complementarias y otros</v>
      </c>
      <c r="C3199" s="190"/>
      <c r="D3199" s="190" t="s">
        <v>36</v>
      </c>
      <c r="E3199" s="191"/>
      <c r="F3199" s="192" t="s">
        <v>37</v>
      </c>
      <c r="G3199" s="193">
        <f>SUBTOTAL(9,G3162:G3198)</f>
        <v>0</v>
      </c>
    </row>
    <row r="3200" spans="1:7" ht="24" customHeight="1" thickTop="1" thickBot="1" x14ac:dyDescent="0.25"/>
    <row r="3201" spans="1:141" ht="24" customHeight="1" thickTop="1" x14ac:dyDescent="0.2">
      <c r="A3201" s="225" t="s">
        <v>39</v>
      </c>
      <c r="B3201" s="226"/>
      <c r="C3201" s="226"/>
      <c r="D3201" s="226"/>
      <c r="E3201" s="226"/>
      <c r="F3201" s="226"/>
      <c r="G3201" s="227"/>
      <c r="H3201" s="152">
        <f>COUNTIF($A$1:A3207,"ANALISIS DE PRECIOS")</f>
        <v>65</v>
      </c>
    </row>
    <row r="3202" spans="1:141" ht="24" customHeight="1" x14ac:dyDescent="0.2">
      <c r="A3202" s="153" t="s">
        <v>726</v>
      </c>
      <c r="B3202" s="154" t="str">
        <f>Comitente</f>
        <v>DIRECCIÓN DE INFRAESTRUCTURA ESCOLAR</v>
      </c>
      <c r="C3202" s="148"/>
      <c r="D3202" s="155"/>
      <c r="E3202" s="155"/>
      <c r="F3202" s="156"/>
      <c r="G3202" s="157"/>
    </row>
    <row r="3203" spans="1:141" ht="24" customHeight="1" x14ac:dyDescent="0.2">
      <c r="A3203" s="153" t="s">
        <v>727</v>
      </c>
      <c r="B3203" s="154">
        <f>Contratista</f>
        <v>0</v>
      </c>
      <c r="C3203" s="149"/>
      <c r="D3203" s="149"/>
      <c r="E3203" s="149"/>
      <c r="F3203" s="158"/>
      <c r="G3203" s="159"/>
    </row>
    <row r="3204" spans="1:141" ht="24" customHeight="1" x14ac:dyDescent="0.2">
      <c r="A3204" s="153" t="s">
        <v>26</v>
      </c>
      <c r="B3204" s="154" t="str">
        <f>Obra</f>
        <v>E.N.I. N° 23 - MARGARITA FERRA DE BARTOL</v>
      </c>
      <c r="C3204" s="149"/>
      <c r="D3204" s="149"/>
      <c r="E3204" s="149"/>
      <c r="F3204" s="158" t="s">
        <v>40</v>
      </c>
      <c r="G3204" s="160">
        <f>Fecha_Base</f>
        <v>0</v>
      </c>
    </row>
    <row r="3205" spans="1:141" ht="24" customHeight="1" x14ac:dyDescent="0.2">
      <c r="A3205" s="161" t="s">
        <v>725</v>
      </c>
      <c r="B3205" s="150" t="str">
        <f>Ubicación</f>
        <v>Alfredo Fortabat 3060 (o) - Bº Franklin Rawson</v>
      </c>
      <c r="C3205" s="150"/>
      <c r="D3205" s="162"/>
      <c r="E3205" s="163"/>
      <c r="F3205" s="164"/>
      <c r="G3205" s="165"/>
    </row>
    <row r="3206" spans="1:141" ht="24" customHeight="1" x14ac:dyDescent="0.2">
      <c r="A3206" s="161" t="s">
        <v>41</v>
      </c>
      <c r="B3206" s="166" t="str">
        <f>IFERROR(VALUE(LEFT(B3207,FIND("-",B3207)-1)),"")</f>
        <v/>
      </c>
      <c r="C3206" s="151" t="str">
        <f>IFERROR(VLOOKUP(B3206,Tabla_CyP,2,FALSE),"")</f>
        <v/>
      </c>
      <c r="E3206" s="163"/>
      <c r="F3206" s="164"/>
      <c r="G3206" s="165"/>
    </row>
    <row r="3207" spans="1:141" ht="24" customHeight="1" x14ac:dyDescent="0.2">
      <c r="A3207" s="161" t="s">
        <v>27</v>
      </c>
      <c r="B3207" s="167" t="str">
        <f>IFERROR(VLOOKUP(COUNTIF($A$1:A3207,"ANALISIS DE PRECIOS"),Tabla_NumeroItem,4,FALSE),"")</f>
        <v>24.3</v>
      </c>
      <c r="C3207" s="151" t="str">
        <f>IFERROR(VLOOKUP(B3207,Tabla_CyP,2,FALSE),"")</f>
        <v>Pergolas Metalicas</v>
      </c>
      <c r="D3207" s="162"/>
      <c r="E3207" s="163"/>
      <c r="F3207" s="158" t="s">
        <v>28</v>
      </c>
      <c r="G3207" s="168" t="str">
        <f>IFERROR(VLOOKUP(B3207,Tabla_CyP,4,FALSE),"")</f>
        <v>m2</v>
      </c>
    </row>
    <row r="3208" spans="1:141" ht="24" customHeight="1" x14ac:dyDescent="0.2">
      <c r="A3208" s="161"/>
      <c r="B3208" s="150"/>
      <c r="C3208" s="151"/>
      <c r="D3208" s="162"/>
      <c r="E3208" s="163"/>
      <c r="F3208" s="164"/>
      <c r="G3208" s="165"/>
    </row>
    <row r="3209" spans="1:141" ht="24" customHeight="1" x14ac:dyDescent="0.2">
      <c r="A3209" s="357" t="s">
        <v>588</v>
      </c>
      <c r="B3209" s="358"/>
      <c r="C3209" s="359" t="s">
        <v>0</v>
      </c>
      <c r="D3209" s="359" t="s">
        <v>29</v>
      </c>
      <c r="E3209" s="361" t="s">
        <v>30</v>
      </c>
      <c r="F3209" s="363" t="s">
        <v>31</v>
      </c>
      <c r="G3209" s="365" t="s">
        <v>32</v>
      </c>
    </row>
    <row r="3210" spans="1:141" s="171" customFormat="1" ht="24" customHeight="1" x14ac:dyDescent="0.2">
      <c r="A3210" s="169" t="s">
        <v>589</v>
      </c>
      <c r="B3210" s="170" t="s">
        <v>590</v>
      </c>
      <c r="C3210" s="360"/>
      <c r="D3210" s="360"/>
      <c r="E3210" s="362"/>
      <c r="F3210" s="364"/>
      <c r="G3210" s="366"/>
      <c r="I3210" s="336"/>
      <c r="J3210" s="336"/>
      <c r="K3210" s="336"/>
      <c r="L3210" s="336"/>
      <c r="M3210" s="336"/>
      <c r="N3210" s="336"/>
      <c r="O3210" s="336"/>
      <c r="P3210" s="336"/>
      <c r="Q3210" s="336"/>
      <c r="R3210" s="336"/>
      <c r="S3210" s="336"/>
      <c r="T3210" s="336"/>
      <c r="U3210" s="336"/>
      <c r="V3210" s="336"/>
      <c r="W3210" s="336"/>
      <c r="X3210" s="336"/>
      <c r="Y3210" s="336"/>
      <c r="Z3210" s="336"/>
      <c r="AA3210" s="336"/>
      <c r="AB3210" s="336"/>
      <c r="AC3210" s="336"/>
      <c r="AD3210" s="336"/>
      <c r="AE3210" s="336"/>
      <c r="AF3210" s="336"/>
      <c r="AG3210" s="336"/>
      <c r="AH3210" s="336"/>
      <c r="AI3210" s="336"/>
      <c r="AJ3210" s="336"/>
      <c r="AK3210" s="336"/>
      <c r="AL3210" s="336"/>
      <c r="AM3210" s="336"/>
      <c r="AN3210" s="336"/>
      <c r="AO3210" s="336"/>
      <c r="AP3210" s="336"/>
      <c r="AQ3210" s="336"/>
      <c r="AR3210" s="336"/>
      <c r="AS3210" s="336"/>
      <c r="AT3210" s="336"/>
      <c r="AU3210" s="336"/>
      <c r="AV3210" s="336"/>
      <c r="AW3210" s="336"/>
      <c r="AX3210" s="336"/>
      <c r="AY3210" s="336"/>
      <c r="AZ3210" s="336"/>
      <c r="BA3210" s="336"/>
      <c r="BB3210" s="336"/>
      <c r="BC3210" s="336"/>
      <c r="BD3210" s="336"/>
      <c r="BE3210" s="336"/>
      <c r="BF3210" s="336"/>
      <c r="BG3210" s="336"/>
      <c r="BH3210" s="336"/>
      <c r="BI3210" s="336"/>
      <c r="BJ3210" s="336"/>
      <c r="BK3210" s="336"/>
      <c r="BL3210" s="336"/>
      <c r="BM3210" s="336"/>
      <c r="BN3210" s="336"/>
      <c r="BO3210" s="336"/>
      <c r="BP3210" s="336"/>
      <c r="BQ3210" s="336"/>
      <c r="BR3210" s="336"/>
      <c r="BS3210" s="336"/>
      <c r="BT3210" s="336"/>
      <c r="BU3210" s="336"/>
      <c r="BV3210" s="336"/>
      <c r="BW3210" s="336"/>
      <c r="BX3210" s="336"/>
      <c r="BY3210" s="336"/>
      <c r="BZ3210" s="336"/>
      <c r="CA3210" s="336"/>
      <c r="CB3210" s="336"/>
      <c r="CC3210" s="336"/>
      <c r="CD3210" s="336"/>
      <c r="CE3210" s="336"/>
      <c r="CF3210" s="336"/>
      <c r="CG3210" s="336"/>
      <c r="CH3210" s="336"/>
      <c r="CI3210" s="336"/>
      <c r="CJ3210" s="336"/>
      <c r="CK3210" s="336"/>
      <c r="CL3210" s="336"/>
      <c r="CM3210" s="336"/>
      <c r="CN3210" s="336"/>
      <c r="CO3210" s="336"/>
      <c r="CP3210" s="336"/>
      <c r="CQ3210" s="336"/>
      <c r="CR3210" s="336"/>
      <c r="CS3210" s="336"/>
      <c r="CT3210" s="336"/>
      <c r="CU3210" s="336"/>
      <c r="CV3210" s="336"/>
      <c r="CW3210" s="336"/>
      <c r="CX3210" s="336"/>
      <c r="CY3210" s="336"/>
      <c r="CZ3210" s="336"/>
      <c r="DA3210" s="336"/>
      <c r="DB3210" s="336"/>
      <c r="DC3210" s="336"/>
      <c r="DD3210" s="336"/>
      <c r="DE3210" s="336"/>
      <c r="DF3210" s="336"/>
      <c r="DG3210" s="336"/>
      <c r="DH3210" s="336"/>
      <c r="DI3210" s="336"/>
      <c r="DJ3210" s="336"/>
      <c r="DK3210" s="336"/>
      <c r="DL3210" s="336"/>
      <c r="DM3210" s="336"/>
      <c r="DN3210" s="336"/>
      <c r="DO3210" s="336"/>
      <c r="DP3210" s="336"/>
      <c r="DQ3210" s="336"/>
      <c r="DR3210" s="336"/>
      <c r="DS3210" s="336"/>
      <c r="DT3210" s="336"/>
      <c r="DU3210" s="336"/>
      <c r="DV3210" s="336"/>
      <c r="DW3210" s="336"/>
      <c r="DX3210" s="336"/>
      <c r="DY3210" s="336"/>
      <c r="DZ3210" s="336"/>
      <c r="EA3210" s="336"/>
      <c r="EB3210" s="336"/>
      <c r="EC3210" s="336"/>
      <c r="ED3210" s="336"/>
      <c r="EE3210" s="336"/>
      <c r="EF3210" s="336"/>
      <c r="EG3210" s="336"/>
      <c r="EH3210" s="336"/>
      <c r="EI3210" s="336"/>
      <c r="EJ3210" s="336"/>
      <c r="EK3210" s="336"/>
    </row>
    <row r="3211" spans="1:141" ht="24" customHeight="1" x14ac:dyDescent="0.2">
      <c r="A3211" s="239"/>
      <c r="B3211" s="172"/>
      <c r="C3211" s="237" t="s">
        <v>728</v>
      </c>
      <c r="D3211" s="173"/>
      <c r="E3211" s="174"/>
      <c r="F3211" s="175"/>
      <c r="G3211" s="176"/>
    </row>
    <row r="3212" spans="1:141" s="335" customFormat="1" ht="24" customHeight="1" x14ac:dyDescent="0.2">
      <c r="A3212" s="326" t="str">
        <f t="shared" ref="A3212:A3225" si="961">IFERROR(VLOOKUP(C3212,Tabla_Insumos,4,FALSE),"")</f>
        <v/>
      </c>
      <c r="B3212" s="327" t="str">
        <f>IFERROR(VLOOKUP(C3212,Tabla_Insumos,5,FALSE),"")</f>
        <v/>
      </c>
      <c r="C3212" s="328"/>
      <c r="D3212" s="329" t="str">
        <f t="shared" ref="D3212:D3225" si="962">IFERROR(VLOOKUP(C3212,Tabla_Insumos,2,FALSE),"")</f>
        <v/>
      </c>
      <c r="E3212" s="330"/>
      <c r="F3212" s="331">
        <f t="shared" ref="F3212:F3225" si="963">IFERROR(VLOOKUP(C3212,Tabla_Insumos,3,FALSE),0)</f>
        <v>0</v>
      </c>
      <c r="G3212" s="334">
        <f>ROUND(E3212*F3212,2)</f>
        <v>0</v>
      </c>
    </row>
    <row r="3213" spans="1:141" s="335" customFormat="1" ht="24" customHeight="1" x14ac:dyDescent="0.2">
      <c r="A3213" s="326" t="str">
        <f t="shared" si="961"/>
        <v/>
      </c>
      <c r="B3213" s="327" t="str">
        <f t="shared" ref="B3213:B3225" si="964">IFERROR(VLOOKUP(C3213,Tabla_Insumos,5,FALSE),"")</f>
        <v/>
      </c>
      <c r="C3213" s="328"/>
      <c r="D3213" s="329" t="str">
        <f t="shared" si="962"/>
        <v/>
      </c>
      <c r="E3213" s="330"/>
      <c r="F3213" s="331">
        <f t="shared" si="963"/>
        <v>0</v>
      </c>
      <c r="G3213" s="334">
        <f t="shared" ref="G3213:G3225" si="965">ROUND(E3213*F3213,2)</f>
        <v>0</v>
      </c>
    </row>
    <row r="3214" spans="1:141" s="335" customFormat="1" ht="24" customHeight="1" x14ac:dyDescent="0.2">
      <c r="A3214" s="326" t="str">
        <f t="shared" si="961"/>
        <v/>
      </c>
      <c r="B3214" s="327" t="str">
        <f t="shared" si="964"/>
        <v/>
      </c>
      <c r="C3214" s="328"/>
      <c r="D3214" s="329" t="str">
        <f t="shared" si="962"/>
        <v/>
      </c>
      <c r="E3214" s="330"/>
      <c r="F3214" s="331">
        <f t="shared" si="963"/>
        <v>0</v>
      </c>
      <c r="G3214" s="334">
        <f t="shared" si="965"/>
        <v>0</v>
      </c>
    </row>
    <row r="3215" spans="1:141" s="335" customFormat="1" ht="24" customHeight="1" x14ac:dyDescent="0.2">
      <c r="A3215" s="326" t="str">
        <f t="shared" si="961"/>
        <v/>
      </c>
      <c r="B3215" s="327" t="str">
        <f t="shared" si="964"/>
        <v/>
      </c>
      <c r="C3215" s="328"/>
      <c r="D3215" s="329" t="str">
        <f t="shared" si="962"/>
        <v/>
      </c>
      <c r="E3215" s="330"/>
      <c r="F3215" s="331">
        <f t="shared" si="963"/>
        <v>0</v>
      </c>
      <c r="G3215" s="334">
        <f t="shared" si="965"/>
        <v>0</v>
      </c>
    </row>
    <row r="3216" spans="1:141" s="335" customFormat="1" ht="24" customHeight="1" x14ac:dyDescent="0.2">
      <c r="A3216" s="326" t="str">
        <f t="shared" si="961"/>
        <v/>
      </c>
      <c r="B3216" s="327" t="str">
        <f t="shared" si="964"/>
        <v/>
      </c>
      <c r="C3216" s="328"/>
      <c r="D3216" s="329" t="str">
        <f t="shared" si="962"/>
        <v/>
      </c>
      <c r="E3216" s="330"/>
      <c r="F3216" s="331">
        <f t="shared" si="963"/>
        <v>0</v>
      </c>
      <c r="G3216" s="334">
        <f t="shared" si="965"/>
        <v>0</v>
      </c>
    </row>
    <row r="3217" spans="1:7" s="335" customFormat="1" ht="24" customHeight="1" x14ac:dyDescent="0.2">
      <c r="A3217" s="326" t="str">
        <f t="shared" si="961"/>
        <v/>
      </c>
      <c r="B3217" s="327" t="str">
        <f t="shared" si="964"/>
        <v/>
      </c>
      <c r="C3217" s="328"/>
      <c r="D3217" s="329" t="str">
        <f t="shared" si="962"/>
        <v/>
      </c>
      <c r="E3217" s="330"/>
      <c r="F3217" s="331">
        <f t="shared" si="963"/>
        <v>0</v>
      </c>
      <c r="G3217" s="334">
        <f t="shared" si="965"/>
        <v>0</v>
      </c>
    </row>
    <row r="3218" spans="1:7" s="335" customFormat="1" ht="24" customHeight="1" x14ac:dyDescent="0.2">
      <c r="A3218" s="326" t="str">
        <f t="shared" si="961"/>
        <v/>
      </c>
      <c r="B3218" s="327" t="str">
        <f t="shared" si="964"/>
        <v/>
      </c>
      <c r="C3218" s="328"/>
      <c r="D3218" s="329" t="str">
        <f t="shared" si="962"/>
        <v/>
      </c>
      <c r="E3218" s="330"/>
      <c r="F3218" s="331">
        <f t="shared" si="963"/>
        <v>0</v>
      </c>
      <c r="G3218" s="334">
        <f t="shared" si="965"/>
        <v>0</v>
      </c>
    </row>
    <row r="3219" spans="1:7" s="335" customFormat="1" ht="24" customHeight="1" x14ac:dyDescent="0.2">
      <c r="A3219" s="326" t="str">
        <f t="shared" si="961"/>
        <v/>
      </c>
      <c r="B3219" s="327" t="str">
        <f t="shared" si="964"/>
        <v/>
      </c>
      <c r="C3219" s="328"/>
      <c r="D3219" s="329" t="str">
        <f t="shared" si="962"/>
        <v/>
      </c>
      <c r="E3219" s="330"/>
      <c r="F3219" s="331">
        <f t="shared" si="963"/>
        <v>0</v>
      </c>
      <c r="G3219" s="334">
        <f t="shared" si="965"/>
        <v>0</v>
      </c>
    </row>
    <row r="3220" spans="1:7" s="335" customFormat="1" ht="24" customHeight="1" x14ac:dyDescent="0.2">
      <c r="A3220" s="326" t="str">
        <f t="shared" si="961"/>
        <v/>
      </c>
      <c r="B3220" s="327" t="str">
        <f t="shared" si="964"/>
        <v/>
      </c>
      <c r="C3220" s="328"/>
      <c r="D3220" s="329" t="str">
        <f t="shared" si="962"/>
        <v/>
      </c>
      <c r="E3220" s="330"/>
      <c r="F3220" s="331">
        <f t="shared" si="963"/>
        <v>0</v>
      </c>
      <c r="G3220" s="334">
        <f t="shared" si="965"/>
        <v>0</v>
      </c>
    </row>
    <row r="3221" spans="1:7" s="335" customFormat="1" ht="24" customHeight="1" x14ac:dyDescent="0.2">
      <c r="A3221" s="326" t="str">
        <f t="shared" si="961"/>
        <v/>
      </c>
      <c r="B3221" s="327" t="str">
        <f t="shared" si="964"/>
        <v/>
      </c>
      <c r="C3221" s="328"/>
      <c r="D3221" s="329" t="str">
        <f t="shared" si="962"/>
        <v/>
      </c>
      <c r="E3221" s="330"/>
      <c r="F3221" s="331">
        <f t="shared" si="963"/>
        <v>0</v>
      </c>
      <c r="G3221" s="334">
        <f t="shared" si="965"/>
        <v>0</v>
      </c>
    </row>
    <row r="3222" spans="1:7" s="335" customFormat="1" ht="24" customHeight="1" x14ac:dyDescent="0.2">
      <c r="A3222" s="326" t="str">
        <f t="shared" si="961"/>
        <v/>
      </c>
      <c r="B3222" s="327" t="str">
        <f t="shared" si="964"/>
        <v/>
      </c>
      <c r="C3222" s="328"/>
      <c r="D3222" s="329" t="str">
        <f t="shared" si="962"/>
        <v/>
      </c>
      <c r="E3222" s="330"/>
      <c r="F3222" s="331">
        <f t="shared" si="963"/>
        <v>0</v>
      </c>
      <c r="G3222" s="334">
        <f t="shared" si="965"/>
        <v>0</v>
      </c>
    </row>
    <row r="3223" spans="1:7" s="335" customFormat="1" ht="24" customHeight="1" x14ac:dyDescent="0.2">
      <c r="A3223" s="326" t="str">
        <f t="shared" si="961"/>
        <v/>
      </c>
      <c r="B3223" s="327" t="str">
        <f t="shared" si="964"/>
        <v/>
      </c>
      <c r="C3223" s="328"/>
      <c r="D3223" s="329" t="str">
        <f t="shared" si="962"/>
        <v/>
      </c>
      <c r="E3223" s="330"/>
      <c r="F3223" s="331">
        <f t="shared" si="963"/>
        <v>0</v>
      </c>
      <c r="G3223" s="334">
        <f t="shared" si="965"/>
        <v>0</v>
      </c>
    </row>
    <row r="3224" spans="1:7" s="335" customFormat="1" ht="24" customHeight="1" x14ac:dyDescent="0.2">
      <c r="A3224" s="326" t="str">
        <f t="shared" si="961"/>
        <v/>
      </c>
      <c r="B3224" s="327" t="str">
        <f t="shared" si="964"/>
        <v/>
      </c>
      <c r="C3224" s="328"/>
      <c r="D3224" s="329" t="str">
        <f t="shared" si="962"/>
        <v/>
      </c>
      <c r="E3224" s="330"/>
      <c r="F3224" s="331">
        <f t="shared" si="963"/>
        <v>0</v>
      </c>
      <c r="G3224" s="334">
        <f t="shared" si="965"/>
        <v>0</v>
      </c>
    </row>
    <row r="3225" spans="1:7" s="335" customFormat="1" ht="24" customHeight="1" x14ac:dyDescent="0.2">
      <c r="A3225" s="326" t="str">
        <f t="shared" si="961"/>
        <v/>
      </c>
      <c r="B3225" s="327" t="str">
        <f t="shared" si="964"/>
        <v/>
      </c>
      <c r="C3225" s="328"/>
      <c r="D3225" s="329" t="str">
        <f t="shared" si="962"/>
        <v/>
      </c>
      <c r="E3225" s="330"/>
      <c r="F3225" s="332">
        <f t="shared" si="963"/>
        <v>0</v>
      </c>
      <c r="G3225" s="334">
        <f t="shared" si="965"/>
        <v>0</v>
      </c>
    </row>
    <row r="3226" spans="1:7" ht="24" customHeight="1" x14ac:dyDescent="0.2">
      <c r="A3226" s="177"/>
      <c r="B3226" s="151"/>
      <c r="C3226" s="151"/>
      <c r="D3226" s="162"/>
      <c r="E3226" s="163"/>
      <c r="F3226" s="240" t="s">
        <v>33</v>
      </c>
      <c r="G3226" s="178">
        <f>SUBTOTAL(9,G3212:G3225)</f>
        <v>0</v>
      </c>
    </row>
    <row r="3227" spans="1:7" ht="24" customHeight="1" x14ac:dyDescent="0.2">
      <c r="A3227" s="177"/>
      <c r="B3227" s="151"/>
      <c r="C3227" s="179" t="s">
        <v>729</v>
      </c>
      <c r="D3227" s="162"/>
      <c r="E3227" s="163"/>
      <c r="F3227" s="164"/>
      <c r="G3227" s="180"/>
    </row>
    <row r="3228" spans="1:7" s="335" customFormat="1" ht="24" customHeight="1" x14ac:dyDescent="0.2">
      <c r="A3228" s="326" t="str">
        <f t="shared" ref="A3228:A3235" si="966">IFERROR(VLOOKUP(C3228,Tabla_Insumos,4,FALSE),"")</f>
        <v/>
      </c>
      <c r="B3228" s="327" t="str">
        <f t="shared" ref="B3228:B3235" si="967">IFERROR(VLOOKUP(C3228,Tabla_Insumos,5,FALSE),"")</f>
        <v/>
      </c>
      <c r="C3228" s="328"/>
      <c r="D3228" s="329" t="str">
        <f t="shared" ref="D3228:D3235" si="968">IFERROR(VLOOKUP(C3228,Tabla_Insumos,2,FALSE),"")</f>
        <v/>
      </c>
      <c r="E3228" s="330"/>
      <c r="F3228" s="333">
        <f t="shared" ref="F3228:F3235" si="969">IFERROR(VLOOKUP(C3228,Tabla_Insumos,3,FALSE),0)</f>
        <v>0</v>
      </c>
      <c r="G3228" s="334">
        <f>ROUND(E3228*F3228,2)</f>
        <v>0</v>
      </c>
    </row>
    <row r="3229" spans="1:7" s="335" customFormat="1" ht="24" customHeight="1" x14ac:dyDescent="0.2">
      <c r="A3229" s="326" t="str">
        <f t="shared" si="966"/>
        <v/>
      </c>
      <c r="B3229" s="327" t="str">
        <f t="shared" si="967"/>
        <v/>
      </c>
      <c r="C3229" s="328"/>
      <c r="D3229" s="329" t="str">
        <f t="shared" si="968"/>
        <v/>
      </c>
      <c r="E3229" s="330"/>
      <c r="F3229" s="333">
        <f t="shared" si="969"/>
        <v>0</v>
      </c>
      <c r="G3229" s="334">
        <f>ROUND(E3229*F3229,2)</f>
        <v>0</v>
      </c>
    </row>
    <row r="3230" spans="1:7" s="335" customFormat="1" ht="24" customHeight="1" x14ac:dyDescent="0.2">
      <c r="A3230" s="326" t="str">
        <f t="shared" si="966"/>
        <v/>
      </c>
      <c r="B3230" s="327" t="str">
        <f t="shared" si="967"/>
        <v/>
      </c>
      <c r="C3230" s="328"/>
      <c r="D3230" s="329" t="str">
        <f t="shared" si="968"/>
        <v/>
      </c>
      <c r="E3230" s="330"/>
      <c r="F3230" s="333">
        <f t="shared" si="969"/>
        <v>0</v>
      </c>
      <c r="G3230" s="334">
        <f t="shared" ref="G3230:G3235" si="970">ROUND(E3230*F3230,2)</f>
        <v>0</v>
      </c>
    </row>
    <row r="3231" spans="1:7" s="335" customFormat="1" ht="24" customHeight="1" x14ac:dyDescent="0.2">
      <c r="A3231" s="326" t="str">
        <f t="shared" si="966"/>
        <v/>
      </c>
      <c r="B3231" s="327" t="str">
        <f t="shared" si="967"/>
        <v/>
      </c>
      <c r="C3231" s="328"/>
      <c r="D3231" s="329" t="str">
        <f t="shared" si="968"/>
        <v/>
      </c>
      <c r="E3231" s="330"/>
      <c r="F3231" s="333">
        <f t="shared" si="969"/>
        <v>0</v>
      </c>
      <c r="G3231" s="334">
        <f t="shared" si="970"/>
        <v>0</v>
      </c>
    </row>
    <row r="3232" spans="1:7" s="335" customFormat="1" ht="24" customHeight="1" x14ac:dyDescent="0.2">
      <c r="A3232" s="326" t="str">
        <f t="shared" si="966"/>
        <v/>
      </c>
      <c r="B3232" s="327" t="str">
        <f t="shared" si="967"/>
        <v/>
      </c>
      <c r="C3232" s="328"/>
      <c r="D3232" s="329" t="str">
        <f t="shared" si="968"/>
        <v/>
      </c>
      <c r="E3232" s="330"/>
      <c r="F3232" s="331">
        <f t="shared" si="969"/>
        <v>0</v>
      </c>
      <c r="G3232" s="334">
        <f t="shared" si="970"/>
        <v>0</v>
      </c>
    </row>
    <row r="3233" spans="1:7" s="335" customFormat="1" ht="24" customHeight="1" x14ac:dyDescent="0.2">
      <c r="A3233" s="326" t="str">
        <f t="shared" si="966"/>
        <v/>
      </c>
      <c r="B3233" s="327" t="str">
        <f t="shared" si="967"/>
        <v/>
      </c>
      <c r="C3233" s="328"/>
      <c r="D3233" s="329" t="str">
        <f t="shared" si="968"/>
        <v/>
      </c>
      <c r="E3233" s="330"/>
      <c r="F3233" s="331">
        <f t="shared" si="969"/>
        <v>0</v>
      </c>
      <c r="G3233" s="334">
        <f t="shared" si="970"/>
        <v>0</v>
      </c>
    </row>
    <row r="3234" spans="1:7" s="335" customFormat="1" ht="24" customHeight="1" x14ac:dyDescent="0.2">
      <c r="A3234" s="326" t="str">
        <f t="shared" si="966"/>
        <v/>
      </c>
      <c r="B3234" s="327" t="str">
        <f t="shared" si="967"/>
        <v/>
      </c>
      <c r="C3234" s="328"/>
      <c r="D3234" s="329" t="str">
        <f t="shared" si="968"/>
        <v/>
      </c>
      <c r="E3234" s="330"/>
      <c r="F3234" s="331">
        <f t="shared" si="969"/>
        <v>0</v>
      </c>
      <c r="G3234" s="334">
        <f t="shared" si="970"/>
        <v>0</v>
      </c>
    </row>
    <row r="3235" spans="1:7" s="335" customFormat="1" ht="24" customHeight="1" x14ac:dyDescent="0.2">
      <c r="A3235" s="326" t="str">
        <f t="shared" si="966"/>
        <v/>
      </c>
      <c r="B3235" s="327" t="str">
        <f t="shared" si="967"/>
        <v/>
      </c>
      <c r="C3235" s="328"/>
      <c r="D3235" s="329" t="str">
        <f t="shared" si="968"/>
        <v/>
      </c>
      <c r="E3235" s="330"/>
      <c r="F3235" s="331">
        <f t="shared" si="969"/>
        <v>0</v>
      </c>
      <c r="G3235" s="334">
        <f t="shared" si="970"/>
        <v>0</v>
      </c>
    </row>
    <row r="3236" spans="1:7" ht="24" customHeight="1" x14ac:dyDescent="0.2">
      <c r="A3236" s="177"/>
      <c r="B3236" s="151"/>
      <c r="C3236" s="151"/>
      <c r="D3236" s="162"/>
      <c r="E3236" s="163"/>
      <c r="F3236" s="240" t="s">
        <v>34</v>
      </c>
      <c r="G3236" s="178">
        <f>SUBTOTAL(9,G3228:G3235)</f>
        <v>0</v>
      </c>
    </row>
    <row r="3237" spans="1:7" ht="24" customHeight="1" x14ac:dyDescent="0.2">
      <c r="A3237" s="177"/>
      <c r="B3237" s="151"/>
      <c r="C3237" s="179" t="s">
        <v>730</v>
      </c>
      <c r="D3237" s="162"/>
      <c r="E3237" s="163"/>
      <c r="F3237" s="164"/>
      <c r="G3237" s="180"/>
    </row>
    <row r="3238" spans="1:7" s="335" customFormat="1" ht="24" customHeight="1" x14ac:dyDescent="0.2">
      <c r="A3238" s="326" t="str">
        <f t="shared" ref="A3238:A3246" si="971">IFERROR(VLOOKUP(C3238,Tabla_Insumos,4,FALSE),"")</f>
        <v/>
      </c>
      <c r="B3238" s="327" t="str">
        <f t="shared" ref="B3238:B3246" si="972">IFERROR(VLOOKUP(C3238,Tabla_Insumos,5,FALSE),"")</f>
        <v/>
      </c>
      <c r="C3238" s="328"/>
      <c r="D3238" s="329" t="str">
        <f t="shared" ref="D3238:D3246" si="973">IFERROR(VLOOKUP(C3238,Tabla_Insumos,2,FALSE),"")</f>
        <v/>
      </c>
      <c r="E3238" s="330"/>
      <c r="F3238" s="331">
        <f t="shared" ref="F3238:F3246" si="974">IFERROR(VLOOKUP(C3238,Tabla_Insumos,3,FALSE),0)</f>
        <v>0</v>
      </c>
      <c r="G3238" s="334">
        <f t="shared" ref="G3238:G3246" si="975">ROUND(E3238*F3238,2)</f>
        <v>0</v>
      </c>
    </row>
    <row r="3239" spans="1:7" s="335" customFormat="1" ht="24" customHeight="1" x14ac:dyDescent="0.2">
      <c r="A3239" s="326" t="str">
        <f t="shared" si="971"/>
        <v/>
      </c>
      <c r="B3239" s="327" t="str">
        <f t="shared" si="972"/>
        <v/>
      </c>
      <c r="C3239" s="328"/>
      <c r="D3239" s="329" t="str">
        <f t="shared" si="973"/>
        <v/>
      </c>
      <c r="E3239" s="330"/>
      <c r="F3239" s="331">
        <f t="shared" si="974"/>
        <v>0</v>
      </c>
      <c r="G3239" s="334">
        <f t="shared" si="975"/>
        <v>0</v>
      </c>
    </row>
    <row r="3240" spans="1:7" s="335" customFormat="1" ht="24" customHeight="1" x14ac:dyDescent="0.2">
      <c r="A3240" s="326" t="str">
        <f t="shared" si="971"/>
        <v/>
      </c>
      <c r="B3240" s="327" t="str">
        <f t="shared" si="972"/>
        <v/>
      </c>
      <c r="C3240" s="328"/>
      <c r="D3240" s="329" t="str">
        <f t="shared" si="973"/>
        <v/>
      </c>
      <c r="E3240" s="330"/>
      <c r="F3240" s="331">
        <f t="shared" si="974"/>
        <v>0</v>
      </c>
      <c r="G3240" s="334">
        <f t="shared" si="975"/>
        <v>0</v>
      </c>
    </row>
    <row r="3241" spans="1:7" s="335" customFormat="1" ht="24" customHeight="1" x14ac:dyDescent="0.2">
      <c r="A3241" s="326" t="str">
        <f t="shared" si="971"/>
        <v/>
      </c>
      <c r="B3241" s="327" t="str">
        <f t="shared" si="972"/>
        <v/>
      </c>
      <c r="C3241" s="328"/>
      <c r="D3241" s="329" t="str">
        <f t="shared" si="973"/>
        <v/>
      </c>
      <c r="E3241" s="330"/>
      <c r="F3241" s="331">
        <f t="shared" si="974"/>
        <v>0</v>
      </c>
      <c r="G3241" s="334">
        <f t="shared" si="975"/>
        <v>0</v>
      </c>
    </row>
    <row r="3242" spans="1:7" s="335" customFormat="1" ht="24" customHeight="1" x14ac:dyDescent="0.2">
      <c r="A3242" s="326" t="str">
        <f t="shared" si="971"/>
        <v/>
      </c>
      <c r="B3242" s="327" t="str">
        <f t="shared" si="972"/>
        <v/>
      </c>
      <c r="C3242" s="328"/>
      <c r="D3242" s="329" t="str">
        <f t="shared" si="973"/>
        <v/>
      </c>
      <c r="E3242" s="330"/>
      <c r="F3242" s="331">
        <f t="shared" si="974"/>
        <v>0</v>
      </c>
      <c r="G3242" s="334">
        <f t="shared" si="975"/>
        <v>0</v>
      </c>
    </row>
    <row r="3243" spans="1:7" s="335" customFormat="1" ht="24" customHeight="1" x14ac:dyDescent="0.2">
      <c r="A3243" s="326" t="str">
        <f t="shared" si="971"/>
        <v/>
      </c>
      <c r="B3243" s="327" t="str">
        <f t="shared" si="972"/>
        <v/>
      </c>
      <c r="C3243" s="328"/>
      <c r="D3243" s="329" t="str">
        <f t="shared" si="973"/>
        <v/>
      </c>
      <c r="E3243" s="330"/>
      <c r="F3243" s="331">
        <f t="shared" si="974"/>
        <v>0</v>
      </c>
      <c r="G3243" s="334">
        <f t="shared" si="975"/>
        <v>0</v>
      </c>
    </row>
    <row r="3244" spans="1:7" s="335" customFormat="1" ht="24" customHeight="1" x14ac:dyDescent="0.2">
      <c r="A3244" s="326" t="str">
        <f t="shared" si="971"/>
        <v/>
      </c>
      <c r="B3244" s="327" t="str">
        <f t="shared" si="972"/>
        <v/>
      </c>
      <c r="C3244" s="328"/>
      <c r="D3244" s="329" t="str">
        <f t="shared" si="973"/>
        <v/>
      </c>
      <c r="E3244" s="330"/>
      <c r="F3244" s="331">
        <f t="shared" si="974"/>
        <v>0</v>
      </c>
      <c r="G3244" s="334">
        <f t="shared" si="975"/>
        <v>0</v>
      </c>
    </row>
    <row r="3245" spans="1:7" s="335" customFormat="1" ht="24" customHeight="1" x14ac:dyDescent="0.2">
      <c r="A3245" s="326" t="str">
        <f t="shared" si="971"/>
        <v/>
      </c>
      <c r="B3245" s="327" t="str">
        <f t="shared" si="972"/>
        <v/>
      </c>
      <c r="C3245" s="328"/>
      <c r="D3245" s="329" t="str">
        <f t="shared" si="973"/>
        <v/>
      </c>
      <c r="E3245" s="330"/>
      <c r="F3245" s="331">
        <f t="shared" si="974"/>
        <v>0</v>
      </c>
      <c r="G3245" s="334">
        <f t="shared" si="975"/>
        <v>0</v>
      </c>
    </row>
    <row r="3246" spans="1:7" s="335" customFormat="1" ht="24" customHeight="1" x14ac:dyDescent="0.2">
      <c r="A3246" s="326" t="str">
        <f t="shared" si="971"/>
        <v/>
      </c>
      <c r="B3246" s="327" t="str">
        <f t="shared" si="972"/>
        <v/>
      </c>
      <c r="C3246" s="328"/>
      <c r="D3246" s="329" t="str">
        <f t="shared" si="973"/>
        <v/>
      </c>
      <c r="E3246" s="330"/>
      <c r="F3246" s="331">
        <f t="shared" si="974"/>
        <v>0</v>
      </c>
      <c r="G3246" s="334">
        <f t="shared" si="975"/>
        <v>0</v>
      </c>
    </row>
    <row r="3247" spans="1:7" ht="24" customHeight="1" x14ac:dyDescent="0.2">
      <c r="A3247" s="181"/>
      <c r="B3247" s="162"/>
      <c r="C3247" s="151"/>
      <c r="D3247" s="162"/>
      <c r="E3247" s="163"/>
      <c r="F3247" s="240" t="s">
        <v>35</v>
      </c>
      <c r="G3247" s="178">
        <f>SUBTOTAL(9,G3238:G3246)</f>
        <v>0</v>
      </c>
    </row>
    <row r="3248" spans="1:7" ht="24" customHeight="1" thickBot="1" x14ac:dyDescent="0.25">
      <c r="A3248" s="182"/>
      <c r="B3248" s="183"/>
      <c r="C3248" s="184"/>
      <c r="D3248" s="183"/>
      <c r="E3248" s="185"/>
      <c r="F3248" s="186"/>
      <c r="G3248" s="187"/>
    </row>
    <row r="3249" spans="1:141" ht="24" customHeight="1" thickBot="1" x14ac:dyDescent="0.25">
      <c r="A3249" s="188" t="str">
        <f>B3207</f>
        <v>24.3</v>
      </c>
      <c r="B3249" s="189" t="str">
        <f>C3207</f>
        <v>Pergolas Metalicas</v>
      </c>
      <c r="C3249" s="190"/>
      <c r="D3249" s="190" t="s">
        <v>36</v>
      </c>
      <c r="E3249" s="191"/>
      <c r="F3249" s="192" t="s">
        <v>37</v>
      </c>
      <c r="G3249" s="193">
        <f>SUBTOTAL(9,G3212:G3248)</f>
        <v>0</v>
      </c>
    </row>
    <row r="3250" spans="1:141" ht="24" customHeight="1" thickTop="1" thickBot="1" x14ac:dyDescent="0.25"/>
    <row r="3251" spans="1:141" ht="24" customHeight="1" thickTop="1" x14ac:dyDescent="0.2">
      <c r="A3251" s="225" t="s">
        <v>39</v>
      </c>
      <c r="B3251" s="226"/>
      <c r="C3251" s="226"/>
      <c r="D3251" s="226"/>
      <c r="E3251" s="226"/>
      <c r="F3251" s="226"/>
      <c r="G3251" s="227"/>
      <c r="H3251" s="152">
        <f>COUNTIF($A$1:A3257,"ANALISIS DE PRECIOS")</f>
        <v>66</v>
      </c>
    </row>
    <row r="3252" spans="1:141" ht="24" customHeight="1" x14ac:dyDescent="0.2">
      <c r="A3252" s="153" t="s">
        <v>726</v>
      </c>
      <c r="B3252" s="154" t="str">
        <f>Comitente</f>
        <v>DIRECCIÓN DE INFRAESTRUCTURA ESCOLAR</v>
      </c>
      <c r="C3252" s="148"/>
      <c r="D3252" s="155"/>
      <c r="E3252" s="155"/>
      <c r="F3252" s="156"/>
      <c r="G3252" s="157"/>
    </row>
    <row r="3253" spans="1:141" ht="24" customHeight="1" x14ac:dyDescent="0.2">
      <c r="A3253" s="153" t="s">
        <v>727</v>
      </c>
      <c r="B3253" s="154">
        <f>Contratista</f>
        <v>0</v>
      </c>
      <c r="C3253" s="149"/>
      <c r="D3253" s="149"/>
      <c r="E3253" s="149"/>
      <c r="F3253" s="158"/>
      <c r="G3253" s="159"/>
    </row>
    <row r="3254" spans="1:141" ht="24" customHeight="1" x14ac:dyDescent="0.2">
      <c r="A3254" s="153" t="s">
        <v>26</v>
      </c>
      <c r="B3254" s="154" t="str">
        <f>Obra</f>
        <v>E.N.I. N° 23 - MARGARITA FERRA DE BARTOL</v>
      </c>
      <c r="C3254" s="149"/>
      <c r="D3254" s="149"/>
      <c r="E3254" s="149"/>
      <c r="F3254" s="158" t="s">
        <v>40</v>
      </c>
      <c r="G3254" s="160">
        <f>Fecha_Base</f>
        <v>0</v>
      </c>
    </row>
    <row r="3255" spans="1:141" ht="24" customHeight="1" x14ac:dyDescent="0.2">
      <c r="A3255" s="161" t="s">
        <v>725</v>
      </c>
      <c r="B3255" s="150" t="str">
        <f>Ubicación</f>
        <v>Alfredo Fortabat 3060 (o) - Bº Franklin Rawson</v>
      </c>
      <c r="C3255" s="150"/>
      <c r="D3255" s="162"/>
      <c r="E3255" s="163"/>
      <c r="F3255" s="164"/>
      <c r="G3255" s="165"/>
    </row>
    <row r="3256" spans="1:141" ht="24" customHeight="1" x14ac:dyDescent="0.2">
      <c r="A3256" s="161" t="s">
        <v>41</v>
      </c>
      <c r="B3256" s="166" t="str">
        <f>IFERROR(VALUE(LEFT(B3257,FIND("-",B3257)-1)),"")</f>
        <v/>
      </c>
      <c r="C3256" s="151" t="str">
        <f>IFERROR(VLOOKUP(B3256,Tabla_CyP,2,FALSE),"")</f>
        <v/>
      </c>
      <c r="E3256" s="163"/>
      <c r="F3256" s="164"/>
      <c r="G3256" s="165"/>
    </row>
    <row r="3257" spans="1:141" ht="24" customHeight="1" x14ac:dyDescent="0.2">
      <c r="A3257" s="161" t="s">
        <v>27</v>
      </c>
      <c r="B3257" s="167" t="str">
        <f>IFERROR(VLOOKUP(COUNTIF($A$1:A3257,"ANALISIS DE PRECIOS"),Tabla_NumeroItem,4,FALSE),"")</f>
        <v>24.4</v>
      </c>
      <c r="C3257" s="151" t="str">
        <f>IFERROR(VLOOKUP(B3257,Tabla_CyP,2,FALSE),"")</f>
        <v>Otros</v>
      </c>
      <c r="D3257" s="162"/>
      <c r="E3257" s="163"/>
      <c r="F3257" s="158" t="s">
        <v>28</v>
      </c>
      <c r="G3257" s="168" t="str">
        <f>IFERROR(VLOOKUP(B3257,Tabla_CyP,4,FALSE),"")</f>
        <v>gl</v>
      </c>
    </row>
    <row r="3258" spans="1:141" ht="24" customHeight="1" x14ac:dyDescent="0.2">
      <c r="A3258" s="161"/>
      <c r="B3258" s="150"/>
      <c r="C3258" s="151"/>
      <c r="D3258" s="162"/>
      <c r="E3258" s="163"/>
      <c r="F3258" s="164"/>
      <c r="G3258" s="165"/>
    </row>
    <row r="3259" spans="1:141" ht="24" customHeight="1" x14ac:dyDescent="0.2">
      <c r="A3259" s="357" t="s">
        <v>588</v>
      </c>
      <c r="B3259" s="358"/>
      <c r="C3259" s="359" t="s">
        <v>0</v>
      </c>
      <c r="D3259" s="359" t="s">
        <v>29</v>
      </c>
      <c r="E3259" s="361" t="s">
        <v>30</v>
      </c>
      <c r="F3259" s="363" t="s">
        <v>31</v>
      </c>
      <c r="G3259" s="365" t="s">
        <v>32</v>
      </c>
    </row>
    <row r="3260" spans="1:141" s="171" customFormat="1" ht="24" customHeight="1" x14ac:dyDescent="0.2">
      <c r="A3260" s="169" t="s">
        <v>589</v>
      </c>
      <c r="B3260" s="170" t="s">
        <v>590</v>
      </c>
      <c r="C3260" s="360"/>
      <c r="D3260" s="360"/>
      <c r="E3260" s="362"/>
      <c r="F3260" s="364"/>
      <c r="G3260" s="366"/>
      <c r="I3260" s="336"/>
      <c r="J3260" s="336"/>
      <c r="K3260" s="336"/>
      <c r="L3260" s="336"/>
      <c r="M3260" s="336"/>
      <c r="N3260" s="336"/>
      <c r="O3260" s="336"/>
      <c r="P3260" s="336"/>
      <c r="Q3260" s="336"/>
      <c r="R3260" s="336"/>
      <c r="S3260" s="336"/>
      <c r="T3260" s="336"/>
      <c r="U3260" s="336"/>
      <c r="V3260" s="336"/>
      <c r="W3260" s="336"/>
      <c r="X3260" s="336"/>
      <c r="Y3260" s="336"/>
      <c r="Z3260" s="336"/>
      <c r="AA3260" s="336"/>
      <c r="AB3260" s="336"/>
      <c r="AC3260" s="336"/>
      <c r="AD3260" s="336"/>
      <c r="AE3260" s="336"/>
      <c r="AF3260" s="336"/>
      <c r="AG3260" s="336"/>
      <c r="AH3260" s="336"/>
      <c r="AI3260" s="336"/>
      <c r="AJ3260" s="336"/>
      <c r="AK3260" s="336"/>
      <c r="AL3260" s="336"/>
      <c r="AM3260" s="336"/>
      <c r="AN3260" s="336"/>
      <c r="AO3260" s="336"/>
      <c r="AP3260" s="336"/>
      <c r="AQ3260" s="336"/>
      <c r="AR3260" s="336"/>
      <c r="AS3260" s="336"/>
      <c r="AT3260" s="336"/>
      <c r="AU3260" s="336"/>
      <c r="AV3260" s="336"/>
      <c r="AW3260" s="336"/>
      <c r="AX3260" s="336"/>
      <c r="AY3260" s="336"/>
      <c r="AZ3260" s="336"/>
      <c r="BA3260" s="336"/>
      <c r="BB3260" s="336"/>
      <c r="BC3260" s="336"/>
      <c r="BD3260" s="336"/>
      <c r="BE3260" s="336"/>
      <c r="BF3260" s="336"/>
      <c r="BG3260" s="336"/>
      <c r="BH3260" s="336"/>
      <c r="BI3260" s="336"/>
      <c r="BJ3260" s="336"/>
      <c r="BK3260" s="336"/>
      <c r="BL3260" s="336"/>
      <c r="BM3260" s="336"/>
      <c r="BN3260" s="336"/>
      <c r="BO3260" s="336"/>
      <c r="BP3260" s="336"/>
      <c r="BQ3260" s="336"/>
      <c r="BR3260" s="336"/>
      <c r="BS3260" s="336"/>
      <c r="BT3260" s="336"/>
      <c r="BU3260" s="336"/>
      <c r="BV3260" s="336"/>
      <c r="BW3260" s="336"/>
      <c r="BX3260" s="336"/>
      <c r="BY3260" s="336"/>
      <c r="BZ3260" s="336"/>
      <c r="CA3260" s="336"/>
      <c r="CB3260" s="336"/>
      <c r="CC3260" s="336"/>
      <c r="CD3260" s="336"/>
      <c r="CE3260" s="336"/>
      <c r="CF3260" s="336"/>
      <c r="CG3260" s="336"/>
      <c r="CH3260" s="336"/>
      <c r="CI3260" s="336"/>
      <c r="CJ3260" s="336"/>
      <c r="CK3260" s="336"/>
      <c r="CL3260" s="336"/>
      <c r="CM3260" s="336"/>
      <c r="CN3260" s="336"/>
      <c r="CO3260" s="336"/>
      <c r="CP3260" s="336"/>
      <c r="CQ3260" s="336"/>
      <c r="CR3260" s="336"/>
      <c r="CS3260" s="336"/>
      <c r="CT3260" s="336"/>
      <c r="CU3260" s="336"/>
      <c r="CV3260" s="336"/>
      <c r="CW3260" s="336"/>
      <c r="CX3260" s="336"/>
      <c r="CY3260" s="336"/>
      <c r="CZ3260" s="336"/>
      <c r="DA3260" s="336"/>
      <c r="DB3260" s="336"/>
      <c r="DC3260" s="336"/>
      <c r="DD3260" s="336"/>
      <c r="DE3260" s="336"/>
      <c r="DF3260" s="336"/>
      <c r="DG3260" s="336"/>
      <c r="DH3260" s="336"/>
      <c r="DI3260" s="336"/>
      <c r="DJ3260" s="336"/>
      <c r="DK3260" s="336"/>
      <c r="DL3260" s="336"/>
      <c r="DM3260" s="336"/>
      <c r="DN3260" s="336"/>
      <c r="DO3260" s="336"/>
      <c r="DP3260" s="336"/>
      <c r="DQ3260" s="336"/>
      <c r="DR3260" s="336"/>
      <c r="DS3260" s="336"/>
      <c r="DT3260" s="336"/>
      <c r="DU3260" s="336"/>
      <c r="DV3260" s="336"/>
      <c r="DW3260" s="336"/>
      <c r="DX3260" s="336"/>
      <c r="DY3260" s="336"/>
      <c r="DZ3260" s="336"/>
      <c r="EA3260" s="336"/>
      <c r="EB3260" s="336"/>
      <c r="EC3260" s="336"/>
      <c r="ED3260" s="336"/>
      <c r="EE3260" s="336"/>
      <c r="EF3260" s="336"/>
      <c r="EG3260" s="336"/>
      <c r="EH3260" s="336"/>
      <c r="EI3260" s="336"/>
      <c r="EJ3260" s="336"/>
      <c r="EK3260" s="336"/>
    </row>
    <row r="3261" spans="1:141" ht="24" customHeight="1" x14ac:dyDescent="0.2">
      <c r="A3261" s="239"/>
      <c r="B3261" s="172"/>
      <c r="C3261" s="237" t="s">
        <v>728</v>
      </c>
      <c r="D3261" s="173"/>
      <c r="E3261" s="174"/>
      <c r="F3261" s="175"/>
      <c r="G3261" s="176"/>
    </row>
    <row r="3262" spans="1:141" s="335" customFormat="1" ht="24" customHeight="1" x14ac:dyDescent="0.2">
      <c r="A3262" s="326" t="str">
        <f t="shared" ref="A3262:A3275" si="976">IFERROR(VLOOKUP(C3262,Tabla_Insumos,4,FALSE),"")</f>
        <v/>
      </c>
      <c r="B3262" s="327" t="str">
        <f>IFERROR(VLOOKUP(C3262,Tabla_Insumos,5,FALSE),"")</f>
        <v/>
      </c>
      <c r="C3262" s="328"/>
      <c r="D3262" s="329" t="str">
        <f t="shared" ref="D3262:D3275" si="977">IFERROR(VLOOKUP(C3262,Tabla_Insumos,2,FALSE),"")</f>
        <v/>
      </c>
      <c r="E3262" s="330"/>
      <c r="F3262" s="331">
        <f t="shared" ref="F3262:F3275" si="978">IFERROR(VLOOKUP(C3262,Tabla_Insumos,3,FALSE),0)</f>
        <v>0</v>
      </c>
      <c r="G3262" s="334">
        <f>ROUND(E3262*F3262,2)</f>
        <v>0</v>
      </c>
    </row>
    <row r="3263" spans="1:141" s="335" customFormat="1" ht="24" customHeight="1" x14ac:dyDescent="0.2">
      <c r="A3263" s="326" t="str">
        <f t="shared" si="976"/>
        <v/>
      </c>
      <c r="B3263" s="327" t="str">
        <f t="shared" ref="B3263:B3275" si="979">IFERROR(VLOOKUP(C3263,Tabla_Insumos,5,FALSE),"")</f>
        <v/>
      </c>
      <c r="C3263" s="328"/>
      <c r="D3263" s="329" t="str">
        <f t="shared" si="977"/>
        <v/>
      </c>
      <c r="E3263" s="330"/>
      <c r="F3263" s="331">
        <f t="shared" si="978"/>
        <v>0</v>
      </c>
      <c r="G3263" s="334">
        <f t="shared" ref="G3263:G3275" si="980">ROUND(E3263*F3263,2)</f>
        <v>0</v>
      </c>
    </row>
    <row r="3264" spans="1:141" s="335" customFormat="1" ht="24" customHeight="1" x14ac:dyDescent="0.2">
      <c r="A3264" s="326" t="str">
        <f t="shared" si="976"/>
        <v/>
      </c>
      <c r="B3264" s="327" t="str">
        <f t="shared" si="979"/>
        <v/>
      </c>
      <c r="C3264" s="328"/>
      <c r="D3264" s="329" t="str">
        <f t="shared" si="977"/>
        <v/>
      </c>
      <c r="E3264" s="330"/>
      <c r="F3264" s="331">
        <f t="shared" si="978"/>
        <v>0</v>
      </c>
      <c r="G3264" s="334">
        <f t="shared" si="980"/>
        <v>0</v>
      </c>
    </row>
    <row r="3265" spans="1:7" s="335" customFormat="1" ht="24" customHeight="1" x14ac:dyDescent="0.2">
      <c r="A3265" s="326" t="str">
        <f t="shared" si="976"/>
        <v/>
      </c>
      <c r="B3265" s="327" t="str">
        <f t="shared" si="979"/>
        <v/>
      </c>
      <c r="C3265" s="328"/>
      <c r="D3265" s="329" t="str">
        <f t="shared" si="977"/>
        <v/>
      </c>
      <c r="E3265" s="330"/>
      <c r="F3265" s="331">
        <f t="shared" si="978"/>
        <v>0</v>
      </c>
      <c r="G3265" s="334">
        <f t="shared" si="980"/>
        <v>0</v>
      </c>
    </row>
    <row r="3266" spans="1:7" s="335" customFormat="1" ht="24" customHeight="1" x14ac:dyDescent="0.2">
      <c r="A3266" s="326" t="str">
        <f t="shared" si="976"/>
        <v/>
      </c>
      <c r="B3266" s="327" t="str">
        <f t="shared" si="979"/>
        <v/>
      </c>
      <c r="C3266" s="328"/>
      <c r="D3266" s="329" t="str">
        <f t="shared" si="977"/>
        <v/>
      </c>
      <c r="E3266" s="330"/>
      <c r="F3266" s="331">
        <f t="shared" si="978"/>
        <v>0</v>
      </c>
      <c r="G3266" s="334">
        <f t="shared" si="980"/>
        <v>0</v>
      </c>
    </row>
    <row r="3267" spans="1:7" s="335" customFormat="1" ht="24" customHeight="1" x14ac:dyDescent="0.2">
      <c r="A3267" s="326" t="str">
        <f t="shared" si="976"/>
        <v/>
      </c>
      <c r="B3267" s="327" t="str">
        <f t="shared" si="979"/>
        <v/>
      </c>
      <c r="C3267" s="328"/>
      <c r="D3267" s="329" t="str">
        <f t="shared" si="977"/>
        <v/>
      </c>
      <c r="E3267" s="330"/>
      <c r="F3267" s="331">
        <f t="shared" si="978"/>
        <v>0</v>
      </c>
      <c r="G3267" s="334">
        <f t="shared" si="980"/>
        <v>0</v>
      </c>
    </row>
    <row r="3268" spans="1:7" s="335" customFormat="1" ht="24" customHeight="1" x14ac:dyDescent="0.2">
      <c r="A3268" s="326" t="str">
        <f t="shared" si="976"/>
        <v/>
      </c>
      <c r="B3268" s="327" t="str">
        <f t="shared" si="979"/>
        <v/>
      </c>
      <c r="C3268" s="328"/>
      <c r="D3268" s="329" t="str">
        <f t="shared" si="977"/>
        <v/>
      </c>
      <c r="E3268" s="330"/>
      <c r="F3268" s="331">
        <f t="shared" si="978"/>
        <v>0</v>
      </c>
      <c r="G3268" s="334">
        <f t="shared" si="980"/>
        <v>0</v>
      </c>
    </row>
    <row r="3269" spans="1:7" s="335" customFormat="1" ht="24" customHeight="1" x14ac:dyDescent="0.2">
      <c r="A3269" s="326" t="str">
        <f t="shared" si="976"/>
        <v/>
      </c>
      <c r="B3269" s="327" t="str">
        <f t="shared" si="979"/>
        <v/>
      </c>
      <c r="C3269" s="328"/>
      <c r="D3269" s="329" t="str">
        <f t="shared" si="977"/>
        <v/>
      </c>
      <c r="E3269" s="330"/>
      <c r="F3269" s="331">
        <f t="shared" si="978"/>
        <v>0</v>
      </c>
      <c r="G3269" s="334">
        <f t="shared" si="980"/>
        <v>0</v>
      </c>
    </row>
    <row r="3270" spans="1:7" s="335" customFormat="1" ht="24" customHeight="1" x14ac:dyDescent="0.2">
      <c r="A3270" s="326" t="str">
        <f t="shared" si="976"/>
        <v/>
      </c>
      <c r="B3270" s="327" t="str">
        <f t="shared" si="979"/>
        <v/>
      </c>
      <c r="C3270" s="328"/>
      <c r="D3270" s="329" t="str">
        <f t="shared" si="977"/>
        <v/>
      </c>
      <c r="E3270" s="330"/>
      <c r="F3270" s="331">
        <f t="shared" si="978"/>
        <v>0</v>
      </c>
      <c r="G3270" s="334">
        <f t="shared" si="980"/>
        <v>0</v>
      </c>
    </row>
    <row r="3271" spans="1:7" s="335" customFormat="1" ht="24" customHeight="1" x14ac:dyDescent="0.2">
      <c r="A3271" s="326" t="str">
        <f t="shared" si="976"/>
        <v/>
      </c>
      <c r="B3271" s="327" t="str">
        <f t="shared" si="979"/>
        <v/>
      </c>
      <c r="C3271" s="328"/>
      <c r="D3271" s="329" t="str">
        <f t="shared" si="977"/>
        <v/>
      </c>
      <c r="E3271" s="330"/>
      <c r="F3271" s="331">
        <f t="shared" si="978"/>
        <v>0</v>
      </c>
      <c r="G3271" s="334">
        <f t="shared" si="980"/>
        <v>0</v>
      </c>
    </row>
    <row r="3272" spans="1:7" s="335" customFormat="1" ht="24" customHeight="1" x14ac:dyDescent="0.2">
      <c r="A3272" s="326" t="str">
        <f t="shared" si="976"/>
        <v/>
      </c>
      <c r="B3272" s="327" t="str">
        <f t="shared" si="979"/>
        <v/>
      </c>
      <c r="C3272" s="328"/>
      <c r="D3272" s="329" t="str">
        <f t="shared" si="977"/>
        <v/>
      </c>
      <c r="E3272" s="330"/>
      <c r="F3272" s="331">
        <f t="shared" si="978"/>
        <v>0</v>
      </c>
      <c r="G3272" s="334">
        <f t="shared" si="980"/>
        <v>0</v>
      </c>
    </row>
    <row r="3273" spans="1:7" s="335" customFormat="1" ht="24" customHeight="1" x14ac:dyDescent="0.2">
      <c r="A3273" s="326" t="str">
        <f t="shared" si="976"/>
        <v/>
      </c>
      <c r="B3273" s="327" t="str">
        <f t="shared" si="979"/>
        <v/>
      </c>
      <c r="C3273" s="328"/>
      <c r="D3273" s="329" t="str">
        <f t="shared" si="977"/>
        <v/>
      </c>
      <c r="E3273" s="330"/>
      <c r="F3273" s="331">
        <f t="shared" si="978"/>
        <v>0</v>
      </c>
      <c r="G3273" s="334">
        <f t="shared" si="980"/>
        <v>0</v>
      </c>
    </row>
    <row r="3274" spans="1:7" s="335" customFormat="1" ht="24" customHeight="1" x14ac:dyDescent="0.2">
      <c r="A3274" s="326" t="str">
        <f t="shared" si="976"/>
        <v/>
      </c>
      <c r="B3274" s="327" t="str">
        <f t="shared" si="979"/>
        <v/>
      </c>
      <c r="C3274" s="328"/>
      <c r="D3274" s="329" t="str">
        <f t="shared" si="977"/>
        <v/>
      </c>
      <c r="E3274" s="330"/>
      <c r="F3274" s="331">
        <f t="shared" si="978"/>
        <v>0</v>
      </c>
      <c r="G3274" s="334">
        <f t="shared" si="980"/>
        <v>0</v>
      </c>
    </row>
    <row r="3275" spans="1:7" s="335" customFormat="1" ht="24" customHeight="1" x14ac:dyDescent="0.2">
      <c r="A3275" s="326" t="str">
        <f t="shared" si="976"/>
        <v/>
      </c>
      <c r="B3275" s="327" t="str">
        <f t="shared" si="979"/>
        <v/>
      </c>
      <c r="C3275" s="328"/>
      <c r="D3275" s="329" t="str">
        <f t="shared" si="977"/>
        <v/>
      </c>
      <c r="E3275" s="330"/>
      <c r="F3275" s="332">
        <f t="shared" si="978"/>
        <v>0</v>
      </c>
      <c r="G3275" s="334">
        <f t="shared" si="980"/>
        <v>0</v>
      </c>
    </row>
    <row r="3276" spans="1:7" ht="24" customHeight="1" x14ac:dyDescent="0.2">
      <c r="A3276" s="177"/>
      <c r="B3276" s="151"/>
      <c r="C3276" s="151"/>
      <c r="D3276" s="162"/>
      <c r="E3276" s="163"/>
      <c r="F3276" s="240" t="s">
        <v>33</v>
      </c>
      <c r="G3276" s="178">
        <f>SUBTOTAL(9,G3262:G3275)</f>
        <v>0</v>
      </c>
    </row>
    <row r="3277" spans="1:7" ht="24" customHeight="1" x14ac:dyDescent="0.2">
      <c r="A3277" s="177"/>
      <c r="B3277" s="151"/>
      <c r="C3277" s="179" t="s">
        <v>729</v>
      </c>
      <c r="D3277" s="162"/>
      <c r="E3277" s="163"/>
      <c r="F3277" s="164"/>
      <c r="G3277" s="180"/>
    </row>
    <row r="3278" spans="1:7" s="335" customFormat="1" ht="24" customHeight="1" x14ac:dyDescent="0.2">
      <c r="A3278" s="326" t="str">
        <f t="shared" ref="A3278:A3285" si="981">IFERROR(VLOOKUP(C3278,Tabla_Insumos,4,FALSE),"")</f>
        <v/>
      </c>
      <c r="B3278" s="327" t="str">
        <f t="shared" ref="B3278:B3285" si="982">IFERROR(VLOOKUP(C3278,Tabla_Insumos,5,FALSE),"")</f>
        <v/>
      </c>
      <c r="C3278" s="328"/>
      <c r="D3278" s="329" t="str">
        <f t="shared" ref="D3278:D3285" si="983">IFERROR(VLOOKUP(C3278,Tabla_Insumos,2,FALSE),"")</f>
        <v/>
      </c>
      <c r="E3278" s="330"/>
      <c r="F3278" s="333">
        <f t="shared" ref="F3278:F3285" si="984">IFERROR(VLOOKUP(C3278,Tabla_Insumos,3,FALSE),0)</f>
        <v>0</v>
      </c>
      <c r="G3278" s="334">
        <f>ROUND(E3278*F3278,2)</f>
        <v>0</v>
      </c>
    </row>
    <row r="3279" spans="1:7" s="335" customFormat="1" ht="24" customHeight="1" x14ac:dyDescent="0.2">
      <c r="A3279" s="326" t="str">
        <f t="shared" si="981"/>
        <v/>
      </c>
      <c r="B3279" s="327" t="str">
        <f t="shared" si="982"/>
        <v/>
      </c>
      <c r="C3279" s="328"/>
      <c r="D3279" s="329" t="str">
        <f t="shared" si="983"/>
        <v/>
      </c>
      <c r="E3279" s="330"/>
      <c r="F3279" s="333">
        <f t="shared" si="984"/>
        <v>0</v>
      </c>
      <c r="G3279" s="334">
        <f>ROUND(E3279*F3279,2)</f>
        <v>0</v>
      </c>
    </row>
    <row r="3280" spans="1:7" s="335" customFormat="1" ht="24" customHeight="1" x14ac:dyDescent="0.2">
      <c r="A3280" s="326" t="str">
        <f t="shared" si="981"/>
        <v/>
      </c>
      <c r="B3280" s="327" t="str">
        <f t="shared" si="982"/>
        <v/>
      </c>
      <c r="C3280" s="328"/>
      <c r="D3280" s="329" t="str">
        <f t="shared" si="983"/>
        <v/>
      </c>
      <c r="E3280" s="330"/>
      <c r="F3280" s="333">
        <f t="shared" si="984"/>
        <v>0</v>
      </c>
      <c r="G3280" s="334">
        <f t="shared" ref="G3280:G3285" si="985">ROUND(E3280*F3280,2)</f>
        <v>0</v>
      </c>
    </row>
    <row r="3281" spans="1:7" s="335" customFormat="1" ht="24" customHeight="1" x14ac:dyDescent="0.2">
      <c r="A3281" s="326" t="str">
        <f t="shared" si="981"/>
        <v/>
      </c>
      <c r="B3281" s="327" t="str">
        <f t="shared" si="982"/>
        <v/>
      </c>
      <c r="C3281" s="328"/>
      <c r="D3281" s="329" t="str">
        <f t="shared" si="983"/>
        <v/>
      </c>
      <c r="E3281" s="330"/>
      <c r="F3281" s="333">
        <f t="shared" si="984"/>
        <v>0</v>
      </c>
      <c r="G3281" s="334">
        <f t="shared" si="985"/>
        <v>0</v>
      </c>
    </row>
    <row r="3282" spans="1:7" s="335" customFormat="1" ht="24" customHeight="1" x14ac:dyDescent="0.2">
      <c r="A3282" s="326" t="str">
        <f t="shared" si="981"/>
        <v/>
      </c>
      <c r="B3282" s="327" t="str">
        <f t="shared" si="982"/>
        <v/>
      </c>
      <c r="C3282" s="328"/>
      <c r="D3282" s="329" t="str">
        <f t="shared" si="983"/>
        <v/>
      </c>
      <c r="E3282" s="330"/>
      <c r="F3282" s="331">
        <f t="shared" si="984"/>
        <v>0</v>
      </c>
      <c r="G3282" s="334">
        <f t="shared" si="985"/>
        <v>0</v>
      </c>
    </row>
    <row r="3283" spans="1:7" s="335" customFormat="1" ht="24" customHeight="1" x14ac:dyDescent="0.2">
      <c r="A3283" s="326" t="str">
        <f t="shared" si="981"/>
        <v/>
      </c>
      <c r="B3283" s="327" t="str">
        <f t="shared" si="982"/>
        <v/>
      </c>
      <c r="C3283" s="328"/>
      <c r="D3283" s="329" t="str">
        <f t="shared" si="983"/>
        <v/>
      </c>
      <c r="E3283" s="330"/>
      <c r="F3283" s="331">
        <f t="shared" si="984"/>
        <v>0</v>
      </c>
      <c r="G3283" s="334">
        <f t="shared" si="985"/>
        <v>0</v>
      </c>
    </row>
    <row r="3284" spans="1:7" s="335" customFormat="1" ht="24" customHeight="1" x14ac:dyDescent="0.2">
      <c r="A3284" s="326" t="str">
        <f t="shared" si="981"/>
        <v/>
      </c>
      <c r="B3284" s="327" t="str">
        <f t="shared" si="982"/>
        <v/>
      </c>
      <c r="C3284" s="328"/>
      <c r="D3284" s="329" t="str">
        <f t="shared" si="983"/>
        <v/>
      </c>
      <c r="E3284" s="330"/>
      <c r="F3284" s="331">
        <f t="shared" si="984"/>
        <v>0</v>
      </c>
      <c r="G3284" s="334">
        <f t="shared" si="985"/>
        <v>0</v>
      </c>
    </row>
    <row r="3285" spans="1:7" s="335" customFormat="1" ht="24" customHeight="1" x14ac:dyDescent="0.2">
      <c r="A3285" s="326" t="str">
        <f t="shared" si="981"/>
        <v/>
      </c>
      <c r="B3285" s="327" t="str">
        <f t="shared" si="982"/>
        <v/>
      </c>
      <c r="C3285" s="328"/>
      <c r="D3285" s="329" t="str">
        <f t="shared" si="983"/>
        <v/>
      </c>
      <c r="E3285" s="330"/>
      <c r="F3285" s="331">
        <f t="shared" si="984"/>
        <v>0</v>
      </c>
      <c r="G3285" s="334">
        <f t="shared" si="985"/>
        <v>0</v>
      </c>
    </row>
    <row r="3286" spans="1:7" ht="24" customHeight="1" x14ac:dyDescent="0.2">
      <c r="A3286" s="177"/>
      <c r="B3286" s="151"/>
      <c r="C3286" s="151"/>
      <c r="D3286" s="162"/>
      <c r="E3286" s="163"/>
      <c r="F3286" s="240" t="s">
        <v>34</v>
      </c>
      <c r="G3286" s="178">
        <f>SUBTOTAL(9,G3278:G3285)</f>
        <v>0</v>
      </c>
    </row>
    <row r="3287" spans="1:7" ht="24" customHeight="1" x14ac:dyDescent="0.2">
      <c r="A3287" s="177"/>
      <c r="B3287" s="151"/>
      <c r="C3287" s="179" t="s">
        <v>730</v>
      </c>
      <c r="D3287" s="162"/>
      <c r="E3287" s="163"/>
      <c r="F3287" s="164"/>
      <c r="G3287" s="180"/>
    </row>
    <row r="3288" spans="1:7" s="335" customFormat="1" ht="24" customHeight="1" x14ac:dyDescent="0.2">
      <c r="A3288" s="326" t="str">
        <f t="shared" ref="A3288:A3296" si="986">IFERROR(VLOOKUP(C3288,Tabla_Insumos,4,FALSE),"")</f>
        <v/>
      </c>
      <c r="B3288" s="327" t="str">
        <f t="shared" ref="B3288:B3296" si="987">IFERROR(VLOOKUP(C3288,Tabla_Insumos,5,FALSE),"")</f>
        <v/>
      </c>
      <c r="C3288" s="328"/>
      <c r="D3288" s="329" t="str">
        <f t="shared" ref="D3288:D3296" si="988">IFERROR(VLOOKUP(C3288,Tabla_Insumos,2,FALSE),"")</f>
        <v/>
      </c>
      <c r="E3288" s="330"/>
      <c r="F3288" s="331">
        <f t="shared" ref="F3288:F3296" si="989">IFERROR(VLOOKUP(C3288,Tabla_Insumos,3,FALSE),0)</f>
        <v>0</v>
      </c>
      <c r="G3288" s="334">
        <f t="shared" ref="G3288:G3296" si="990">ROUND(E3288*F3288,2)</f>
        <v>0</v>
      </c>
    </row>
    <row r="3289" spans="1:7" s="335" customFormat="1" ht="24" customHeight="1" x14ac:dyDescent="0.2">
      <c r="A3289" s="326" t="str">
        <f t="shared" si="986"/>
        <v/>
      </c>
      <c r="B3289" s="327" t="str">
        <f t="shared" si="987"/>
        <v/>
      </c>
      <c r="C3289" s="328"/>
      <c r="D3289" s="329" t="str">
        <f t="shared" si="988"/>
        <v/>
      </c>
      <c r="E3289" s="330"/>
      <c r="F3289" s="331">
        <f t="shared" si="989"/>
        <v>0</v>
      </c>
      <c r="G3289" s="334">
        <f t="shared" si="990"/>
        <v>0</v>
      </c>
    </row>
    <row r="3290" spans="1:7" s="335" customFormat="1" ht="24" customHeight="1" x14ac:dyDescent="0.2">
      <c r="A3290" s="326" t="str">
        <f t="shared" si="986"/>
        <v/>
      </c>
      <c r="B3290" s="327" t="str">
        <f t="shared" si="987"/>
        <v/>
      </c>
      <c r="C3290" s="328"/>
      <c r="D3290" s="329" t="str">
        <f t="shared" si="988"/>
        <v/>
      </c>
      <c r="E3290" s="330"/>
      <c r="F3290" s="331">
        <f t="shared" si="989"/>
        <v>0</v>
      </c>
      <c r="G3290" s="334">
        <f t="shared" si="990"/>
        <v>0</v>
      </c>
    </row>
    <row r="3291" spans="1:7" s="335" customFormat="1" ht="24" customHeight="1" x14ac:dyDescent="0.2">
      <c r="A3291" s="326" t="str">
        <f t="shared" si="986"/>
        <v/>
      </c>
      <c r="B3291" s="327" t="str">
        <f t="shared" si="987"/>
        <v/>
      </c>
      <c r="C3291" s="328"/>
      <c r="D3291" s="329" t="str">
        <f t="shared" si="988"/>
        <v/>
      </c>
      <c r="E3291" s="330"/>
      <c r="F3291" s="331">
        <f t="shared" si="989"/>
        <v>0</v>
      </c>
      <c r="G3291" s="334">
        <f t="shared" si="990"/>
        <v>0</v>
      </c>
    </row>
    <row r="3292" spans="1:7" s="335" customFormat="1" ht="24" customHeight="1" x14ac:dyDescent="0.2">
      <c r="A3292" s="326" t="str">
        <f t="shared" si="986"/>
        <v/>
      </c>
      <c r="B3292" s="327" t="str">
        <f t="shared" si="987"/>
        <v/>
      </c>
      <c r="C3292" s="328"/>
      <c r="D3292" s="329" t="str">
        <f t="shared" si="988"/>
        <v/>
      </c>
      <c r="E3292" s="330"/>
      <c r="F3292" s="331">
        <f t="shared" si="989"/>
        <v>0</v>
      </c>
      <c r="G3292" s="334">
        <f t="shared" si="990"/>
        <v>0</v>
      </c>
    </row>
    <row r="3293" spans="1:7" s="335" customFormat="1" ht="24" customHeight="1" x14ac:dyDescent="0.2">
      <c r="A3293" s="326" t="str">
        <f t="shared" si="986"/>
        <v/>
      </c>
      <c r="B3293" s="327" t="str">
        <f t="shared" si="987"/>
        <v/>
      </c>
      <c r="C3293" s="328"/>
      <c r="D3293" s="329" t="str">
        <f t="shared" si="988"/>
        <v/>
      </c>
      <c r="E3293" s="330"/>
      <c r="F3293" s="331">
        <f t="shared" si="989"/>
        <v>0</v>
      </c>
      <c r="G3293" s="334">
        <f t="shared" si="990"/>
        <v>0</v>
      </c>
    </row>
    <row r="3294" spans="1:7" s="335" customFormat="1" ht="24" customHeight="1" x14ac:dyDescent="0.2">
      <c r="A3294" s="326" t="str">
        <f t="shared" si="986"/>
        <v/>
      </c>
      <c r="B3294" s="327" t="str">
        <f t="shared" si="987"/>
        <v/>
      </c>
      <c r="C3294" s="328"/>
      <c r="D3294" s="329" t="str">
        <f t="shared" si="988"/>
        <v/>
      </c>
      <c r="E3294" s="330"/>
      <c r="F3294" s="331">
        <f t="shared" si="989"/>
        <v>0</v>
      </c>
      <c r="G3294" s="334">
        <f t="shared" si="990"/>
        <v>0</v>
      </c>
    </row>
    <row r="3295" spans="1:7" s="335" customFormat="1" ht="24" customHeight="1" x14ac:dyDescent="0.2">
      <c r="A3295" s="326" t="str">
        <f t="shared" si="986"/>
        <v/>
      </c>
      <c r="B3295" s="327" t="str">
        <f t="shared" si="987"/>
        <v/>
      </c>
      <c r="C3295" s="328"/>
      <c r="D3295" s="329" t="str">
        <f t="shared" si="988"/>
        <v/>
      </c>
      <c r="E3295" s="330"/>
      <c r="F3295" s="331">
        <f t="shared" si="989"/>
        <v>0</v>
      </c>
      <c r="G3295" s="334">
        <f t="shared" si="990"/>
        <v>0</v>
      </c>
    </row>
    <row r="3296" spans="1:7" s="335" customFormat="1" ht="24" customHeight="1" x14ac:dyDescent="0.2">
      <c r="A3296" s="326" t="str">
        <f t="shared" si="986"/>
        <v/>
      </c>
      <c r="B3296" s="327" t="str">
        <f t="shared" si="987"/>
        <v/>
      </c>
      <c r="C3296" s="328"/>
      <c r="D3296" s="329" t="str">
        <f t="shared" si="988"/>
        <v/>
      </c>
      <c r="E3296" s="330"/>
      <c r="F3296" s="331">
        <f t="shared" si="989"/>
        <v>0</v>
      </c>
      <c r="G3296" s="334">
        <f t="shared" si="990"/>
        <v>0</v>
      </c>
    </row>
    <row r="3297" spans="1:141" ht="24" customHeight="1" x14ac:dyDescent="0.2">
      <c r="A3297" s="181"/>
      <c r="B3297" s="162"/>
      <c r="C3297" s="151"/>
      <c r="D3297" s="162"/>
      <c r="E3297" s="163"/>
      <c r="F3297" s="240" t="s">
        <v>35</v>
      </c>
      <c r="G3297" s="178">
        <f>SUBTOTAL(9,G3288:G3296)</f>
        <v>0</v>
      </c>
    </row>
    <row r="3298" spans="1:141" ht="24" customHeight="1" thickBot="1" x14ac:dyDescent="0.25">
      <c r="A3298" s="182"/>
      <c r="B3298" s="183"/>
      <c r="C3298" s="184"/>
      <c r="D3298" s="183"/>
      <c r="E3298" s="185"/>
      <c r="F3298" s="186"/>
      <c r="G3298" s="187"/>
    </row>
    <row r="3299" spans="1:141" ht="24" customHeight="1" thickBot="1" x14ac:dyDescent="0.25">
      <c r="A3299" s="188" t="str">
        <f>B3257</f>
        <v>24.4</v>
      </c>
      <c r="B3299" s="189" t="str">
        <f>C3257</f>
        <v>Otros</v>
      </c>
      <c r="C3299" s="190"/>
      <c r="D3299" s="190" t="s">
        <v>36</v>
      </c>
      <c r="E3299" s="191"/>
      <c r="F3299" s="192" t="s">
        <v>37</v>
      </c>
      <c r="G3299" s="193">
        <f>SUBTOTAL(9,G3262:G3298)</f>
        <v>0</v>
      </c>
    </row>
    <row r="3300" spans="1:141" ht="24" customHeight="1" thickTop="1" thickBot="1" x14ac:dyDescent="0.25"/>
    <row r="3301" spans="1:141" ht="24" customHeight="1" thickTop="1" x14ac:dyDescent="0.2">
      <c r="A3301" s="225" t="s">
        <v>39</v>
      </c>
      <c r="B3301" s="226"/>
      <c r="C3301" s="226"/>
      <c r="D3301" s="226"/>
      <c r="E3301" s="226"/>
      <c r="F3301" s="226"/>
      <c r="G3301" s="227"/>
      <c r="H3301" s="152">
        <f>COUNTIF($A$1:A3307,"ANALISIS DE PRECIOS")</f>
        <v>67</v>
      </c>
    </row>
    <row r="3302" spans="1:141" ht="24" customHeight="1" x14ac:dyDescent="0.2">
      <c r="A3302" s="153" t="s">
        <v>726</v>
      </c>
      <c r="B3302" s="154" t="str">
        <f>Comitente</f>
        <v>DIRECCIÓN DE INFRAESTRUCTURA ESCOLAR</v>
      </c>
      <c r="C3302" s="148"/>
      <c r="D3302" s="155"/>
      <c r="E3302" s="155"/>
      <c r="F3302" s="156"/>
      <c r="G3302" s="157"/>
    </row>
    <row r="3303" spans="1:141" ht="24" customHeight="1" x14ac:dyDescent="0.2">
      <c r="A3303" s="153" t="s">
        <v>727</v>
      </c>
      <c r="B3303" s="154">
        <f>Contratista</f>
        <v>0</v>
      </c>
      <c r="C3303" s="149"/>
      <c r="D3303" s="149"/>
      <c r="E3303" s="149"/>
      <c r="F3303" s="158"/>
      <c r="G3303" s="159"/>
    </row>
    <row r="3304" spans="1:141" ht="24" customHeight="1" x14ac:dyDescent="0.2">
      <c r="A3304" s="153" t="s">
        <v>26</v>
      </c>
      <c r="B3304" s="154" t="str">
        <f>Obra</f>
        <v>E.N.I. N° 23 - MARGARITA FERRA DE BARTOL</v>
      </c>
      <c r="C3304" s="149"/>
      <c r="D3304" s="149"/>
      <c r="E3304" s="149"/>
      <c r="F3304" s="158" t="s">
        <v>40</v>
      </c>
      <c r="G3304" s="160">
        <f>Fecha_Base</f>
        <v>0</v>
      </c>
    </row>
    <row r="3305" spans="1:141" ht="24" customHeight="1" x14ac:dyDescent="0.2">
      <c r="A3305" s="161" t="s">
        <v>725</v>
      </c>
      <c r="B3305" s="150" t="str">
        <f>Ubicación</f>
        <v>Alfredo Fortabat 3060 (o) - Bº Franklin Rawson</v>
      </c>
      <c r="C3305" s="150"/>
      <c r="D3305" s="162"/>
      <c r="E3305" s="163"/>
      <c r="F3305" s="164"/>
      <c r="G3305" s="165"/>
    </row>
    <row r="3306" spans="1:141" ht="24" customHeight="1" x14ac:dyDescent="0.2">
      <c r="A3306" s="161" t="s">
        <v>41</v>
      </c>
      <c r="B3306" s="166" t="str">
        <f>IFERROR(VALUE(LEFT(B3307,FIND("-",B3307)-1)),"")</f>
        <v/>
      </c>
      <c r="C3306" s="151" t="str">
        <f>IFERROR(VLOOKUP(B3306,Tabla_CyP,2,FALSE),"")</f>
        <v/>
      </c>
      <c r="E3306" s="163"/>
      <c r="F3306" s="164"/>
      <c r="G3306" s="165"/>
    </row>
    <row r="3307" spans="1:141" ht="24" customHeight="1" x14ac:dyDescent="0.2">
      <c r="A3307" s="161" t="s">
        <v>27</v>
      </c>
      <c r="B3307" s="167" t="str">
        <f>IFERROR(VLOOKUP(COUNTIF($A$1:A3307,"ANALISIS DE PRECIOS"),Tabla_NumeroItem,4,FALSE),"")</f>
        <v>24.5</v>
      </c>
      <c r="C3307" s="151" t="str">
        <f>IFERROR(VLOOKUP(B3307,Tabla_CyP,2,FALSE),"")</f>
        <v>Planos aprobados</v>
      </c>
      <c r="D3307" s="162"/>
      <c r="E3307" s="163"/>
      <c r="F3307" s="158" t="s">
        <v>28</v>
      </c>
      <c r="G3307" s="168" t="str">
        <f>IFERROR(VLOOKUP(B3307,Tabla_CyP,4,FALSE),"")</f>
        <v>gl</v>
      </c>
    </row>
    <row r="3308" spans="1:141" ht="24" customHeight="1" x14ac:dyDescent="0.2">
      <c r="A3308" s="161"/>
      <c r="B3308" s="150"/>
      <c r="C3308" s="151"/>
      <c r="D3308" s="162"/>
      <c r="E3308" s="163"/>
      <c r="F3308" s="164"/>
      <c r="G3308" s="165"/>
    </row>
    <row r="3309" spans="1:141" ht="24" customHeight="1" x14ac:dyDescent="0.2">
      <c r="A3309" s="357" t="s">
        <v>588</v>
      </c>
      <c r="B3309" s="358"/>
      <c r="C3309" s="359" t="s">
        <v>0</v>
      </c>
      <c r="D3309" s="359" t="s">
        <v>29</v>
      </c>
      <c r="E3309" s="361" t="s">
        <v>30</v>
      </c>
      <c r="F3309" s="363" t="s">
        <v>31</v>
      </c>
      <c r="G3309" s="365" t="s">
        <v>32</v>
      </c>
    </row>
    <row r="3310" spans="1:141" s="171" customFormat="1" ht="24" customHeight="1" x14ac:dyDescent="0.2">
      <c r="A3310" s="169" t="s">
        <v>589</v>
      </c>
      <c r="B3310" s="170" t="s">
        <v>590</v>
      </c>
      <c r="C3310" s="360"/>
      <c r="D3310" s="360"/>
      <c r="E3310" s="362"/>
      <c r="F3310" s="364"/>
      <c r="G3310" s="366"/>
      <c r="I3310" s="336"/>
      <c r="J3310" s="336"/>
      <c r="K3310" s="336"/>
      <c r="L3310" s="336"/>
      <c r="M3310" s="336"/>
      <c r="N3310" s="336"/>
      <c r="O3310" s="336"/>
      <c r="P3310" s="336"/>
      <c r="Q3310" s="336"/>
      <c r="R3310" s="336"/>
      <c r="S3310" s="336"/>
      <c r="T3310" s="336"/>
      <c r="U3310" s="336"/>
      <c r="V3310" s="336"/>
      <c r="W3310" s="336"/>
      <c r="X3310" s="336"/>
      <c r="Y3310" s="336"/>
      <c r="Z3310" s="336"/>
      <c r="AA3310" s="336"/>
      <c r="AB3310" s="336"/>
      <c r="AC3310" s="336"/>
      <c r="AD3310" s="336"/>
      <c r="AE3310" s="336"/>
      <c r="AF3310" s="336"/>
      <c r="AG3310" s="336"/>
      <c r="AH3310" s="336"/>
      <c r="AI3310" s="336"/>
      <c r="AJ3310" s="336"/>
      <c r="AK3310" s="336"/>
      <c r="AL3310" s="336"/>
      <c r="AM3310" s="336"/>
      <c r="AN3310" s="336"/>
      <c r="AO3310" s="336"/>
      <c r="AP3310" s="336"/>
      <c r="AQ3310" s="336"/>
      <c r="AR3310" s="336"/>
      <c r="AS3310" s="336"/>
      <c r="AT3310" s="336"/>
      <c r="AU3310" s="336"/>
      <c r="AV3310" s="336"/>
      <c r="AW3310" s="336"/>
      <c r="AX3310" s="336"/>
      <c r="AY3310" s="336"/>
      <c r="AZ3310" s="336"/>
      <c r="BA3310" s="336"/>
      <c r="BB3310" s="336"/>
      <c r="BC3310" s="336"/>
      <c r="BD3310" s="336"/>
      <c r="BE3310" s="336"/>
      <c r="BF3310" s="336"/>
      <c r="BG3310" s="336"/>
      <c r="BH3310" s="336"/>
      <c r="BI3310" s="336"/>
      <c r="BJ3310" s="336"/>
      <c r="BK3310" s="336"/>
      <c r="BL3310" s="336"/>
      <c r="BM3310" s="336"/>
      <c r="BN3310" s="336"/>
      <c r="BO3310" s="336"/>
      <c r="BP3310" s="336"/>
      <c r="BQ3310" s="336"/>
      <c r="BR3310" s="336"/>
      <c r="BS3310" s="336"/>
      <c r="BT3310" s="336"/>
      <c r="BU3310" s="336"/>
      <c r="BV3310" s="336"/>
      <c r="BW3310" s="336"/>
      <c r="BX3310" s="336"/>
      <c r="BY3310" s="336"/>
      <c r="BZ3310" s="336"/>
      <c r="CA3310" s="336"/>
      <c r="CB3310" s="336"/>
      <c r="CC3310" s="336"/>
      <c r="CD3310" s="336"/>
      <c r="CE3310" s="336"/>
      <c r="CF3310" s="336"/>
      <c r="CG3310" s="336"/>
      <c r="CH3310" s="336"/>
      <c r="CI3310" s="336"/>
      <c r="CJ3310" s="336"/>
      <c r="CK3310" s="336"/>
      <c r="CL3310" s="336"/>
      <c r="CM3310" s="336"/>
      <c r="CN3310" s="336"/>
      <c r="CO3310" s="336"/>
      <c r="CP3310" s="336"/>
      <c r="CQ3310" s="336"/>
      <c r="CR3310" s="336"/>
      <c r="CS3310" s="336"/>
      <c r="CT3310" s="336"/>
      <c r="CU3310" s="336"/>
      <c r="CV3310" s="336"/>
      <c r="CW3310" s="336"/>
      <c r="CX3310" s="336"/>
      <c r="CY3310" s="336"/>
      <c r="CZ3310" s="336"/>
      <c r="DA3310" s="336"/>
      <c r="DB3310" s="336"/>
      <c r="DC3310" s="336"/>
      <c r="DD3310" s="336"/>
      <c r="DE3310" s="336"/>
      <c r="DF3310" s="336"/>
      <c r="DG3310" s="336"/>
      <c r="DH3310" s="336"/>
      <c r="DI3310" s="336"/>
      <c r="DJ3310" s="336"/>
      <c r="DK3310" s="336"/>
      <c r="DL3310" s="336"/>
      <c r="DM3310" s="336"/>
      <c r="DN3310" s="336"/>
      <c r="DO3310" s="336"/>
      <c r="DP3310" s="336"/>
      <c r="DQ3310" s="336"/>
      <c r="DR3310" s="336"/>
      <c r="DS3310" s="336"/>
      <c r="DT3310" s="336"/>
      <c r="DU3310" s="336"/>
      <c r="DV3310" s="336"/>
      <c r="DW3310" s="336"/>
      <c r="DX3310" s="336"/>
      <c r="DY3310" s="336"/>
      <c r="DZ3310" s="336"/>
      <c r="EA3310" s="336"/>
      <c r="EB3310" s="336"/>
      <c r="EC3310" s="336"/>
      <c r="ED3310" s="336"/>
      <c r="EE3310" s="336"/>
      <c r="EF3310" s="336"/>
      <c r="EG3310" s="336"/>
      <c r="EH3310" s="336"/>
      <c r="EI3310" s="336"/>
      <c r="EJ3310" s="336"/>
      <c r="EK3310" s="336"/>
    </row>
    <row r="3311" spans="1:141" ht="24" customHeight="1" x14ac:dyDescent="0.2">
      <c r="A3311" s="239"/>
      <c r="B3311" s="172"/>
      <c r="C3311" s="237" t="s">
        <v>728</v>
      </c>
      <c r="D3311" s="173"/>
      <c r="E3311" s="174"/>
      <c r="F3311" s="175"/>
      <c r="G3311" s="176"/>
    </row>
    <row r="3312" spans="1:141" s="335" customFormat="1" ht="24" customHeight="1" x14ac:dyDescent="0.2">
      <c r="A3312" s="326" t="str">
        <f t="shared" ref="A3312:A3325" si="991">IFERROR(VLOOKUP(C3312,Tabla_Insumos,4,FALSE),"")</f>
        <v/>
      </c>
      <c r="B3312" s="327" t="str">
        <f>IFERROR(VLOOKUP(C3312,Tabla_Insumos,5,FALSE),"")</f>
        <v/>
      </c>
      <c r="C3312" s="328"/>
      <c r="D3312" s="329" t="str">
        <f t="shared" ref="D3312:D3325" si="992">IFERROR(VLOOKUP(C3312,Tabla_Insumos,2,FALSE),"")</f>
        <v/>
      </c>
      <c r="E3312" s="330"/>
      <c r="F3312" s="331">
        <f t="shared" ref="F3312:F3325" si="993">IFERROR(VLOOKUP(C3312,Tabla_Insumos,3,FALSE),0)</f>
        <v>0</v>
      </c>
      <c r="G3312" s="334">
        <f>ROUND(E3312*F3312,2)</f>
        <v>0</v>
      </c>
    </row>
    <row r="3313" spans="1:7" s="335" customFormat="1" ht="24" customHeight="1" x14ac:dyDescent="0.2">
      <c r="A3313" s="326" t="str">
        <f t="shared" si="991"/>
        <v/>
      </c>
      <c r="B3313" s="327" t="str">
        <f t="shared" ref="B3313:B3325" si="994">IFERROR(VLOOKUP(C3313,Tabla_Insumos,5,FALSE),"")</f>
        <v/>
      </c>
      <c r="C3313" s="328"/>
      <c r="D3313" s="329" t="str">
        <f t="shared" si="992"/>
        <v/>
      </c>
      <c r="E3313" s="330"/>
      <c r="F3313" s="331">
        <f t="shared" si="993"/>
        <v>0</v>
      </c>
      <c r="G3313" s="334">
        <f t="shared" ref="G3313:G3325" si="995">ROUND(E3313*F3313,2)</f>
        <v>0</v>
      </c>
    </row>
    <row r="3314" spans="1:7" s="335" customFormat="1" ht="24" customHeight="1" x14ac:dyDescent="0.2">
      <c r="A3314" s="326" t="str">
        <f t="shared" si="991"/>
        <v/>
      </c>
      <c r="B3314" s="327" t="str">
        <f t="shared" si="994"/>
        <v/>
      </c>
      <c r="C3314" s="328"/>
      <c r="D3314" s="329" t="str">
        <f t="shared" si="992"/>
        <v/>
      </c>
      <c r="E3314" s="330"/>
      <c r="F3314" s="331">
        <f t="shared" si="993"/>
        <v>0</v>
      </c>
      <c r="G3314" s="334">
        <f t="shared" si="995"/>
        <v>0</v>
      </c>
    </row>
    <row r="3315" spans="1:7" s="335" customFormat="1" ht="24" customHeight="1" x14ac:dyDescent="0.2">
      <c r="A3315" s="326" t="str">
        <f t="shared" si="991"/>
        <v/>
      </c>
      <c r="B3315" s="327" t="str">
        <f t="shared" si="994"/>
        <v/>
      </c>
      <c r="C3315" s="328"/>
      <c r="D3315" s="329" t="str">
        <f t="shared" si="992"/>
        <v/>
      </c>
      <c r="E3315" s="330"/>
      <c r="F3315" s="331">
        <f t="shared" si="993"/>
        <v>0</v>
      </c>
      <c r="G3315" s="334">
        <f t="shared" si="995"/>
        <v>0</v>
      </c>
    </row>
    <row r="3316" spans="1:7" s="335" customFormat="1" ht="24" customHeight="1" x14ac:dyDescent="0.2">
      <c r="A3316" s="326" t="str">
        <f t="shared" si="991"/>
        <v/>
      </c>
      <c r="B3316" s="327" t="str">
        <f t="shared" si="994"/>
        <v/>
      </c>
      <c r="C3316" s="328"/>
      <c r="D3316" s="329" t="str">
        <f t="shared" si="992"/>
        <v/>
      </c>
      <c r="E3316" s="330"/>
      <c r="F3316" s="331">
        <f t="shared" si="993"/>
        <v>0</v>
      </c>
      <c r="G3316" s="334">
        <f t="shared" si="995"/>
        <v>0</v>
      </c>
    </row>
    <row r="3317" spans="1:7" s="335" customFormat="1" ht="24" customHeight="1" x14ac:dyDescent="0.2">
      <c r="A3317" s="326" t="str">
        <f t="shared" si="991"/>
        <v/>
      </c>
      <c r="B3317" s="327" t="str">
        <f t="shared" si="994"/>
        <v/>
      </c>
      <c r="C3317" s="328"/>
      <c r="D3317" s="329" t="str">
        <f t="shared" si="992"/>
        <v/>
      </c>
      <c r="E3317" s="330"/>
      <c r="F3317" s="331">
        <f t="shared" si="993"/>
        <v>0</v>
      </c>
      <c r="G3317" s="334">
        <f t="shared" si="995"/>
        <v>0</v>
      </c>
    </row>
    <row r="3318" spans="1:7" s="335" customFormat="1" ht="24" customHeight="1" x14ac:dyDescent="0.2">
      <c r="A3318" s="326" t="str">
        <f t="shared" si="991"/>
        <v/>
      </c>
      <c r="B3318" s="327" t="str">
        <f t="shared" si="994"/>
        <v/>
      </c>
      <c r="C3318" s="328"/>
      <c r="D3318" s="329" t="str">
        <f t="shared" si="992"/>
        <v/>
      </c>
      <c r="E3318" s="330"/>
      <c r="F3318" s="331">
        <f t="shared" si="993"/>
        <v>0</v>
      </c>
      <c r="G3318" s="334">
        <f t="shared" si="995"/>
        <v>0</v>
      </c>
    </row>
    <row r="3319" spans="1:7" s="335" customFormat="1" ht="24" customHeight="1" x14ac:dyDescent="0.2">
      <c r="A3319" s="326" t="str">
        <f t="shared" si="991"/>
        <v/>
      </c>
      <c r="B3319" s="327" t="str">
        <f t="shared" si="994"/>
        <v/>
      </c>
      <c r="C3319" s="328"/>
      <c r="D3319" s="329" t="str">
        <f t="shared" si="992"/>
        <v/>
      </c>
      <c r="E3319" s="330"/>
      <c r="F3319" s="331">
        <f t="shared" si="993"/>
        <v>0</v>
      </c>
      <c r="G3319" s="334">
        <f t="shared" si="995"/>
        <v>0</v>
      </c>
    </row>
    <row r="3320" spans="1:7" s="335" customFormat="1" ht="24" customHeight="1" x14ac:dyDescent="0.2">
      <c r="A3320" s="326" t="str">
        <f t="shared" si="991"/>
        <v/>
      </c>
      <c r="B3320" s="327" t="str">
        <f t="shared" si="994"/>
        <v/>
      </c>
      <c r="C3320" s="328"/>
      <c r="D3320" s="329" t="str">
        <f t="shared" si="992"/>
        <v/>
      </c>
      <c r="E3320" s="330"/>
      <c r="F3320" s="331">
        <f t="shared" si="993"/>
        <v>0</v>
      </c>
      <c r="G3320" s="334">
        <f t="shared" si="995"/>
        <v>0</v>
      </c>
    </row>
    <row r="3321" spans="1:7" s="335" customFormat="1" ht="24" customHeight="1" x14ac:dyDescent="0.2">
      <c r="A3321" s="326" t="str">
        <f t="shared" si="991"/>
        <v/>
      </c>
      <c r="B3321" s="327" t="str">
        <f t="shared" si="994"/>
        <v/>
      </c>
      <c r="C3321" s="328"/>
      <c r="D3321" s="329" t="str">
        <f t="shared" si="992"/>
        <v/>
      </c>
      <c r="E3321" s="330"/>
      <c r="F3321" s="331">
        <f t="shared" si="993"/>
        <v>0</v>
      </c>
      <c r="G3321" s="334">
        <f t="shared" si="995"/>
        <v>0</v>
      </c>
    </row>
    <row r="3322" spans="1:7" s="335" customFormat="1" ht="24" customHeight="1" x14ac:dyDescent="0.2">
      <c r="A3322" s="326" t="str">
        <f t="shared" si="991"/>
        <v/>
      </c>
      <c r="B3322" s="327" t="str">
        <f t="shared" si="994"/>
        <v/>
      </c>
      <c r="C3322" s="328"/>
      <c r="D3322" s="329" t="str">
        <f t="shared" si="992"/>
        <v/>
      </c>
      <c r="E3322" s="330"/>
      <c r="F3322" s="331">
        <f t="shared" si="993"/>
        <v>0</v>
      </c>
      <c r="G3322" s="334">
        <f t="shared" si="995"/>
        <v>0</v>
      </c>
    </row>
    <row r="3323" spans="1:7" s="335" customFormat="1" ht="24" customHeight="1" x14ac:dyDescent="0.2">
      <c r="A3323" s="326" t="str">
        <f t="shared" si="991"/>
        <v/>
      </c>
      <c r="B3323" s="327" t="str">
        <f t="shared" si="994"/>
        <v/>
      </c>
      <c r="C3323" s="328"/>
      <c r="D3323" s="329" t="str">
        <f t="shared" si="992"/>
        <v/>
      </c>
      <c r="E3323" s="330"/>
      <c r="F3323" s="331">
        <f t="shared" si="993"/>
        <v>0</v>
      </c>
      <c r="G3323" s="334">
        <f t="shared" si="995"/>
        <v>0</v>
      </c>
    </row>
    <row r="3324" spans="1:7" s="335" customFormat="1" ht="24" customHeight="1" x14ac:dyDescent="0.2">
      <c r="A3324" s="326" t="str">
        <f t="shared" si="991"/>
        <v/>
      </c>
      <c r="B3324" s="327" t="str">
        <f t="shared" si="994"/>
        <v/>
      </c>
      <c r="C3324" s="328"/>
      <c r="D3324" s="329" t="str">
        <f t="shared" si="992"/>
        <v/>
      </c>
      <c r="E3324" s="330"/>
      <c r="F3324" s="331">
        <f t="shared" si="993"/>
        <v>0</v>
      </c>
      <c r="G3324" s="334">
        <f t="shared" si="995"/>
        <v>0</v>
      </c>
    </row>
    <row r="3325" spans="1:7" s="335" customFormat="1" ht="24" customHeight="1" x14ac:dyDescent="0.2">
      <c r="A3325" s="326" t="str">
        <f t="shared" si="991"/>
        <v/>
      </c>
      <c r="B3325" s="327" t="str">
        <f t="shared" si="994"/>
        <v/>
      </c>
      <c r="C3325" s="328"/>
      <c r="D3325" s="329" t="str">
        <f t="shared" si="992"/>
        <v/>
      </c>
      <c r="E3325" s="330"/>
      <c r="F3325" s="332">
        <f t="shared" si="993"/>
        <v>0</v>
      </c>
      <c r="G3325" s="334">
        <f t="shared" si="995"/>
        <v>0</v>
      </c>
    </row>
    <row r="3326" spans="1:7" ht="24" customHeight="1" x14ac:dyDescent="0.2">
      <c r="A3326" s="177"/>
      <c r="B3326" s="151"/>
      <c r="C3326" s="151"/>
      <c r="D3326" s="162"/>
      <c r="E3326" s="163"/>
      <c r="F3326" s="240" t="s">
        <v>33</v>
      </c>
      <c r="G3326" s="178">
        <f>SUBTOTAL(9,G3312:G3325)</f>
        <v>0</v>
      </c>
    </row>
    <row r="3327" spans="1:7" ht="24" customHeight="1" x14ac:dyDescent="0.2">
      <c r="A3327" s="177"/>
      <c r="B3327" s="151"/>
      <c r="C3327" s="179" t="s">
        <v>729</v>
      </c>
      <c r="D3327" s="162"/>
      <c r="E3327" s="163"/>
      <c r="F3327" s="164"/>
      <c r="G3327" s="180"/>
    </row>
    <row r="3328" spans="1:7" s="335" customFormat="1" ht="24" customHeight="1" x14ac:dyDescent="0.2">
      <c r="A3328" s="326" t="str">
        <f t="shared" ref="A3328:A3335" si="996">IFERROR(VLOOKUP(C3328,Tabla_Insumos,4,FALSE),"")</f>
        <v/>
      </c>
      <c r="B3328" s="327" t="str">
        <f t="shared" ref="B3328:B3335" si="997">IFERROR(VLOOKUP(C3328,Tabla_Insumos,5,FALSE),"")</f>
        <v/>
      </c>
      <c r="C3328" s="328"/>
      <c r="D3328" s="329" t="str">
        <f t="shared" ref="D3328:D3335" si="998">IFERROR(VLOOKUP(C3328,Tabla_Insumos,2,FALSE),"")</f>
        <v/>
      </c>
      <c r="E3328" s="330"/>
      <c r="F3328" s="333">
        <f t="shared" ref="F3328:F3335" si="999">IFERROR(VLOOKUP(C3328,Tabla_Insumos,3,FALSE),0)</f>
        <v>0</v>
      </c>
      <c r="G3328" s="334">
        <f>ROUND(E3328*F3328,2)</f>
        <v>0</v>
      </c>
    </row>
    <row r="3329" spans="1:7" s="335" customFormat="1" ht="24" customHeight="1" x14ac:dyDescent="0.2">
      <c r="A3329" s="326" t="str">
        <f t="shared" si="996"/>
        <v/>
      </c>
      <c r="B3329" s="327" t="str">
        <f t="shared" si="997"/>
        <v/>
      </c>
      <c r="C3329" s="328"/>
      <c r="D3329" s="329" t="str">
        <f t="shared" si="998"/>
        <v/>
      </c>
      <c r="E3329" s="330"/>
      <c r="F3329" s="333">
        <f t="shared" si="999"/>
        <v>0</v>
      </c>
      <c r="G3329" s="334">
        <f>ROUND(E3329*F3329,2)</f>
        <v>0</v>
      </c>
    </row>
    <row r="3330" spans="1:7" s="335" customFormat="1" ht="24" customHeight="1" x14ac:dyDescent="0.2">
      <c r="A3330" s="326" t="str">
        <f t="shared" si="996"/>
        <v/>
      </c>
      <c r="B3330" s="327" t="str">
        <f t="shared" si="997"/>
        <v/>
      </c>
      <c r="C3330" s="328"/>
      <c r="D3330" s="329" t="str">
        <f t="shared" si="998"/>
        <v/>
      </c>
      <c r="E3330" s="330"/>
      <c r="F3330" s="333">
        <f t="shared" si="999"/>
        <v>0</v>
      </c>
      <c r="G3330" s="334">
        <f t="shared" ref="G3330:G3335" si="1000">ROUND(E3330*F3330,2)</f>
        <v>0</v>
      </c>
    </row>
    <row r="3331" spans="1:7" s="335" customFormat="1" ht="24" customHeight="1" x14ac:dyDescent="0.2">
      <c r="A3331" s="326" t="str">
        <f t="shared" si="996"/>
        <v/>
      </c>
      <c r="B3331" s="327" t="str">
        <f t="shared" si="997"/>
        <v/>
      </c>
      <c r="C3331" s="328"/>
      <c r="D3331" s="329" t="str">
        <f t="shared" si="998"/>
        <v/>
      </c>
      <c r="E3331" s="330"/>
      <c r="F3331" s="333">
        <f t="shared" si="999"/>
        <v>0</v>
      </c>
      <c r="G3331" s="334">
        <f t="shared" si="1000"/>
        <v>0</v>
      </c>
    </row>
    <row r="3332" spans="1:7" s="335" customFormat="1" ht="24" customHeight="1" x14ac:dyDescent="0.2">
      <c r="A3332" s="326" t="str">
        <f t="shared" si="996"/>
        <v/>
      </c>
      <c r="B3332" s="327" t="str">
        <f t="shared" si="997"/>
        <v/>
      </c>
      <c r="C3332" s="328"/>
      <c r="D3332" s="329" t="str">
        <f t="shared" si="998"/>
        <v/>
      </c>
      <c r="E3332" s="330"/>
      <c r="F3332" s="331">
        <f t="shared" si="999"/>
        <v>0</v>
      </c>
      <c r="G3332" s="334">
        <f t="shared" si="1000"/>
        <v>0</v>
      </c>
    </row>
    <row r="3333" spans="1:7" s="335" customFormat="1" ht="24" customHeight="1" x14ac:dyDescent="0.2">
      <c r="A3333" s="326" t="str">
        <f t="shared" si="996"/>
        <v/>
      </c>
      <c r="B3333" s="327" t="str">
        <f t="shared" si="997"/>
        <v/>
      </c>
      <c r="C3333" s="328"/>
      <c r="D3333" s="329" t="str">
        <f t="shared" si="998"/>
        <v/>
      </c>
      <c r="E3333" s="330"/>
      <c r="F3333" s="331">
        <f t="shared" si="999"/>
        <v>0</v>
      </c>
      <c r="G3333" s="334">
        <f t="shared" si="1000"/>
        <v>0</v>
      </c>
    </row>
    <row r="3334" spans="1:7" s="335" customFormat="1" ht="24" customHeight="1" x14ac:dyDescent="0.2">
      <c r="A3334" s="326" t="str">
        <f t="shared" si="996"/>
        <v/>
      </c>
      <c r="B3334" s="327" t="str">
        <f t="shared" si="997"/>
        <v/>
      </c>
      <c r="C3334" s="328"/>
      <c r="D3334" s="329" t="str">
        <f t="shared" si="998"/>
        <v/>
      </c>
      <c r="E3334" s="330"/>
      <c r="F3334" s="331">
        <f t="shared" si="999"/>
        <v>0</v>
      </c>
      <c r="G3334" s="334">
        <f t="shared" si="1000"/>
        <v>0</v>
      </c>
    </row>
    <row r="3335" spans="1:7" s="335" customFormat="1" ht="24" customHeight="1" x14ac:dyDescent="0.2">
      <c r="A3335" s="326" t="str">
        <f t="shared" si="996"/>
        <v/>
      </c>
      <c r="B3335" s="327" t="str">
        <f t="shared" si="997"/>
        <v/>
      </c>
      <c r="C3335" s="328"/>
      <c r="D3335" s="329" t="str">
        <f t="shared" si="998"/>
        <v/>
      </c>
      <c r="E3335" s="330"/>
      <c r="F3335" s="331">
        <f t="shared" si="999"/>
        <v>0</v>
      </c>
      <c r="G3335" s="334">
        <f t="shared" si="1000"/>
        <v>0</v>
      </c>
    </row>
    <row r="3336" spans="1:7" ht="24" customHeight="1" x14ac:dyDescent="0.2">
      <c r="A3336" s="177"/>
      <c r="B3336" s="151"/>
      <c r="C3336" s="151"/>
      <c r="D3336" s="162"/>
      <c r="E3336" s="163"/>
      <c r="F3336" s="240" t="s">
        <v>34</v>
      </c>
      <c r="G3336" s="178">
        <f>SUBTOTAL(9,G3328:G3335)</f>
        <v>0</v>
      </c>
    </row>
    <row r="3337" spans="1:7" ht="24" customHeight="1" x14ac:dyDescent="0.2">
      <c r="A3337" s="177"/>
      <c r="B3337" s="151"/>
      <c r="C3337" s="179" t="s">
        <v>730</v>
      </c>
      <c r="D3337" s="162"/>
      <c r="E3337" s="163"/>
      <c r="F3337" s="164"/>
      <c r="G3337" s="180"/>
    </row>
    <row r="3338" spans="1:7" s="335" customFormat="1" ht="24" customHeight="1" x14ac:dyDescent="0.2">
      <c r="A3338" s="326" t="str">
        <f t="shared" ref="A3338:A3346" si="1001">IFERROR(VLOOKUP(C3338,Tabla_Insumos,4,FALSE),"")</f>
        <v/>
      </c>
      <c r="B3338" s="327" t="str">
        <f t="shared" ref="B3338:B3346" si="1002">IFERROR(VLOOKUP(C3338,Tabla_Insumos,5,FALSE),"")</f>
        <v/>
      </c>
      <c r="C3338" s="328"/>
      <c r="D3338" s="329" t="str">
        <f t="shared" ref="D3338:D3346" si="1003">IFERROR(VLOOKUP(C3338,Tabla_Insumos,2,FALSE),"")</f>
        <v/>
      </c>
      <c r="E3338" s="330"/>
      <c r="F3338" s="331">
        <f t="shared" ref="F3338:F3346" si="1004">IFERROR(VLOOKUP(C3338,Tabla_Insumos,3,FALSE),0)</f>
        <v>0</v>
      </c>
      <c r="G3338" s="334">
        <f t="shared" ref="G3338:G3346" si="1005">ROUND(E3338*F3338,2)</f>
        <v>0</v>
      </c>
    </row>
    <row r="3339" spans="1:7" s="335" customFormat="1" ht="24" customHeight="1" x14ac:dyDescent="0.2">
      <c r="A3339" s="326" t="str">
        <f t="shared" si="1001"/>
        <v/>
      </c>
      <c r="B3339" s="327" t="str">
        <f t="shared" si="1002"/>
        <v/>
      </c>
      <c r="C3339" s="328"/>
      <c r="D3339" s="329" t="str">
        <f t="shared" si="1003"/>
        <v/>
      </c>
      <c r="E3339" s="330"/>
      <c r="F3339" s="331">
        <f t="shared" si="1004"/>
        <v>0</v>
      </c>
      <c r="G3339" s="334">
        <f t="shared" si="1005"/>
        <v>0</v>
      </c>
    </row>
    <row r="3340" spans="1:7" s="335" customFormat="1" ht="24" customHeight="1" x14ac:dyDescent="0.2">
      <c r="A3340" s="326" t="str">
        <f t="shared" si="1001"/>
        <v/>
      </c>
      <c r="B3340" s="327" t="str">
        <f t="shared" si="1002"/>
        <v/>
      </c>
      <c r="C3340" s="328"/>
      <c r="D3340" s="329" t="str">
        <f t="shared" si="1003"/>
        <v/>
      </c>
      <c r="E3340" s="330"/>
      <c r="F3340" s="331">
        <f t="shared" si="1004"/>
        <v>0</v>
      </c>
      <c r="G3340" s="334">
        <f t="shared" si="1005"/>
        <v>0</v>
      </c>
    </row>
    <row r="3341" spans="1:7" s="335" customFormat="1" ht="24" customHeight="1" x14ac:dyDescent="0.2">
      <c r="A3341" s="326" t="str">
        <f t="shared" si="1001"/>
        <v/>
      </c>
      <c r="B3341" s="327" t="str">
        <f t="shared" si="1002"/>
        <v/>
      </c>
      <c r="C3341" s="328"/>
      <c r="D3341" s="329" t="str">
        <f t="shared" si="1003"/>
        <v/>
      </c>
      <c r="E3341" s="330"/>
      <c r="F3341" s="331">
        <f t="shared" si="1004"/>
        <v>0</v>
      </c>
      <c r="G3341" s="334">
        <f t="shared" si="1005"/>
        <v>0</v>
      </c>
    </row>
    <row r="3342" spans="1:7" s="335" customFormat="1" ht="24" customHeight="1" x14ac:dyDescent="0.2">
      <c r="A3342" s="326" t="str">
        <f t="shared" si="1001"/>
        <v/>
      </c>
      <c r="B3342" s="327" t="str">
        <f t="shared" si="1002"/>
        <v/>
      </c>
      <c r="C3342" s="328"/>
      <c r="D3342" s="329" t="str">
        <f t="shared" si="1003"/>
        <v/>
      </c>
      <c r="E3342" s="330"/>
      <c r="F3342" s="331">
        <f t="shared" si="1004"/>
        <v>0</v>
      </c>
      <c r="G3342" s="334">
        <f t="shared" si="1005"/>
        <v>0</v>
      </c>
    </row>
    <row r="3343" spans="1:7" s="335" customFormat="1" ht="24" customHeight="1" x14ac:dyDescent="0.2">
      <c r="A3343" s="326" t="str">
        <f t="shared" si="1001"/>
        <v/>
      </c>
      <c r="B3343" s="327" t="str">
        <f t="shared" si="1002"/>
        <v/>
      </c>
      <c r="C3343" s="328"/>
      <c r="D3343" s="329" t="str">
        <f t="shared" si="1003"/>
        <v/>
      </c>
      <c r="E3343" s="330"/>
      <c r="F3343" s="331">
        <f t="shared" si="1004"/>
        <v>0</v>
      </c>
      <c r="G3343" s="334">
        <f t="shared" si="1005"/>
        <v>0</v>
      </c>
    </row>
    <row r="3344" spans="1:7" s="335" customFormat="1" ht="24" customHeight="1" x14ac:dyDescent="0.2">
      <c r="A3344" s="326" t="str">
        <f t="shared" si="1001"/>
        <v/>
      </c>
      <c r="B3344" s="327" t="str">
        <f t="shared" si="1002"/>
        <v/>
      </c>
      <c r="C3344" s="328"/>
      <c r="D3344" s="329" t="str">
        <f t="shared" si="1003"/>
        <v/>
      </c>
      <c r="E3344" s="330"/>
      <c r="F3344" s="331">
        <f t="shared" si="1004"/>
        <v>0</v>
      </c>
      <c r="G3344" s="334">
        <f t="shared" si="1005"/>
        <v>0</v>
      </c>
    </row>
    <row r="3345" spans="1:141" s="335" customFormat="1" ht="24" customHeight="1" x14ac:dyDescent="0.2">
      <c r="A3345" s="326" t="str">
        <f t="shared" si="1001"/>
        <v/>
      </c>
      <c r="B3345" s="327" t="str">
        <f t="shared" si="1002"/>
        <v/>
      </c>
      <c r="C3345" s="328"/>
      <c r="D3345" s="329" t="str">
        <f t="shared" si="1003"/>
        <v/>
      </c>
      <c r="E3345" s="330"/>
      <c r="F3345" s="331">
        <f t="shared" si="1004"/>
        <v>0</v>
      </c>
      <c r="G3345" s="334">
        <f t="shared" si="1005"/>
        <v>0</v>
      </c>
    </row>
    <row r="3346" spans="1:141" s="335" customFormat="1" ht="24" customHeight="1" x14ac:dyDescent="0.2">
      <c r="A3346" s="326" t="str">
        <f t="shared" si="1001"/>
        <v/>
      </c>
      <c r="B3346" s="327" t="str">
        <f t="shared" si="1002"/>
        <v/>
      </c>
      <c r="C3346" s="328"/>
      <c r="D3346" s="329" t="str">
        <f t="shared" si="1003"/>
        <v/>
      </c>
      <c r="E3346" s="330"/>
      <c r="F3346" s="331">
        <f t="shared" si="1004"/>
        <v>0</v>
      </c>
      <c r="G3346" s="334">
        <f t="shared" si="1005"/>
        <v>0</v>
      </c>
    </row>
    <row r="3347" spans="1:141" ht="24" customHeight="1" x14ac:dyDescent="0.2">
      <c r="A3347" s="181"/>
      <c r="B3347" s="162"/>
      <c r="C3347" s="151"/>
      <c r="D3347" s="162"/>
      <c r="E3347" s="163"/>
      <c r="F3347" s="240" t="s">
        <v>35</v>
      </c>
      <c r="G3347" s="178">
        <f>SUBTOTAL(9,G3338:G3346)</f>
        <v>0</v>
      </c>
    </row>
    <row r="3348" spans="1:141" ht="24" customHeight="1" thickBot="1" x14ac:dyDescent="0.25">
      <c r="A3348" s="182"/>
      <c r="B3348" s="183"/>
      <c r="C3348" s="184"/>
      <c r="D3348" s="183"/>
      <c r="E3348" s="185"/>
      <c r="F3348" s="186"/>
      <c r="G3348" s="187"/>
    </row>
    <row r="3349" spans="1:141" ht="24" customHeight="1" thickBot="1" x14ac:dyDescent="0.25">
      <c r="A3349" s="188" t="str">
        <f>B3307</f>
        <v>24.5</v>
      </c>
      <c r="B3349" s="189" t="str">
        <f>C3307</f>
        <v>Planos aprobados</v>
      </c>
      <c r="C3349" s="190"/>
      <c r="D3349" s="190" t="s">
        <v>36</v>
      </c>
      <c r="E3349" s="191"/>
      <c r="F3349" s="192" t="s">
        <v>37</v>
      </c>
      <c r="G3349" s="193">
        <f>SUBTOTAL(9,G3312:G3348)</f>
        <v>0</v>
      </c>
    </row>
    <row r="3350" spans="1:141" ht="24" customHeight="1" thickTop="1" thickBot="1" x14ac:dyDescent="0.25"/>
    <row r="3351" spans="1:141" ht="24" customHeight="1" thickTop="1" x14ac:dyDescent="0.2">
      <c r="A3351" s="225" t="s">
        <v>39</v>
      </c>
      <c r="B3351" s="226"/>
      <c r="C3351" s="226"/>
      <c r="D3351" s="226"/>
      <c r="E3351" s="226"/>
      <c r="F3351" s="226"/>
      <c r="G3351" s="227"/>
      <c r="H3351" s="152">
        <f>COUNTIF($A$1:A3357,"ANALISIS DE PRECIOS")</f>
        <v>68</v>
      </c>
    </row>
    <row r="3352" spans="1:141" ht="24" customHeight="1" x14ac:dyDescent="0.2">
      <c r="A3352" s="153" t="s">
        <v>726</v>
      </c>
      <c r="B3352" s="154" t="str">
        <f>Comitente</f>
        <v>DIRECCIÓN DE INFRAESTRUCTURA ESCOLAR</v>
      </c>
      <c r="C3352" s="148"/>
      <c r="D3352" s="155"/>
      <c r="E3352" s="155"/>
      <c r="F3352" s="156"/>
      <c r="G3352" s="157"/>
    </row>
    <row r="3353" spans="1:141" ht="24" customHeight="1" x14ac:dyDescent="0.2">
      <c r="A3353" s="153" t="s">
        <v>727</v>
      </c>
      <c r="B3353" s="154">
        <f>Contratista</f>
        <v>0</v>
      </c>
      <c r="C3353" s="149"/>
      <c r="D3353" s="149"/>
      <c r="E3353" s="149"/>
      <c r="F3353" s="158"/>
      <c r="G3353" s="159"/>
    </row>
    <row r="3354" spans="1:141" ht="24" customHeight="1" x14ac:dyDescent="0.2">
      <c r="A3354" s="153" t="s">
        <v>26</v>
      </c>
      <c r="B3354" s="154" t="str">
        <f>Obra</f>
        <v>E.N.I. N° 23 - MARGARITA FERRA DE BARTOL</v>
      </c>
      <c r="C3354" s="149"/>
      <c r="D3354" s="149"/>
      <c r="E3354" s="149"/>
      <c r="F3354" s="158" t="s">
        <v>40</v>
      </c>
      <c r="G3354" s="160">
        <f>Fecha_Base</f>
        <v>0</v>
      </c>
    </row>
    <row r="3355" spans="1:141" ht="24" customHeight="1" x14ac:dyDescent="0.2">
      <c r="A3355" s="161" t="s">
        <v>725</v>
      </c>
      <c r="B3355" s="150" t="str">
        <f>Ubicación</f>
        <v>Alfredo Fortabat 3060 (o) - Bº Franklin Rawson</v>
      </c>
      <c r="C3355" s="150"/>
      <c r="D3355" s="162"/>
      <c r="E3355" s="163"/>
      <c r="F3355" s="164"/>
      <c r="G3355" s="165"/>
    </row>
    <row r="3356" spans="1:141" ht="24" customHeight="1" x14ac:dyDescent="0.2">
      <c r="A3356" s="161" t="s">
        <v>41</v>
      </c>
      <c r="B3356" s="166" t="str">
        <f>IFERROR(VALUE(LEFT(B3357,FIND("-",B3357)-1)),"")</f>
        <v/>
      </c>
      <c r="C3356" s="151" t="str">
        <f>IFERROR(VLOOKUP(B3356,Tabla_CyP,2,FALSE),"")</f>
        <v/>
      </c>
      <c r="E3356" s="163"/>
      <c r="F3356" s="164"/>
      <c r="G3356" s="165"/>
    </row>
    <row r="3357" spans="1:141" ht="24" customHeight="1" x14ac:dyDescent="0.2">
      <c r="A3357" s="161" t="s">
        <v>27</v>
      </c>
      <c r="B3357" s="167" t="str">
        <f>IFERROR(VLOOKUP(COUNTIF($A$1:A3357,"ANALISIS DE PRECIOS"),Tabla_NumeroItem,4,FALSE),"")</f>
        <v>25.1</v>
      </c>
      <c r="C3357" s="151" t="str">
        <f>IFERROR(VLOOKUP(B3357,Tabla_CyP,2,FALSE),"")</f>
        <v>Demolición de contrapiso existente</v>
      </c>
      <c r="D3357" s="162"/>
      <c r="E3357" s="163"/>
      <c r="F3357" s="158" t="s">
        <v>28</v>
      </c>
      <c r="G3357" s="168" t="str">
        <f>IFERROR(VLOOKUP(B3357,Tabla_CyP,4,FALSE),"")</f>
        <v>m2</v>
      </c>
    </row>
    <row r="3358" spans="1:141" ht="24" customHeight="1" x14ac:dyDescent="0.2">
      <c r="A3358" s="161"/>
      <c r="B3358" s="150"/>
      <c r="C3358" s="151"/>
      <c r="D3358" s="162"/>
      <c r="E3358" s="163"/>
      <c r="F3358" s="164"/>
      <c r="G3358" s="165"/>
    </row>
    <row r="3359" spans="1:141" ht="24" customHeight="1" x14ac:dyDescent="0.2">
      <c r="A3359" s="357" t="s">
        <v>588</v>
      </c>
      <c r="B3359" s="358"/>
      <c r="C3359" s="359" t="s">
        <v>0</v>
      </c>
      <c r="D3359" s="359" t="s">
        <v>29</v>
      </c>
      <c r="E3359" s="361" t="s">
        <v>30</v>
      </c>
      <c r="F3359" s="363" t="s">
        <v>31</v>
      </c>
      <c r="G3359" s="365" t="s">
        <v>32</v>
      </c>
    </row>
    <row r="3360" spans="1:141" s="171" customFormat="1" ht="24" customHeight="1" x14ac:dyDescent="0.2">
      <c r="A3360" s="169" t="s">
        <v>589</v>
      </c>
      <c r="B3360" s="170" t="s">
        <v>590</v>
      </c>
      <c r="C3360" s="360"/>
      <c r="D3360" s="360"/>
      <c r="E3360" s="362"/>
      <c r="F3360" s="364"/>
      <c r="G3360" s="366"/>
      <c r="I3360" s="336"/>
      <c r="J3360" s="336"/>
      <c r="K3360" s="336"/>
      <c r="L3360" s="336"/>
      <c r="M3360" s="336"/>
      <c r="N3360" s="336"/>
      <c r="O3360" s="336"/>
      <c r="P3360" s="336"/>
      <c r="Q3360" s="336"/>
      <c r="R3360" s="336"/>
      <c r="S3360" s="336"/>
      <c r="T3360" s="336"/>
      <c r="U3360" s="336"/>
      <c r="V3360" s="336"/>
      <c r="W3360" s="336"/>
      <c r="X3360" s="336"/>
      <c r="Y3360" s="336"/>
      <c r="Z3360" s="336"/>
      <c r="AA3360" s="336"/>
      <c r="AB3360" s="336"/>
      <c r="AC3360" s="336"/>
      <c r="AD3360" s="336"/>
      <c r="AE3360" s="336"/>
      <c r="AF3360" s="336"/>
      <c r="AG3360" s="336"/>
      <c r="AH3360" s="336"/>
      <c r="AI3360" s="336"/>
      <c r="AJ3360" s="336"/>
      <c r="AK3360" s="336"/>
      <c r="AL3360" s="336"/>
      <c r="AM3360" s="336"/>
      <c r="AN3360" s="336"/>
      <c r="AO3360" s="336"/>
      <c r="AP3360" s="336"/>
      <c r="AQ3360" s="336"/>
      <c r="AR3360" s="336"/>
      <c r="AS3360" s="336"/>
      <c r="AT3360" s="336"/>
      <c r="AU3360" s="336"/>
      <c r="AV3360" s="336"/>
      <c r="AW3360" s="336"/>
      <c r="AX3360" s="336"/>
      <c r="AY3360" s="336"/>
      <c r="AZ3360" s="336"/>
      <c r="BA3360" s="336"/>
      <c r="BB3360" s="336"/>
      <c r="BC3360" s="336"/>
      <c r="BD3360" s="336"/>
      <c r="BE3360" s="336"/>
      <c r="BF3360" s="336"/>
      <c r="BG3360" s="336"/>
      <c r="BH3360" s="336"/>
      <c r="BI3360" s="336"/>
      <c r="BJ3360" s="336"/>
      <c r="BK3360" s="336"/>
      <c r="BL3360" s="336"/>
      <c r="BM3360" s="336"/>
      <c r="BN3360" s="336"/>
      <c r="BO3360" s="336"/>
      <c r="BP3360" s="336"/>
      <c r="BQ3360" s="336"/>
      <c r="BR3360" s="336"/>
      <c r="BS3360" s="336"/>
      <c r="BT3360" s="336"/>
      <c r="BU3360" s="336"/>
      <c r="BV3360" s="336"/>
      <c r="BW3360" s="336"/>
      <c r="BX3360" s="336"/>
      <c r="BY3360" s="336"/>
      <c r="BZ3360" s="336"/>
      <c r="CA3360" s="336"/>
      <c r="CB3360" s="336"/>
      <c r="CC3360" s="336"/>
      <c r="CD3360" s="336"/>
      <c r="CE3360" s="336"/>
      <c r="CF3360" s="336"/>
      <c r="CG3360" s="336"/>
      <c r="CH3360" s="336"/>
      <c r="CI3360" s="336"/>
      <c r="CJ3360" s="336"/>
      <c r="CK3360" s="336"/>
      <c r="CL3360" s="336"/>
      <c r="CM3360" s="336"/>
      <c r="CN3360" s="336"/>
      <c r="CO3360" s="336"/>
      <c r="CP3360" s="336"/>
      <c r="CQ3360" s="336"/>
      <c r="CR3360" s="336"/>
      <c r="CS3360" s="336"/>
      <c r="CT3360" s="336"/>
      <c r="CU3360" s="336"/>
      <c r="CV3360" s="336"/>
      <c r="CW3360" s="336"/>
      <c r="CX3360" s="336"/>
      <c r="CY3360" s="336"/>
      <c r="CZ3360" s="336"/>
      <c r="DA3360" s="336"/>
      <c r="DB3360" s="336"/>
      <c r="DC3360" s="336"/>
      <c r="DD3360" s="336"/>
      <c r="DE3360" s="336"/>
      <c r="DF3360" s="336"/>
      <c r="DG3360" s="336"/>
      <c r="DH3360" s="336"/>
      <c r="DI3360" s="336"/>
      <c r="DJ3360" s="336"/>
      <c r="DK3360" s="336"/>
      <c r="DL3360" s="336"/>
      <c r="DM3360" s="336"/>
      <c r="DN3360" s="336"/>
      <c r="DO3360" s="336"/>
      <c r="DP3360" s="336"/>
      <c r="DQ3360" s="336"/>
      <c r="DR3360" s="336"/>
      <c r="DS3360" s="336"/>
      <c r="DT3360" s="336"/>
      <c r="DU3360" s="336"/>
      <c r="DV3360" s="336"/>
      <c r="DW3360" s="336"/>
      <c r="DX3360" s="336"/>
      <c r="DY3360" s="336"/>
      <c r="DZ3360" s="336"/>
      <c r="EA3360" s="336"/>
      <c r="EB3360" s="336"/>
      <c r="EC3360" s="336"/>
      <c r="ED3360" s="336"/>
      <c r="EE3360" s="336"/>
      <c r="EF3360" s="336"/>
      <c r="EG3360" s="336"/>
      <c r="EH3360" s="336"/>
      <c r="EI3360" s="336"/>
      <c r="EJ3360" s="336"/>
      <c r="EK3360" s="336"/>
    </row>
    <row r="3361" spans="1:7" ht="24" customHeight="1" x14ac:dyDescent="0.2">
      <c r="A3361" s="239"/>
      <c r="B3361" s="172"/>
      <c r="C3361" s="237" t="s">
        <v>728</v>
      </c>
      <c r="D3361" s="173"/>
      <c r="E3361" s="174"/>
      <c r="F3361" s="175"/>
      <c r="G3361" s="176"/>
    </row>
    <row r="3362" spans="1:7" s="335" customFormat="1" ht="24" customHeight="1" x14ac:dyDescent="0.2">
      <c r="A3362" s="326" t="str">
        <f t="shared" ref="A3362:A3375" si="1006">IFERROR(VLOOKUP(C3362,Tabla_Insumos,4,FALSE),"")</f>
        <v/>
      </c>
      <c r="B3362" s="327" t="str">
        <f>IFERROR(VLOOKUP(C3362,Tabla_Insumos,5,FALSE),"")</f>
        <v/>
      </c>
      <c r="C3362" s="328"/>
      <c r="D3362" s="329" t="str">
        <f t="shared" ref="D3362:D3375" si="1007">IFERROR(VLOOKUP(C3362,Tabla_Insumos,2,FALSE),"")</f>
        <v/>
      </c>
      <c r="E3362" s="330"/>
      <c r="F3362" s="331">
        <f t="shared" ref="F3362:F3375" si="1008">IFERROR(VLOOKUP(C3362,Tabla_Insumos,3,FALSE),0)</f>
        <v>0</v>
      </c>
      <c r="G3362" s="334">
        <f>ROUND(E3362*F3362,2)</f>
        <v>0</v>
      </c>
    </row>
    <row r="3363" spans="1:7" s="335" customFormat="1" ht="24" customHeight="1" x14ac:dyDescent="0.2">
      <c r="A3363" s="326" t="str">
        <f t="shared" si="1006"/>
        <v/>
      </c>
      <c r="B3363" s="327" t="str">
        <f t="shared" ref="B3363:B3375" si="1009">IFERROR(VLOOKUP(C3363,Tabla_Insumos,5,FALSE),"")</f>
        <v/>
      </c>
      <c r="C3363" s="328"/>
      <c r="D3363" s="329" t="str">
        <f t="shared" si="1007"/>
        <v/>
      </c>
      <c r="E3363" s="330"/>
      <c r="F3363" s="331">
        <f t="shared" si="1008"/>
        <v>0</v>
      </c>
      <c r="G3363" s="334">
        <f t="shared" ref="G3363:G3375" si="1010">ROUND(E3363*F3363,2)</f>
        <v>0</v>
      </c>
    </row>
    <row r="3364" spans="1:7" s="335" customFormat="1" ht="24" customHeight="1" x14ac:dyDescent="0.2">
      <c r="A3364" s="326" t="str">
        <f t="shared" si="1006"/>
        <v/>
      </c>
      <c r="B3364" s="327" t="str">
        <f t="shared" si="1009"/>
        <v/>
      </c>
      <c r="C3364" s="328"/>
      <c r="D3364" s="329" t="str">
        <f t="shared" si="1007"/>
        <v/>
      </c>
      <c r="E3364" s="330"/>
      <c r="F3364" s="331">
        <f t="shared" si="1008"/>
        <v>0</v>
      </c>
      <c r="G3364" s="334">
        <f t="shared" si="1010"/>
        <v>0</v>
      </c>
    </row>
    <row r="3365" spans="1:7" s="335" customFormat="1" ht="24" customHeight="1" x14ac:dyDescent="0.2">
      <c r="A3365" s="326" t="str">
        <f t="shared" si="1006"/>
        <v/>
      </c>
      <c r="B3365" s="327" t="str">
        <f t="shared" si="1009"/>
        <v/>
      </c>
      <c r="C3365" s="328"/>
      <c r="D3365" s="329" t="str">
        <f t="shared" si="1007"/>
        <v/>
      </c>
      <c r="E3365" s="330"/>
      <c r="F3365" s="331">
        <f t="shared" si="1008"/>
        <v>0</v>
      </c>
      <c r="G3365" s="334">
        <f t="shared" si="1010"/>
        <v>0</v>
      </c>
    </row>
    <row r="3366" spans="1:7" s="335" customFormat="1" ht="24" customHeight="1" x14ac:dyDescent="0.2">
      <c r="A3366" s="326" t="str">
        <f t="shared" si="1006"/>
        <v/>
      </c>
      <c r="B3366" s="327" t="str">
        <f t="shared" si="1009"/>
        <v/>
      </c>
      <c r="C3366" s="328"/>
      <c r="D3366" s="329" t="str">
        <f t="shared" si="1007"/>
        <v/>
      </c>
      <c r="E3366" s="330"/>
      <c r="F3366" s="331">
        <f t="shared" si="1008"/>
        <v>0</v>
      </c>
      <c r="G3366" s="334">
        <f t="shared" si="1010"/>
        <v>0</v>
      </c>
    </row>
    <row r="3367" spans="1:7" s="335" customFormat="1" ht="24" customHeight="1" x14ac:dyDescent="0.2">
      <c r="A3367" s="326" t="str">
        <f t="shared" si="1006"/>
        <v/>
      </c>
      <c r="B3367" s="327" t="str">
        <f t="shared" si="1009"/>
        <v/>
      </c>
      <c r="C3367" s="328"/>
      <c r="D3367" s="329" t="str">
        <f t="shared" si="1007"/>
        <v/>
      </c>
      <c r="E3367" s="330"/>
      <c r="F3367" s="331">
        <f t="shared" si="1008"/>
        <v>0</v>
      </c>
      <c r="G3367" s="334">
        <f t="shared" si="1010"/>
        <v>0</v>
      </c>
    </row>
    <row r="3368" spans="1:7" s="335" customFormat="1" ht="24" customHeight="1" x14ac:dyDescent="0.2">
      <c r="A3368" s="326" t="str">
        <f t="shared" si="1006"/>
        <v/>
      </c>
      <c r="B3368" s="327" t="str">
        <f t="shared" si="1009"/>
        <v/>
      </c>
      <c r="C3368" s="328"/>
      <c r="D3368" s="329" t="str">
        <f t="shared" si="1007"/>
        <v/>
      </c>
      <c r="E3368" s="330"/>
      <c r="F3368" s="331">
        <f t="shared" si="1008"/>
        <v>0</v>
      </c>
      <c r="G3368" s="334">
        <f t="shared" si="1010"/>
        <v>0</v>
      </c>
    </row>
    <row r="3369" spans="1:7" s="335" customFormat="1" ht="24" customHeight="1" x14ac:dyDescent="0.2">
      <c r="A3369" s="326" t="str">
        <f t="shared" si="1006"/>
        <v/>
      </c>
      <c r="B3369" s="327" t="str">
        <f t="shared" si="1009"/>
        <v/>
      </c>
      <c r="C3369" s="328"/>
      <c r="D3369" s="329" t="str">
        <f t="shared" si="1007"/>
        <v/>
      </c>
      <c r="E3369" s="330"/>
      <c r="F3369" s="331">
        <f t="shared" si="1008"/>
        <v>0</v>
      </c>
      <c r="G3369" s="334">
        <f t="shared" si="1010"/>
        <v>0</v>
      </c>
    </row>
    <row r="3370" spans="1:7" s="335" customFormat="1" ht="24" customHeight="1" x14ac:dyDescent="0.2">
      <c r="A3370" s="326" t="str">
        <f t="shared" si="1006"/>
        <v/>
      </c>
      <c r="B3370" s="327" t="str">
        <f t="shared" si="1009"/>
        <v/>
      </c>
      <c r="C3370" s="328"/>
      <c r="D3370" s="329" t="str">
        <f t="shared" si="1007"/>
        <v/>
      </c>
      <c r="E3370" s="330"/>
      <c r="F3370" s="331">
        <f t="shared" si="1008"/>
        <v>0</v>
      </c>
      <c r="G3370" s="334">
        <f t="shared" si="1010"/>
        <v>0</v>
      </c>
    </row>
    <row r="3371" spans="1:7" s="335" customFormat="1" ht="24" customHeight="1" x14ac:dyDescent="0.2">
      <c r="A3371" s="326" t="str">
        <f t="shared" si="1006"/>
        <v/>
      </c>
      <c r="B3371" s="327" t="str">
        <f t="shared" si="1009"/>
        <v/>
      </c>
      <c r="C3371" s="328"/>
      <c r="D3371" s="329" t="str">
        <f t="shared" si="1007"/>
        <v/>
      </c>
      <c r="E3371" s="330"/>
      <c r="F3371" s="331">
        <f t="shared" si="1008"/>
        <v>0</v>
      </c>
      <c r="G3371" s="334">
        <f t="shared" si="1010"/>
        <v>0</v>
      </c>
    </row>
    <row r="3372" spans="1:7" s="335" customFormat="1" ht="24" customHeight="1" x14ac:dyDescent="0.2">
      <c r="A3372" s="326" t="str">
        <f t="shared" si="1006"/>
        <v/>
      </c>
      <c r="B3372" s="327" t="str">
        <f t="shared" si="1009"/>
        <v/>
      </c>
      <c r="C3372" s="328"/>
      <c r="D3372" s="329" t="str">
        <f t="shared" si="1007"/>
        <v/>
      </c>
      <c r="E3372" s="330"/>
      <c r="F3372" s="331">
        <f t="shared" si="1008"/>
        <v>0</v>
      </c>
      <c r="G3372" s="334">
        <f t="shared" si="1010"/>
        <v>0</v>
      </c>
    </row>
    <row r="3373" spans="1:7" s="335" customFormat="1" ht="24" customHeight="1" x14ac:dyDescent="0.2">
      <c r="A3373" s="326" t="str">
        <f t="shared" si="1006"/>
        <v/>
      </c>
      <c r="B3373" s="327" t="str">
        <f t="shared" si="1009"/>
        <v/>
      </c>
      <c r="C3373" s="328"/>
      <c r="D3373" s="329" t="str">
        <f t="shared" si="1007"/>
        <v/>
      </c>
      <c r="E3373" s="330"/>
      <c r="F3373" s="331">
        <f t="shared" si="1008"/>
        <v>0</v>
      </c>
      <c r="G3373" s="334">
        <f t="shared" si="1010"/>
        <v>0</v>
      </c>
    </row>
    <row r="3374" spans="1:7" s="335" customFormat="1" ht="24" customHeight="1" x14ac:dyDescent="0.2">
      <c r="A3374" s="326" t="str">
        <f t="shared" si="1006"/>
        <v/>
      </c>
      <c r="B3374" s="327" t="str">
        <f t="shared" si="1009"/>
        <v/>
      </c>
      <c r="C3374" s="328"/>
      <c r="D3374" s="329" t="str">
        <f t="shared" si="1007"/>
        <v/>
      </c>
      <c r="E3374" s="330"/>
      <c r="F3374" s="331">
        <f t="shared" si="1008"/>
        <v>0</v>
      </c>
      <c r="G3374" s="334">
        <f t="shared" si="1010"/>
        <v>0</v>
      </c>
    </row>
    <row r="3375" spans="1:7" s="335" customFormat="1" ht="24" customHeight="1" x14ac:dyDescent="0.2">
      <c r="A3375" s="326" t="str">
        <f t="shared" si="1006"/>
        <v/>
      </c>
      <c r="B3375" s="327" t="str">
        <f t="shared" si="1009"/>
        <v/>
      </c>
      <c r="C3375" s="328"/>
      <c r="D3375" s="329" t="str">
        <f t="shared" si="1007"/>
        <v/>
      </c>
      <c r="E3375" s="330"/>
      <c r="F3375" s="332">
        <f t="shared" si="1008"/>
        <v>0</v>
      </c>
      <c r="G3375" s="334">
        <f t="shared" si="1010"/>
        <v>0</v>
      </c>
    </row>
    <row r="3376" spans="1:7" ht="24" customHeight="1" x14ac:dyDescent="0.2">
      <c r="A3376" s="177"/>
      <c r="B3376" s="151"/>
      <c r="C3376" s="151"/>
      <c r="D3376" s="162"/>
      <c r="E3376" s="163"/>
      <c r="F3376" s="240" t="s">
        <v>33</v>
      </c>
      <c r="G3376" s="178">
        <f>SUBTOTAL(9,G3362:G3375)</f>
        <v>0</v>
      </c>
    </row>
    <row r="3377" spans="1:7" ht="24" customHeight="1" x14ac:dyDescent="0.2">
      <c r="A3377" s="177"/>
      <c r="B3377" s="151"/>
      <c r="C3377" s="179" t="s">
        <v>729</v>
      </c>
      <c r="D3377" s="162"/>
      <c r="E3377" s="163"/>
      <c r="F3377" s="164"/>
      <c r="G3377" s="180"/>
    </row>
    <row r="3378" spans="1:7" s="335" customFormat="1" ht="24" customHeight="1" x14ac:dyDescent="0.2">
      <c r="A3378" s="326" t="str">
        <f t="shared" ref="A3378:A3385" si="1011">IFERROR(VLOOKUP(C3378,Tabla_Insumos,4,FALSE),"")</f>
        <v/>
      </c>
      <c r="B3378" s="327" t="str">
        <f t="shared" ref="B3378:B3385" si="1012">IFERROR(VLOOKUP(C3378,Tabla_Insumos,5,FALSE),"")</f>
        <v/>
      </c>
      <c r="C3378" s="328"/>
      <c r="D3378" s="329" t="str">
        <f t="shared" ref="D3378:D3385" si="1013">IFERROR(VLOOKUP(C3378,Tabla_Insumos,2,FALSE),"")</f>
        <v/>
      </c>
      <c r="E3378" s="330"/>
      <c r="F3378" s="333">
        <f t="shared" ref="F3378:F3385" si="1014">IFERROR(VLOOKUP(C3378,Tabla_Insumos,3,FALSE),0)</f>
        <v>0</v>
      </c>
      <c r="G3378" s="334">
        <f>ROUND(E3378*F3378,2)</f>
        <v>0</v>
      </c>
    </row>
    <row r="3379" spans="1:7" s="335" customFormat="1" ht="24" customHeight="1" x14ac:dyDescent="0.2">
      <c r="A3379" s="326" t="str">
        <f t="shared" si="1011"/>
        <v/>
      </c>
      <c r="B3379" s="327" t="str">
        <f t="shared" si="1012"/>
        <v/>
      </c>
      <c r="C3379" s="328"/>
      <c r="D3379" s="329" t="str">
        <f t="shared" si="1013"/>
        <v/>
      </c>
      <c r="E3379" s="330"/>
      <c r="F3379" s="333">
        <f t="shared" si="1014"/>
        <v>0</v>
      </c>
      <c r="G3379" s="334">
        <f>ROUND(E3379*F3379,2)</f>
        <v>0</v>
      </c>
    </row>
    <row r="3380" spans="1:7" s="335" customFormat="1" ht="24" customHeight="1" x14ac:dyDescent="0.2">
      <c r="A3380" s="326" t="str">
        <f t="shared" si="1011"/>
        <v/>
      </c>
      <c r="B3380" s="327" t="str">
        <f t="shared" si="1012"/>
        <v/>
      </c>
      <c r="C3380" s="328"/>
      <c r="D3380" s="329" t="str">
        <f t="shared" si="1013"/>
        <v/>
      </c>
      <c r="E3380" s="330"/>
      <c r="F3380" s="333">
        <f t="shared" si="1014"/>
        <v>0</v>
      </c>
      <c r="G3380" s="334">
        <f t="shared" ref="G3380:G3385" si="1015">ROUND(E3380*F3380,2)</f>
        <v>0</v>
      </c>
    </row>
    <row r="3381" spans="1:7" s="335" customFormat="1" ht="24" customHeight="1" x14ac:dyDescent="0.2">
      <c r="A3381" s="326" t="str">
        <f t="shared" si="1011"/>
        <v/>
      </c>
      <c r="B3381" s="327" t="str">
        <f t="shared" si="1012"/>
        <v/>
      </c>
      <c r="C3381" s="328"/>
      <c r="D3381" s="329" t="str">
        <f t="shared" si="1013"/>
        <v/>
      </c>
      <c r="E3381" s="330"/>
      <c r="F3381" s="333">
        <f t="shared" si="1014"/>
        <v>0</v>
      </c>
      <c r="G3381" s="334">
        <f t="shared" si="1015"/>
        <v>0</v>
      </c>
    </row>
    <row r="3382" spans="1:7" s="335" customFormat="1" ht="24" customHeight="1" x14ac:dyDescent="0.2">
      <c r="A3382" s="326" t="str">
        <f t="shared" si="1011"/>
        <v/>
      </c>
      <c r="B3382" s="327" t="str">
        <f t="shared" si="1012"/>
        <v/>
      </c>
      <c r="C3382" s="328"/>
      <c r="D3382" s="329" t="str">
        <f t="shared" si="1013"/>
        <v/>
      </c>
      <c r="E3382" s="330"/>
      <c r="F3382" s="331">
        <f t="shared" si="1014"/>
        <v>0</v>
      </c>
      <c r="G3382" s="334">
        <f t="shared" si="1015"/>
        <v>0</v>
      </c>
    </row>
    <row r="3383" spans="1:7" s="335" customFormat="1" ht="24" customHeight="1" x14ac:dyDescent="0.2">
      <c r="A3383" s="326" t="str">
        <f t="shared" si="1011"/>
        <v/>
      </c>
      <c r="B3383" s="327" t="str">
        <f t="shared" si="1012"/>
        <v/>
      </c>
      <c r="C3383" s="328"/>
      <c r="D3383" s="329" t="str">
        <f t="shared" si="1013"/>
        <v/>
      </c>
      <c r="E3383" s="330"/>
      <c r="F3383" s="331">
        <f t="shared" si="1014"/>
        <v>0</v>
      </c>
      <c r="G3383" s="334">
        <f t="shared" si="1015"/>
        <v>0</v>
      </c>
    </row>
    <row r="3384" spans="1:7" s="335" customFormat="1" ht="24" customHeight="1" x14ac:dyDescent="0.2">
      <c r="A3384" s="326" t="str">
        <f t="shared" si="1011"/>
        <v/>
      </c>
      <c r="B3384" s="327" t="str">
        <f t="shared" si="1012"/>
        <v/>
      </c>
      <c r="C3384" s="328"/>
      <c r="D3384" s="329" t="str">
        <f t="shared" si="1013"/>
        <v/>
      </c>
      <c r="E3384" s="330"/>
      <c r="F3384" s="331">
        <f t="shared" si="1014"/>
        <v>0</v>
      </c>
      <c r="G3384" s="334">
        <f t="shared" si="1015"/>
        <v>0</v>
      </c>
    </row>
    <row r="3385" spans="1:7" s="335" customFormat="1" ht="24" customHeight="1" x14ac:dyDescent="0.2">
      <c r="A3385" s="326" t="str">
        <f t="shared" si="1011"/>
        <v/>
      </c>
      <c r="B3385" s="327" t="str">
        <f t="shared" si="1012"/>
        <v/>
      </c>
      <c r="C3385" s="328"/>
      <c r="D3385" s="329" t="str">
        <f t="shared" si="1013"/>
        <v/>
      </c>
      <c r="E3385" s="330"/>
      <c r="F3385" s="331">
        <f t="shared" si="1014"/>
        <v>0</v>
      </c>
      <c r="G3385" s="334">
        <f t="shared" si="1015"/>
        <v>0</v>
      </c>
    </row>
    <row r="3386" spans="1:7" ht="24" customHeight="1" x14ac:dyDescent="0.2">
      <c r="A3386" s="177"/>
      <c r="B3386" s="151"/>
      <c r="C3386" s="151"/>
      <c r="D3386" s="162"/>
      <c r="E3386" s="163"/>
      <c r="F3386" s="240" t="s">
        <v>34</v>
      </c>
      <c r="G3386" s="178">
        <f>SUBTOTAL(9,G3378:G3385)</f>
        <v>0</v>
      </c>
    </row>
    <row r="3387" spans="1:7" ht="24" customHeight="1" x14ac:dyDescent="0.2">
      <c r="A3387" s="177"/>
      <c r="B3387" s="151"/>
      <c r="C3387" s="179" t="s">
        <v>730</v>
      </c>
      <c r="D3387" s="162"/>
      <c r="E3387" s="163"/>
      <c r="F3387" s="164"/>
      <c r="G3387" s="180"/>
    </row>
    <row r="3388" spans="1:7" s="335" customFormat="1" ht="24" customHeight="1" x14ac:dyDescent="0.2">
      <c r="A3388" s="326" t="str">
        <f t="shared" ref="A3388:A3396" si="1016">IFERROR(VLOOKUP(C3388,Tabla_Insumos,4,FALSE),"")</f>
        <v/>
      </c>
      <c r="B3388" s="327" t="str">
        <f t="shared" ref="B3388:B3396" si="1017">IFERROR(VLOOKUP(C3388,Tabla_Insumos,5,FALSE),"")</f>
        <v/>
      </c>
      <c r="C3388" s="328"/>
      <c r="D3388" s="329" t="str">
        <f t="shared" ref="D3388:D3396" si="1018">IFERROR(VLOOKUP(C3388,Tabla_Insumos,2,FALSE),"")</f>
        <v/>
      </c>
      <c r="E3388" s="330"/>
      <c r="F3388" s="331">
        <f t="shared" ref="F3388:F3396" si="1019">IFERROR(VLOOKUP(C3388,Tabla_Insumos,3,FALSE),0)</f>
        <v>0</v>
      </c>
      <c r="G3388" s="334">
        <f t="shared" ref="G3388:G3396" si="1020">ROUND(E3388*F3388,2)</f>
        <v>0</v>
      </c>
    </row>
    <row r="3389" spans="1:7" s="335" customFormat="1" ht="24" customHeight="1" x14ac:dyDescent="0.2">
      <c r="A3389" s="326" t="str">
        <f t="shared" si="1016"/>
        <v/>
      </c>
      <c r="B3389" s="327" t="str">
        <f t="shared" si="1017"/>
        <v/>
      </c>
      <c r="C3389" s="328"/>
      <c r="D3389" s="329" t="str">
        <f t="shared" si="1018"/>
        <v/>
      </c>
      <c r="E3389" s="330"/>
      <c r="F3389" s="331">
        <f t="shared" si="1019"/>
        <v>0</v>
      </c>
      <c r="G3389" s="334">
        <f t="shared" si="1020"/>
        <v>0</v>
      </c>
    </row>
    <row r="3390" spans="1:7" s="335" customFormat="1" ht="24" customHeight="1" x14ac:dyDescent="0.2">
      <c r="A3390" s="326" t="str">
        <f t="shared" si="1016"/>
        <v/>
      </c>
      <c r="B3390" s="327" t="str">
        <f t="shared" si="1017"/>
        <v/>
      </c>
      <c r="C3390" s="328"/>
      <c r="D3390" s="329" t="str">
        <f t="shared" si="1018"/>
        <v/>
      </c>
      <c r="E3390" s="330"/>
      <c r="F3390" s="331">
        <f t="shared" si="1019"/>
        <v>0</v>
      </c>
      <c r="G3390" s="334">
        <f t="shared" si="1020"/>
        <v>0</v>
      </c>
    </row>
    <row r="3391" spans="1:7" s="335" customFormat="1" ht="24" customHeight="1" x14ac:dyDescent="0.2">
      <c r="A3391" s="326" t="str">
        <f t="shared" si="1016"/>
        <v/>
      </c>
      <c r="B3391" s="327" t="str">
        <f t="shared" si="1017"/>
        <v/>
      </c>
      <c r="C3391" s="328"/>
      <c r="D3391" s="329" t="str">
        <f t="shared" si="1018"/>
        <v/>
      </c>
      <c r="E3391" s="330"/>
      <c r="F3391" s="331">
        <f t="shared" si="1019"/>
        <v>0</v>
      </c>
      <c r="G3391" s="334">
        <f t="shared" si="1020"/>
        <v>0</v>
      </c>
    </row>
    <row r="3392" spans="1:7" s="335" customFormat="1" ht="24" customHeight="1" x14ac:dyDescent="0.2">
      <c r="A3392" s="326" t="str">
        <f t="shared" si="1016"/>
        <v/>
      </c>
      <c r="B3392" s="327" t="str">
        <f t="shared" si="1017"/>
        <v/>
      </c>
      <c r="C3392" s="328"/>
      <c r="D3392" s="329" t="str">
        <f t="shared" si="1018"/>
        <v/>
      </c>
      <c r="E3392" s="330"/>
      <c r="F3392" s="331">
        <f t="shared" si="1019"/>
        <v>0</v>
      </c>
      <c r="G3392" s="334">
        <f t="shared" si="1020"/>
        <v>0</v>
      </c>
    </row>
    <row r="3393" spans="1:8" s="335" customFormat="1" ht="24" customHeight="1" x14ac:dyDescent="0.2">
      <c r="A3393" s="326" t="str">
        <f t="shared" si="1016"/>
        <v/>
      </c>
      <c r="B3393" s="327" t="str">
        <f t="shared" si="1017"/>
        <v/>
      </c>
      <c r="C3393" s="328"/>
      <c r="D3393" s="329" t="str">
        <f t="shared" si="1018"/>
        <v/>
      </c>
      <c r="E3393" s="330"/>
      <c r="F3393" s="331">
        <f t="shared" si="1019"/>
        <v>0</v>
      </c>
      <c r="G3393" s="334">
        <f t="shared" si="1020"/>
        <v>0</v>
      </c>
    </row>
    <row r="3394" spans="1:8" s="335" customFormat="1" ht="24" customHeight="1" x14ac:dyDescent="0.2">
      <c r="A3394" s="326" t="str">
        <f t="shared" si="1016"/>
        <v/>
      </c>
      <c r="B3394" s="327" t="str">
        <f t="shared" si="1017"/>
        <v/>
      </c>
      <c r="C3394" s="328"/>
      <c r="D3394" s="329" t="str">
        <f t="shared" si="1018"/>
        <v/>
      </c>
      <c r="E3394" s="330"/>
      <c r="F3394" s="331">
        <f t="shared" si="1019"/>
        <v>0</v>
      </c>
      <c r="G3394" s="334">
        <f t="shared" si="1020"/>
        <v>0</v>
      </c>
    </row>
    <row r="3395" spans="1:8" s="335" customFormat="1" ht="24" customHeight="1" x14ac:dyDescent="0.2">
      <c r="A3395" s="326" t="str">
        <f t="shared" si="1016"/>
        <v/>
      </c>
      <c r="B3395" s="327" t="str">
        <f t="shared" si="1017"/>
        <v/>
      </c>
      <c r="C3395" s="328"/>
      <c r="D3395" s="329" t="str">
        <f t="shared" si="1018"/>
        <v/>
      </c>
      <c r="E3395" s="330"/>
      <c r="F3395" s="331">
        <f t="shared" si="1019"/>
        <v>0</v>
      </c>
      <c r="G3395" s="334">
        <f t="shared" si="1020"/>
        <v>0</v>
      </c>
    </row>
    <row r="3396" spans="1:8" s="335" customFormat="1" ht="24" customHeight="1" x14ac:dyDescent="0.2">
      <c r="A3396" s="326" t="str">
        <f t="shared" si="1016"/>
        <v/>
      </c>
      <c r="B3396" s="327" t="str">
        <f t="shared" si="1017"/>
        <v/>
      </c>
      <c r="C3396" s="328"/>
      <c r="D3396" s="329" t="str">
        <f t="shared" si="1018"/>
        <v/>
      </c>
      <c r="E3396" s="330"/>
      <c r="F3396" s="331">
        <f t="shared" si="1019"/>
        <v>0</v>
      </c>
      <c r="G3396" s="334">
        <f t="shared" si="1020"/>
        <v>0</v>
      </c>
    </row>
    <row r="3397" spans="1:8" ht="24" customHeight="1" x14ac:dyDescent="0.2">
      <c r="A3397" s="181"/>
      <c r="B3397" s="162"/>
      <c r="C3397" s="151"/>
      <c r="D3397" s="162"/>
      <c r="E3397" s="163"/>
      <c r="F3397" s="240" t="s">
        <v>35</v>
      </c>
      <c r="G3397" s="178">
        <f>SUBTOTAL(9,G3388:G3396)</f>
        <v>0</v>
      </c>
    </row>
    <row r="3398" spans="1:8" ht="24" customHeight="1" thickBot="1" x14ac:dyDescent="0.25">
      <c r="A3398" s="182"/>
      <c r="B3398" s="183"/>
      <c r="C3398" s="184"/>
      <c r="D3398" s="183"/>
      <c r="E3398" s="185"/>
      <c r="F3398" s="186"/>
      <c r="G3398" s="187"/>
    </row>
    <row r="3399" spans="1:8" ht="24" customHeight="1" thickBot="1" x14ac:dyDescent="0.25">
      <c r="A3399" s="188" t="str">
        <f>B3357</f>
        <v>25.1</v>
      </c>
      <c r="B3399" s="189" t="str">
        <f>C3357</f>
        <v>Demolición de contrapiso existente</v>
      </c>
      <c r="C3399" s="190"/>
      <c r="D3399" s="190" t="s">
        <v>36</v>
      </c>
      <c r="E3399" s="191"/>
      <c r="F3399" s="192" t="s">
        <v>37</v>
      </c>
      <c r="G3399" s="193">
        <f>SUBTOTAL(9,G3362:G3398)</f>
        <v>0</v>
      </c>
    </row>
    <row r="3400" spans="1:8" ht="24" customHeight="1" thickTop="1" thickBot="1" x14ac:dyDescent="0.25"/>
    <row r="3401" spans="1:8" ht="24" customHeight="1" thickTop="1" x14ac:dyDescent="0.2">
      <c r="A3401" s="225" t="s">
        <v>39</v>
      </c>
      <c r="B3401" s="226"/>
      <c r="C3401" s="226"/>
      <c r="D3401" s="226"/>
      <c r="E3401" s="226"/>
      <c r="F3401" s="226"/>
      <c r="G3401" s="227"/>
      <c r="H3401" s="152">
        <f>COUNTIF($A$1:A3407,"ANALISIS DE PRECIOS")</f>
        <v>69</v>
      </c>
    </row>
    <row r="3402" spans="1:8" ht="24" customHeight="1" x14ac:dyDescent="0.2">
      <c r="A3402" s="153" t="s">
        <v>726</v>
      </c>
      <c r="B3402" s="154" t="str">
        <f>Comitente</f>
        <v>DIRECCIÓN DE INFRAESTRUCTURA ESCOLAR</v>
      </c>
      <c r="C3402" s="148"/>
      <c r="D3402" s="155"/>
      <c r="E3402" s="155"/>
      <c r="F3402" s="156"/>
      <c r="G3402" s="157"/>
    </row>
    <row r="3403" spans="1:8" ht="24" customHeight="1" x14ac:dyDescent="0.2">
      <c r="A3403" s="153" t="s">
        <v>727</v>
      </c>
      <c r="B3403" s="154">
        <f>Contratista</f>
        <v>0</v>
      </c>
      <c r="C3403" s="149"/>
      <c r="D3403" s="149"/>
      <c r="E3403" s="149"/>
      <c r="F3403" s="158"/>
      <c r="G3403" s="159"/>
    </row>
    <row r="3404" spans="1:8" ht="24" customHeight="1" x14ac:dyDescent="0.2">
      <c r="A3404" s="153" t="s">
        <v>26</v>
      </c>
      <c r="B3404" s="154" t="str">
        <f>Obra</f>
        <v>E.N.I. N° 23 - MARGARITA FERRA DE BARTOL</v>
      </c>
      <c r="C3404" s="149"/>
      <c r="D3404" s="149"/>
      <c r="E3404" s="149"/>
      <c r="F3404" s="158" t="s">
        <v>40</v>
      </c>
      <c r="G3404" s="160">
        <f>Fecha_Base</f>
        <v>0</v>
      </c>
    </row>
    <row r="3405" spans="1:8" ht="24" customHeight="1" x14ac:dyDescent="0.2">
      <c r="A3405" s="161" t="s">
        <v>725</v>
      </c>
      <c r="B3405" s="150" t="str">
        <f>Ubicación</f>
        <v>Alfredo Fortabat 3060 (o) - Bº Franklin Rawson</v>
      </c>
      <c r="C3405" s="150"/>
      <c r="D3405" s="162"/>
      <c r="E3405" s="163"/>
      <c r="F3405" s="164"/>
      <c r="G3405" s="165"/>
    </row>
    <row r="3406" spans="1:8" ht="24" customHeight="1" x14ac:dyDescent="0.2">
      <c r="A3406" s="161" t="s">
        <v>41</v>
      </c>
      <c r="B3406" s="166" t="str">
        <f>IFERROR(VALUE(LEFT(B3407,FIND("-",B3407)-1)),"")</f>
        <v/>
      </c>
      <c r="C3406" s="151" t="str">
        <f>IFERROR(VLOOKUP(B3406,Tabla_CyP,2,FALSE),"")</f>
        <v/>
      </c>
      <c r="E3406" s="163"/>
      <c r="F3406" s="164"/>
      <c r="G3406" s="165"/>
    </row>
    <row r="3407" spans="1:8" ht="24" customHeight="1" x14ac:dyDescent="0.2">
      <c r="A3407" s="161" t="s">
        <v>27</v>
      </c>
      <c r="B3407" s="167" t="str">
        <f>IFERROR(VLOOKUP(COUNTIF($A$1:A3407,"ANALISIS DE PRECIOS"),Tabla_NumeroItem,4,FALSE),"")</f>
        <v>25.2</v>
      </c>
      <c r="C3407" s="151" t="str">
        <f>IFERROR(VLOOKUP(B3407,Tabla_CyP,2,FALSE),"")</f>
        <v>Retiro de Cenefa Lateral</v>
      </c>
      <c r="D3407" s="162"/>
      <c r="E3407" s="163"/>
      <c r="F3407" s="158" t="s">
        <v>28</v>
      </c>
      <c r="G3407" s="168" t="str">
        <f>IFERROR(VLOOKUP(B3407,Tabla_CyP,4,FALSE),"")</f>
        <v>gl</v>
      </c>
    </row>
    <row r="3408" spans="1:8" ht="24" customHeight="1" x14ac:dyDescent="0.2">
      <c r="A3408" s="161"/>
      <c r="B3408" s="150"/>
      <c r="C3408" s="151"/>
      <c r="D3408" s="162"/>
      <c r="E3408" s="163"/>
      <c r="F3408" s="164"/>
      <c r="G3408" s="165"/>
    </row>
    <row r="3409" spans="1:141" ht="24" customHeight="1" x14ac:dyDescent="0.2">
      <c r="A3409" s="357" t="s">
        <v>588</v>
      </c>
      <c r="B3409" s="358"/>
      <c r="C3409" s="359" t="s">
        <v>0</v>
      </c>
      <c r="D3409" s="359" t="s">
        <v>29</v>
      </c>
      <c r="E3409" s="361" t="s">
        <v>30</v>
      </c>
      <c r="F3409" s="363" t="s">
        <v>31</v>
      </c>
      <c r="G3409" s="365" t="s">
        <v>32</v>
      </c>
    </row>
    <row r="3410" spans="1:141" s="171" customFormat="1" ht="24" customHeight="1" x14ac:dyDescent="0.2">
      <c r="A3410" s="169" t="s">
        <v>589</v>
      </c>
      <c r="B3410" s="170" t="s">
        <v>590</v>
      </c>
      <c r="C3410" s="360"/>
      <c r="D3410" s="360"/>
      <c r="E3410" s="362"/>
      <c r="F3410" s="364"/>
      <c r="G3410" s="366"/>
      <c r="I3410" s="336"/>
      <c r="J3410" s="336"/>
      <c r="K3410" s="336"/>
      <c r="L3410" s="336"/>
      <c r="M3410" s="336"/>
      <c r="N3410" s="336"/>
      <c r="O3410" s="336"/>
      <c r="P3410" s="336"/>
      <c r="Q3410" s="336"/>
      <c r="R3410" s="336"/>
      <c r="S3410" s="336"/>
      <c r="T3410" s="336"/>
      <c r="U3410" s="336"/>
      <c r="V3410" s="336"/>
      <c r="W3410" s="336"/>
      <c r="X3410" s="336"/>
      <c r="Y3410" s="336"/>
      <c r="Z3410" s="336"/>
      <c r="AA3410" s="336"/>
      <c r="AB3410" s="336"/>
      <c r="AC3410" s="336"/>
      <c r="AD3410" s="336"/>
      <c r="AE3410" s="336"/>
      <c r="AF3410" s="336"/>
      <c r="AG3410" s="336"/>
      <c r="AH3410" s="336"/>
      <c r="AI3410" s="336"/>
      <c r="AJ3410" s="336"/>
      <c r="AK3410" s="336"/>
      <c r="AL3410" s="336"/>
      <c r="AM3410" s="336"/>
      <c r="AN3410" s="336"/>
      <c r="AO3410" s="336"/>
      <c r="AP3410" s="336"/>
      <c r="AQ3410" s="336"/>
      <c r="AR3410" s="336"/>
      <c r="AS3410" s="336"/>
      <c r="AT3410" s="336"/>
      <c r="AU3410" s="336"/>
      <c r="AV3410" s="336"/>
      <c r="AW3410" s="336"/>
      <c r="AX3410" s="336"/>
      <c r="AY3410" s="336"/>
      <c r="AZ3410" s="336"/>
      <c r="BA3410" s="336"/>
      <c r="BB3410" s="336"/>
      <c r="BC3410" s="336"/>
      <c r="BD3410" s="336"/>
      <c r="BE3410" s="336"/>
      <c r="BF3410" s="336"/>
      <c r="BG3410" s="336"/>
      <c r="BH3410" s="336"/>
      <c r="BI3410" s="336"/>
      <c r="BJ3410" s="336"/>
      <c r="BK3410" s="336"/>
      <c r="BL3410" s="336"/>
      <c r="BM3410" s="336"/>
      <c r="BN3410" s="336"/>
      <c r="BO3410" s="336"/>
      <c r="BP3410" s="336"/>
      <c r="BQ3410" s="336"/>
      <c r="BR3410" s="336"/>
      <c r="BS3410" s="336"/>
      <c r="BT3410" s="336"/>
      <c r="BU3410" s="336"/>
      <c r="BV3410" s="336"/>
      <c r="BW3410" s="336"/>
      <c r="BX3410" s="336"/>
      <c r="BY3410" s="336"/>
      <c r="BZ3410" s="336"/>
      <c r="CA3410" s="336"/>
      <c r="CB3410" s="336"/>
      <c r="CC3410" s="336"/>
      <c r="CD3410" s="336"/>
      <c r="CE3410" s="336"/>
      <c r="CF3410" s="336"/>
      <c r="CG3410" s="336"/>
      <c r="CH3410" s="336"/>
      <c r="CI3410" s="336"/>
      <c r="CJ3410" s="336"/>
      <c r="CK3410" s="336"/>
      <c r="CL3410" s="336"/>
      <c r="CM3410" s="336"/>
      <c r="CN3410" s="336"/>
      <c r="CO3410" s="336"/>
      <c r="CP3410" s="336"/>
      <c r="CQ3410" s="336"/>
      <c r="CR3410" s="336"/>
      <c r="CS3410" s="336"/>
      <c r="CT3410" s="336"/>
      <c r="CU3410" s="336"/>
      <c r="CV3410" s="336"/>
      <c r="CW3410" s="336"/>
      <c r="CX3410" s="336"/>
      <c r="CY3410" s="336"/>
      <c r="CZ3410" s="336"/>
      <c r="DA3410" s="336"/>
      <c r="DB3410" s="336"/>
      <c r="DC3410" s="336"/>
      <c r="DD3410" s="336"/>
      <c r="DE3410" s="336"/>
      <c r="DF3410" s="336"/>
      <c r="DG3410" s="336"/>
      <c r="DH3410" s="336"/>
      <c r="DI3410" s="336"/>
      <c r="DJ3410" s="336"/>
      <c r="DK3410" s="336"/>
      <c r="DL3410" s="336"/>
      <c r="DM3410" s="336"/>
      <c r="DN3410" s="336"/>
      <c r="DO3410" s="336"/>
      <c r="DP3410" s="336"/>
      <c r="DQ3410" s="336"/>
      <c r="DR3410" s="336"/>
      <c r="DS3410" s="336"/>
      <c r="DT3410" s="336"/>
      <c r="DU3410" s="336"/>
      <c r="DV3410" s="336"/>
      <c r="DW3410" s="336"/>
      <c r="DX3410" s="336"/>
      <c r="DY3410" s="336"/>
      <c r="DZ3410" s="336"/>
      <c r="EA3410" s="336"/>
      <c r="EB3410" s="336"/>
      <c r="EC3410" s="336"/>
      <c r="ED3410" s="336"/>
      <c r="EE3410" s="336"/>
      <c r="EF3410" s="336"/>
      <c r="EG3410" s="336"/>
      <c r="EH3410" s="336"/>
      <c r="EI3410" s="336"/>
      <c r="EJ3410" s="336"/>
      <c r="EK3410" s="336"/>
    </row>
    <row r="3411" spans="1:141" ht="24" customHeight="1" x14ac:dyDescent="0.2">
      <c r="A3411" s="239"/>
      <c r="B3411" s="172"/>
      <c r="C3411" s="237" t="s">
        <v>728</v>
      </c>
      <c r="D3411" s="173"/>
      <c r="E3411" s="174"/>
      <c r="F3411" s="175"/>
      <c r="G3411" s="176"/>
    </row>
    <row r="3412" spans="1:141" s="335" customFormat="1" ht="24" customHeight="1" x14ac:dyDescent="0.2">
      <c r="A3412" s="326" t="str">
        <f t="shared" ref="A3412:A3425" si="1021">IFERROR(VLOOKUP(C3412,Tabla_Insumos,4,FALSE),"")</f>
        <v/>
      </c>
      <c r="B3412" s="327" t="str">
        <f>IFERROR(VLOOKUP(C3412,Tabla_Insumos,5,FALSE),"")</f>
        <v/>
      </c>
      <c r="C3412" s="328"/>
      <c r="D3412" s="329" t="str">
        <f t="shared" ref="D3412:D3425" si="1022">IFERROR(VLOOKUP(C3412,Tabla_Insumos,2,FALSE),"")</f>
        <v/>
      </c>
      <c r="E3412" s="330"/>
      <c r="F3412" s="331">
        <f t="shared" ref="F3412:F3425" si="1023">IFERROR(VLOOKUP(C3412,Tabla_Insumos,3,FALSE),0)</f>
        <v>0</v>
      </c>
      <c r="G3412" s="334">
        <f>ROUND(E3412*F3412,2)</f>
        <v>0</v>
      </c>
    </row>
    <row r="3413" spans="1:141" s="335" customFormat="1" ht="24" customHeight="1" x14ac:dyDescent="0.2">
      <c r="A3413" s="326" t="str">
        <f t="shared" si="1021"/>
        <v/>
      </c>
      <c r="B3413" s="327" t="str">
        <f t="shared" ref="B3413:B3425" si="1024">IFERROR(VLOOKUP(C3413,Tabla_Insumos,5,FALSE),"")</f>
        <v/>
      </c>
      <c r="C3413" s="328"/>
      <c r="D3413" s="329" t="str">
        <f t="shared" si="1022"/>
        <v/>
      </c>
      <c r="E3413" s="330"/>
      <c r="F3413" s="331">
        <f t="shared" si="1023"/>
        <v>0</v>
      </c>
      <c r="G3413" s="334">
        <f t="shared" ref="G3413:G3425" si="1025">ROUND(E3413*F3413,2)</f>
        <v>0</v>
      </c>
    </row>
    <row r="3414" spans="1:141" s="335" customFormat="1" ht="24" customHeight="1" x14ac:dyDescent="0.2">
      <c r="A3414" s="326" t="str">
        <f t="shared" si="1021"/>
        <v/>
      </c>
      <c r="B3414" s="327" t="str">
        <f t="shared" si="1024"/>
        <v/>
      </c>
      <c r="C3414" s="328"/>
      <c r="D3414" s="329" t="str">
        <f t="shared" si="1022"/>
        <v/>
      </c>
      <c r="E3414" s="330"/>
      <c r="F3414" s="331">
        <f t="shared" si="1023"/>
        <v>0</v>
      </c>
      <c r="G3414" s="334">
        <f t="shared" si="1025"/>
        <v>0</v>
      </c>
    </row>
    <row r="3415" spans="1:141" s="335" customFormat="1" ht="24" customHeight="1" x14ac:dyDescent="0.2">
      <c r="A3415" s="326" t="str">
        <f t="shared" si="1021"/>
        <v/>
      </c>
      <c r="B3415" s="327" t="str">
        <f t="shared" si="1024"/>
        <v/>
      </c>
      <c r="C3415" s="328"/>
      <c r="D3415" s="329" t="str">
        <f t="shared" si="1022"/>
        <v/>
      </c>
      <c r="E3415" s="330"/>
      <c r="F3415" s="331">
        <f t="shared" si="1023"/>
        <v>0</v>
      </c>
      <c r="G3415" s="334">
        <f t="shared" si="1025"/>
        <v>0</v>
      </c>
    </row>
    <row r="3416" spans="1:141" s="335" customFormat="1" ht="24" customHeight="1" x14ac:dyDescent="0.2">
      <c r="A3416" s="326" t="str">
        <f t="shared" si="1021"/>
        <v/>
      </c>
      <c r="B3416" s="327" t="str">
        <f t="shared" si="1024"/>
        <v/>
      </c>
      <c r="C3416" s="328"/>
      <c r="D3416" s="329" t="str">
        <f t="shared" si="1022"/>
        <v/>
      </c>
      <c r="E3416" s="330"/>
      <c r="F3416" s="331">
        <f t="shared" si="1023"/>
        <v>0</v>
      </c>
      <c r="G3416" s="334">
        <f t="shared" si="1025"/>
        <v>0</v>
      </c>
    </row>
    <row r="3417" spans="1:141" s="335" customFormat="1" ht="24" customHeight="1" x14ac:dyDescent="0.2">
      <c r="A3417" s="326" t="str">
        <f t="shared" si="1021"/>
        <v/>
      </c>
      <c r="B3417" s="327" t="str">
        <f t="shared" si="1024"/>
        <v/>
      </c>
      <c r="C3417" s="328"/>
      <c r="D3417" s="329" t="str">
        <f t="shared" si="1022"/>
        <v/>
      </c>
      <c r="E3417" s="330"/>
      <c r="F3417" s="331">
        <f t="shared" si="1023"/>
        <v>0</v>
      </c>
      <c r="G3417" s="334">
        <f t="shared" si="1025"/>
        <v>0</v>
      </c>
    </row>
    <row r="3418" spans="1:141" s="335" customFormat="1" ht="24" customHeight="1" x14ac:dyDescent="0.2">
      <c r="A3418" s="326" t="str">
        <f t="shared" si="1021"/>
        <v/>
      </c>
      <c r="B3418" s="327" t="str">
        <f t="shared" si="1024"/>
        <v/>
      </c>
      <c r="C3418" s="328"/>
      <c r="D3418" s="329" t="str">
        <f t="shared" si="1022"/>
        <v/>
      </c>
      <c r="E3418" s="330"/>
      <c r="F3418" s="331">
        <f t="shared" si="1023"/>
        <v>0</v>
      </c>
      <c r="G3418" s="334">
        <f t="shared" si="1025"/>
        <v>0</v>
      </c>
    </row>
    <row r="3419" spans="1:141" s="335" customFormat="1" ht="24" customHeight="1" x14ac:dyDescent="0.2">
      <c r="A3419" s="326" t="str">
        <f t="shared" si="1021"/>
        <v/>
      </c>
      <c r="B3419" s="327" t="str">
        <f t="shared" si="1024"/>
        <v/>
      </c>
      <c r="C3419" s="328"/>
      <c r="D3419" s="329" t="str">
        <f t="shared" si="1022"/>
        <v/>
      </c>
      <c r="E3419" s="330"/>
      <c r="F3419" s="331">
        <f t="shared" si="1023"/>
        <v>0</v>
      </c>
      <c r="G3419" s="334">
        <f t="shared" si="1025"/>
        <v>0</v>
      </c>
    </row>
    <row r="3420" spans="1:141" s="335" customFormat="1" ht="24" customHeight="1" x14ac:dyDescent="0.2">
      <c r="A3420" s="326" t="str">
        <f t="shared" si="1021"/>
        <v/>
      </c>
      <c r="B3420" s="327" t="str">
        <f t="shared" si="1024"/>
        <v/>
      </c>
      <c r="C3420" s="328"/>
      <c r="D3420" s="329" t="str">
        <f t="shared" si="1022"/>
        <v/>
      </c>
      <c r="E3420" s="330"/>
      <c r="F3420" s="331">
        <f t="shared" si="1023"/>
        <v>0</v>
      </c>
      <c r="G3420" s="334">
        <f t="shared" si="1025"/>
        <v>0</v>
      </c>
    </row>
    <row r="3421" spans="1:141" s="335" customFormat="1" ht="24" customHeight="1" x14ac:dyDescent="0.2">
      <c r="A3421" s="326" t="str">
        <f t="shared" si="1021"/>
        <v/>
      </c>
      <c r="B3421" s="327" t="str">
        <f t="shared" si="1024"/>
        <v/>
      </c>
      <c r="C3421" s="328"/>
      <c r="D3421" s="329" t="str">
        <f t="shared" si="1022"/>
        <v/>
      </c>
      <c r="E3421" s="330"/>
      <c r="F3421" s="331">
        <f t="shared" si="1023"/>
        <v>0</v>
      </c>
      <c r="G3421" s="334">
        <f t="shared" si="1025"/>
        <v>0</v>
      </c>
    </row>
    <row r="3422" spans="1:141" s="335" customFormat="1" ht="24" customHeight="1" x14ac:dyDescent="0.2">
      <c r="A3422" s="326" t="str">
        <f t="shared" si="1021"/>
        <v/>
      </c>
      <c r="B3422" s="327" t="str">
        <f t="shared" si="1024"/>
        <v/>
      </c>
      <c r="C3422" s="328"/>
      <c r="D3422" s="329" t="str">
        <f t="shared" si="1022"/>
        <v/>
      </c>
      <c r="E3422" s="330"/>
      <c r="F3422" s="331">
        <f t="shared" si="1023"/>
        <v>0</v>
      </c>
      <c r="G3422" s="334">
        <f t="shared" si="1025"/>
        <v>0</v>
      </c>
    </row>
    <row r="3423" spans="1:141" s="335" customFormat="1" ht="24" customHeight="1" x14ac:dyDescent="0.2">
      <c r="A3423" s="326" t="str">
        <f t="shared" si="1021"/>
        <v/>
      </c>
      <c r="B3423" s="327" t="str">
        <f t="shared" si="1024"/>
        <v/>
      </c>
      <c r="C3423" s="328"/>
      <c r="D3423" s="329" t="str">
        <f t="shared" si="1022"/>
        <v/>
      </c>
      <c r="E3423" s="330"/>
      <c r="F3423" s="331">
        <f t="shared" si="1023"/>
        <v>0</v>
      </c>
      <c r="G3423" s="334">
        <f t="shared" si="1025"/>
        <v>0</v>
      </c>
    </row>
    <row r="3424" spans="1:141" s="335" customFormat="1" ht="24" customHeight="1" x14ac:dyDescent="0.2">
      <c r="A3424" s="326" t="str">
        <f t="shared" si="1021"/>
        <v/>
      </c>
      <c r="B3424" s="327" t="str">
        <f t="shared" si="1024"/>
        <v/>
      </c>
      <c r="C3424" s="328"/>
      <c r="D3424" s="329" t="str">
        <f t="shared" si="1022"/>
        <v/>
      </c>
      <c r="E3424" s="330"/>
      <c r="F3424" s="331">
        <f t="shared" si="1023"/>
        <v>0</v>
      </c>
      <c r="G3424" s="334">
        <f t="shared" si="1025"/>
        <v>0</v>
      </c>
    </row>
    <row r="3425" spans="1:7" s="335" customFormat="1" ht="24" customHeight="1" x14ac:dyDescent="0.2">
      <c r="A3425" s="326" t="str">
        <f t="shared" si="1021"/>
        <v/>
      </c>
      <c r="B3425" s="327" t="str">
        <f t="shared" si="1024"/>
        <v/>
      </c>
      <c r="C3425" s="328"/>
      <c r="D3425" s="329" t="str">
        <f t="shared" si="1022"/>
        <v/>
      </c>
      <c r="E3425" s="330"/>
      <c r="F3425" s="332">
        <f t="shared" si="1023"/>
        <v>0</v>
      </c>
      <c r="G3425" s="334">
        <f t="shared" si="1025"/>
        <v>0</v>
      </c>
    </row>
    <row r="3426" spans="1:7" ht="24" customHeight="1" x14ac:dyDescent="0.2">
      <c r="A3426" s="177"/>
      <c r="B3426" s="151"/>
      <c r="C3426" s="151"/>
      <c r="D3426" s="162"/>
      <c r="E3426" s="163"/>
      <c r="F3426" s="240" t="s">
        <v>33</v>
      </c>
      <c r="G3426" s="178">
        <f>SUBTOTAL(9,G3412:G3425)</f>
        <v>0</v>
      </c>
    </row>
    <row r="3427" spans="1:7" ht="24" customHeight="1" x14ac:dyDescent="0.2">
      <c r="A3427" s="177"/>
      <c r="B3427" s="151"/>
      <c r="C3427" s="179" t="s">
        <v>729</v>
      </c>
      <c r="D3427" s="162"/>
      <c r="E3427" s="163"/>
      <c r="F3427" s="164"/>
      <c r="G3427" s="180"/>
    </row>
    <row r="3428" spans="1:7" s="335" customFormat="1" ht="24" customHeight="1" x14ac:dyDescent="0.2">
      <c r="A3428" s="326" t="str">
        <f t="shared" ref="A3428:A3435" si="1026">IFERROR(VLOOKUP(C3428,Tabla_Insumos,4,FALSE),"")</f>
        <v/>
      </c>
      <c r="B3428" s="327" t="str">
        <f t="shared" ref="B3428:B3435" si="1027">IFERROR(VLOOKUP(C3428,Tabla_Insumos,5,FALSE),"")</f>
        <v/>
      </c>
      <c r="C3428" s="328"/>
      <c r="D3428" s="329" t="str">
        <f t="shared" ref="D3428:D3435" si="1028">IFERROR(VLOOKUP(C3428,Tabla_Insumos,2,FALSE),"")</f>
        <v/>
      </c>
      <c r="E3428" s="330"/>
      <c r="F3428" s="333">
        <f t="shared" ref="F3428:F3435" si="1029">IFERROR(VLOOKUP(C3428,Tabla_Insumos,3,FALSE),0)</f>
        <v>0</v>
      </c>
      <c r="G3428" s="334">
        <f>ROUND(E3428*F3428,2)</f>
        <v>0</v>
      </c>
    </row>
    <row r="3429" spans="1:7" s="335" customFormat="1" ht="24" customHeight="1" x14ac:dyDescent="0.2">
      <c r="A3429" s="326" t="str">
        <f t="shared" si="1026"/>
        <v/>
      </c>
      <c r="B3429" s="327" t="str">
        <f t="shared" si="1027"/>
        <v/>
      </c>
      <c r="C3429" s="328"/>
      <c r="D3429" s="329" t="str">
        <f t="shared" si="1028"/>
        <v/>
      </c>
      <c r="E3429" s="330"/>
      <c r="F3429" s="333">
        <f t="shared" si="1029"/>
        <v>0</v>
      </c>
      <c r="G3429" s="334">
        <f>ROUND(E3429*F3429,2)</f>
        <v>0</v>
      </c>
    </row>
    <row r="3430" spans="1:7" s="335" customFormat="1" ht="24" customHeight="1" x14ac:dyDescent="0.2">
      <c r="A3430" s="326" t="str">
        <f t="shared" si="1026"/>
        <v/>
      </c>
      <c r="B3430" s="327" t="str">
        <f t="shared" si="1027"/>
        <v/>
      </c>
      <c r="C3430" s="328"/>
      <c r="D3430" s="329" t="str">
        <f t="shared" si="1028"/>
        <v/>
      </c>
      <c r="E3430" s="330"/>
      <c r="F3430" s="333">
        <f t="shared" si="1029"/>
        <v>0</v>
      </c>
      <c r="G3430" s="334">
        <f t="shared" ref="G3430:G3435" si="1030">ROUND(E3430*F3430,2)</f>
        <v>0</v>
      </c>
    </row>
    <row r="3431" spans="1:7" s="335" customFormat="1" ht="24" customHeight="1" x14ac:dyDescent="0.2">
      <c r="A3431" s="326" t="str">
        <f t="shared" si="1026"/>
        <v/>
      </c>
      <c r="B3431" s="327" t="str">
        <f t="shared" si="1027"/>
        <v/>
      </c>
      <c r="C3431" s="328"/>
      <c r="D3431" s="329" t="str">
        <f t="shared" si="1028"/>
        <v/>
      </c>
      <c r="E3431" s="330"/>
      <c r="F3431" s="333">
        <f t="shared" si="1029"/>
        <v>0</v>
      </c>
      <c r="G3431" s="334">
        <f t="shared" si="1030"/>
        <v>0</v>
      </c>
    </row>
    <row r="3432" spans="1:7" s="335" customFormat="1" ht="24" customHeight="1" x14ac:dyDescent="0.2">
      <c r="A3432" s="326" t="str">
        <f t="shared" si="1026"/>
        <v/>
      </c>
      <c r="B3432" s="327" t="str">
        <f t="shared" si="1027"/>
        <v/>
      </c>
      <c r="C3432" s="328"/>
      <c r="D3432" s="329" t="str">
        <f t="shared" si="1028"/>
        <v/>
      </c>
      <c r="E3432" s="330"/>
      <c r="F3432" s="331">
        <f t="shared" si="1029"/>
        <v>0</v>
      </c>
      <c r="G3432" s="334">
        <f t="shared" si="1030"/>
        <v>0</v>
      </c>
    </row>
    <row r="3433" spans="1:7" s="335" customFormat="1" ht="24" customHeight="1" x14ac:dyDescent="0.2">
      <c r="A3433" s="326" t="str">
        <f t="shared" si="1026"/>
        <v/>
      </c>
      <c r="B3433" s="327" t="str">
        <f t="shared" si="1027"/>
        <v/>
      </c>
      <c r="C3433" s="328"/>
      <c r="D3433" s="329" t="str">
        <f t="shared" si="1028"/>
        <v/>
      </c>
      <c r="E3433" s="330"/>
      <c r="F3433" s="331">
        <f t="shared" si="1029"/>
        <v>0</v>
      </c>
      <c r="G3433" s="334">
        <f t="shared" si="1030"/>
        <v>0</v>
      </c>
    </row>
    <row r="3434" spans="1:7" s="335" customFormat="1" ht="24" customHeight="1" x14ac:dyDescent="0.2">
      <c r="A3434" s="326" t="str">
        <f t="shared" si="1026"/>
        <v/>
      </c>
      <c r="B3434" s="327" t="str">
        <f t="shared" si="1027"/>
        <v/>
      </c>
      <c r="C3434" s="328"/>
      <c r="D3434" s="329" t="str">
        <f t="shared" si="1028"/>
        <v/>
      </c>
      <c r="E3434" s="330"/>
      <c r="F3434" s="331">
        <f t="shared" si="1029"/>
        <v>0</v>
      </c>
      <c r="G3434" s="334">
        <f t="shared" si="1030"/>
        <v>0</v>
      </c>
    </row>
    <row r="3435" spans="1:7" s="335" customFormat="1" ht="24" customHeight="1" x14ac:dyDescent="0.2">
      <c r="A3435" s="326" t="str">
        <f t="shared" si="1026"/>
        <v/>
      </c>
      <c r="B3435" s="327" t="str">
        <f t="shared" si="1027"/>
        <v/>
      </c>
      <c r="C3435" s="328"/>
      <c r="D3435" s="329" t="str">
        <f t="shared" si="1028"/>
        <v/>
      </c>
      <c r="E3435" s="330"/>
      <c r="F3435" s="331">
        <f t="shared" si="1029"/>
        <v>0</v>
      </c>
      <c r="G3435" s="334">
        <f t="shared" si="1030"/>
        <v>0</v>
      </c>
    </row>
    <row r="3436" spans="1:7" ht="24" customHeight="1" x14ac:dyDescent="0.2">
      <c r="A3436" s="177"/>
      <c r="B3436" s="151"/>
      <c r="C3436" s="151"/>
      <c r="D3436" s="162"/>
      <c r="E3436" s="163"/>
      <c r="F3436" s="240" t="s">
        <v>34</v>
      </c>
      <c r="G3436" s="178">
        <f>SUBTOTAL(9,G3428:G3435)</f>
        <v>0</v>
      </c>
    </row>
    <row r="3437" spans="1:7" ht="24" customHeight="1" x14ac:dyDescent="0.2">
      <c r="A3437" s="177"/>
      <c r="B3437" s="151"/>
      <c r="C3437" s="179" t="s">
        <v>730</v>
      </c>
      <c r="D3437" s="162"/>
      <c r="E3437" s="163"/>
      <c r="F3437" s="164"/>
      <c r="G3437" s="180"/>
    </row>
    <row r="3438" spans="1:7" s="335" customFormat="1" ht="24" customHeight="1" x14ac:dyDescent="0.2">
      <c r="A3438" s="326" t="str">
        <f t="shared" ref="A3438:A3446" si="1031">IFERROR(VLOOKUP(C3438,Tabla_Insumos,4,FALSE),"")</f>
        <v/>
      </c>
      <c r="B3438" s="327" t="str">
        <f t="shared" ref="B3438:B3446" si="1032">IFERROR(VLOOKUP(C3438,Tabla_Insumos,5,FALSE),"")</f>
        <v/>
      </c>
      <c r="C3438" s="328"/>
      <c r="D3438" s="329" t="str">
        <f t="shared" ref="D3438:D3446" si="1033">IFERROR(VLOOKUP(C3438,Tabla_Insumos,2,FALSE),"")</f>
        <v/>
      </c>
      <c r="E3438" s="330"/>
      <c r="F3438" s="331">
        <f t="shared" ref="F3438:F3446" si="1034">IFERROR(VLOOKUP(C3438,Tabla_Insumos,3,FALSE),0)</f>
        <v>0</v>
      </c>
      <c r="G3438" s="334">
        <f t="shared" ref="G3438:G3446" si="1035">ROUND(E3438*F3438,2)</f>
        <v>0</v>
      </c>
    </row>
    <row r="3439" spans="1:7" s="335" customFormat="1" ht="24" customHeight="1" x14ac:dyDescent="0.2">
      <c r="A3439" s="326" t="str">
        <f t="shared" si="1031"/>
        <v/>
      </c>
      <c r="B3439" s="327" t="str">
        <f t="shared" si="1032"/>
        <v/>
      </c>
      <c r="C3439" s="328"/>
      <c r="D3439" s="329" t="str">
        <f t="shared" si="1033"/>
        <v/>
      </c>
      <c r="E3439" s="330"/>
      <c r="F3439" s="331">
        <f t="shared" si="1034"/>
        <v>0</v>
      </c>
      <c r="G3439" s="334">
        <f t="shared" si="1035"/>
        <v>0</v>
      </c>
    </row>
    <row r="3440" spans="1:7" s="335" customFormat="1" ht="24" customHeight="1" x14ac:dyDescent="0.2">
      <c r="A3440" s="326" t="str">
        <f t="shared" si="1031"/>
        <v/>
      </c>
      <c r="B3440" s="327" t="str">
        <f t="shared" si="1032"/>
        <v/>
      </c>
      <c r="C3440" s="328"/>
      <c r="D3440" s="329" t="str">
        <f t="shared" si="1033"/>
        <v/>
      </c>
      <c r="E3440" s="330"/>
      <c r="F3440" s="331">
        <f t="shared" si="1034"/>
        <v>0</v>
      </c>
      <c r="G3440" s="334">
        <f t="shared" si="1035"/>
        <v>0</v>
      </c>
    </row>
    <row r="3441" spans="1:8" s="335" customFormat="1" ht="24" customHeight="1" x14ac:dyDescent="0.2">
      <c r="A3441" s="326" t="str">
        <f t="shared" si="1031"/>
        <v/>
      </c>
      <c r="B3441" s="327" t="str">
        <f t="shared" si="1032"/>
        <v/>
      </c>
      <c r="C3441" s="328"/>
      <c r="D3441" s="329" t="str">
        <f t="shared" si="1033"/>
        <v/>
      </c>
      <c r="E3441" s="330"/>
      <c r="F3441" s="331">
        <f t="shared" si="1034"/>
        <v>0</v>
      </c>
      <c r="G3441" s="334">
        <f t="shared" si="1035"/>
        <v>0</v>
      </c>
    </row>
    <row r="3442" spans="1:8" s="335" customFormat="1" ht="24" customHeight="1" x14ac:dyDescent="0.2">
      <c r="A3442" s="326" t="str">
        <f t="shared" si="1031"/>
        <v/>
      </c>
      <c r="B3442" s="327" t="str">
        <f t="shared" si="1032"/>
        <v/>
      </c>
      <c r="C3442" s="328"/>
      <c r="D3442" s="329" t="str">
        <f t="shared" si="1033"/>
        <v/>
      </c>
      <c r="E3442" s="330"/>
      <c r="F3442" s="331">
        <f t="shared" si="1034"/>
        <v>0</v>
      </c>
      <c r="G3442" s="334">
        <f t="shared" si="1035"/>
        <v>0</v>
      </c>
    </row>
    <row r="3443" spans="1:8" s="335" customFormat="1" ht="24" customHeight="1" x14ac:dyDescent="0.2">
      <c r="A3443" s="326" t="str">
        <f t="shared" si="1031"/>
        <v/>
      </c>
      <c r="B3443" s="327" t="str">
        <f t="shared" si="1032"/>
        <v/>
      </c>
      <c r="C3443" s="328"/>
      <c r="D3443" s="329" t="str">
        <f t="shared" si="1033"/>
        <v/>
      </c>
      <c r="E3443" s="330"/>
      <c r="F3443" s="331">
        <f t="shared" si="1034"/>
        <v>0</v>
      </c>
      <c r="G3443" s="334">
        <f t="shared" si="1035"/>
        <v>0</v>
      </c>
    </row>
    <row r="3444" spans="1:8" s="335" customFormat="1" ht="24" customHeight="1" x14ac:dyDescent="0.2">
      <c r="A3444" s="326" t="str">
        <f t="shared" si="1031"/>
        <v/>
      </c>
      <c r="B3444" s="327" t="str">
        <f t="shared" si="1032"/>
        <v/>
      </c>
      <c r="C3444" s="328"/>
      <c r="D3444" s="329" t="str">
        <f t="shared" si="1033"/>
        <v/>
      </c>
      <c r="E3444" s="330"/>
      <c r="F3444" s="331">
        <f t="shared" si="1034"/>
        <v>0</v>
      </c>
      <c r="G3444" s="334">
        <f t="shared" si="1035"/>
        <v>0</v>
      </c>
    </row>
    <row r="3445" spans="1:8" s="335" customFormat="1" ht="24" customHeight="1" x14ac:dyDescent="0.2">
      <c r="A3445" s="326" t="str">
        <f t="shared" si="1031"/>
        <v/>
      </c>
      <c r="B3445" s="327" t="str">
        <f t="shared" si="1032"/>
        <v/>
      </c>
      <c r="C3445" s="328"/>
      <c r="D3445" s="329" t="str">
        <f t="shared" si="1033"/>
        <v/>
      </c>
      <c r="E3445" s="330"/>
      <c r="F3445" s="331">
        <f t="shared" si="1034"/>
        <v>0</v>
      </c>
      <c r="G3445" s="334">
        <f t="shared" si="1035"/>
        <v>0</v>
      </c>
    </row>
    <row r="3446" spans="1:8" s="335" customFormat="1" ht="24" customHeight="1" x14ac:dyDescent="0.2">
      <c r="A3446" s="326" t="str">
        <f t="shared" si="1031"/>
        <v/>
      </c>
      <c r="B3446" s="327" t="str">
        <f t="shared" si="1032"/>
        <v/>
      </c>
      <c r="C3446" s="328"/>
      <c r="D3446" s="329" t="str">
        <f t="shared" si="1033"/>
        <v/>
      </c>
      <c r="E3446" s="330"/>
      <c r="F3446" s="331">
        <f t="shared" si="1034"/>
        <v>0</v>
      </c>
      <c r="G3446" s="334">
        <f t="shared" si="1035"/>
        <v>0</v>
      </c>
    </row>
    <row r="3447" spans="1:8" ht="24" customHeight="1" x14ac:dyDescent="0.2">
      <c r="A3447" s="181"/>
      <c r="B3447" s="162"/>
      <c r="C3447" s="151"/>
      <c r="D3447" s="162"/>
      <c r="E3447" s="163"/>
      <c r="F3447" s="240" t="s">
        <v>35</v>
      </c>
      <c r="G3447" s="178">
        <f>SUBTOTAL(9,G3438:G3446)</f>
        <v>0</v>
      </c>
    </row>
    <row r="3448" spans="1:8" ht="24" customHeight="1" thickBot="1" x14ac:dyDescent="0.25">
      <c r="A3448" s="182"/>
      <c r="B3448" s="183"/>
      <c r="C3448" s="184"/>
      <c r="D3448" s="183"/>
      <c r="E3448" s="185"/>
      <c r="F3448" s="186"/>
      <c r="G3448" s="187"/>
    </row>
    <row r="3449" spans="1:8" ht="24" customHeight="1" thickBot="1" x14ac:dyDescent="0.25">
      <c r="A3449" s="188" t="str">
        <f>B3407</f>
        <v>25.2</v>
      </c>
      <c r="B3449" s="189" t="str">
        <f>C3407</f>
        <v>Retiro de Cenefa Lateral</v>
      </c>
      <c r="C3449" s="190"/>
      <c r="D3449" s="190" t="s">
        <v>36</v>
      </c>
      <c r="E3449" s="191"/>
      <c r="F3449" s="192" t="s">
        <v>37</v>
      </c>
      <c r="G3449" s="193">
        <f>SUBTOTAL(9,G3412:G3448)</f>
        <v>0</v>
      </c>
    </row>
    <row r="3450" spans="1:8" ht="24" customHeight="1" thickTop="1" thickBot="1" x14ac:dyDescent="0.25"/>
    <row r="3451" spans="1:8" ht="24" customHeight="1" thickTop="1" x14ac:dyDescent="0.2">
      <c r="A3451" s="225" t="s">
        <v>39</v>
      </c>
      <c r="B3451" s="226"/>
      <c r="C3451" s="226"/>
      <c r="D3451" s="226"/>
      <c r="E3451" s="226"/>
      <c r="F3451" s="226"/>
      <c r="G3451" s="227"/>
      <c r="H3451" s="152">
        <f>COUNTIF($A$1:A3457,"ANALISIS DE PRECIOS")</f>
        <v>70</v>
      </c>
    </row>
    <row r="3452" spans="1:8" ht="24" customHeight="1" x14ac:dyDescent="0.2">
      <c r="A3452" s="153" t="s">
        <v>726</v>
      </c>
      <c r="B3452" s="154" t="str">
        <f>Comitente</f>
        <v>DIRECCIÓN DE INFRAESTRUCTURA ESCOLAR</v>
      </c>
      <c r="C3452" s="148"/>
      <c r="D3452" s="155"/>
      <c r="E3452" s="155"/>
      <c r="F3452" s="156"/>
      <c r="G3452" s="157"/>
    </row>
    <row r="3453" spans="1:8" ht="24" customHeight="1" x14ac:dyDescent="0.2">
      <c r="A3453" s="153" t="s">
        <v>727</v>
      </c>
      <c r="B3453" s="154">
        <f>Contratista</f>
        <v>0</v>
      </c>
      <c r="C3453" s="149"/>
      <c r="D3453" s="149"/>
      <c r="E3453" s="149"/>
      <c r="F3453" s="158"/>
      <c r="G3453" s="159"/>
    </row>
    <row r="3454" spans="1:8" ht="24" customHeight="1" x14ac:dyDescent="0.2">
      <c r="A3454" s="153" t="s">
        <v>26</v>
      </c>
      <c r="B3454" s="154" t="str">
        <f>Obra</f>
        <v>E.N.I. N° 23 - MARGARITA FERRA DE BARTOL</v>
      </c>
      <c r="C3454" s="149"/>
      <c r="D3454" s="149"/>
      <c r="E3454" s="149"/>
      <c r="F3454" s="158" t="s">
        <v>40</v>
      </c>
      <c r="G3454" s="160">
        <f>Fecha_Base</f>
        <v>0</v>
      </c>
    </row>
    <row r="3455" spans="1:8" ht="24" customHeight="1" x14ac:dyDescent="0.2">
      <c r="A3455" s="161" t="s">
        <v>725</v>
      </c>
      <c r="B3455" s="150" t="str">
        <f>Ubicación</f>
        <v>Alfredo Fortabat 3060 (o) - Bº Franklin Rawson</v>
      </c>
      <c r="C3455" s="150"/>
      <c r="D3455" s="162"/>
      <c r="E3455" s="163"/>
      <c r="F3455" s="164"/>
      <c r="G3455" s="165"/>
    </row>
    <row r="3456" spans="1:8" ht="24" customHeight="1" x14ac:dyDescent="0.2">
      <c r="A3456" s="161" t="s">
        <v>41</v>
      </c>
      <c r="B3456" s="166" t="str">
        <f>IFERROR(VALUE(LEFT(B3457,FIND("-",B3457)-1)),"")</f>
        <v/>
      </c>
      <c r="C3456" s="151" t="str">
        <f>IFERROR(VLOOKUP(B3456,Tabla_CyP,2,FALSE),"")</f>
        <v/>
      </c>
      <c r="E3456" s="163"/>
      <c r="F3456" s="164"/>
      <c r="G3456" s="165"/>
    </row>
    <row r="3457" spans="1:141" ht="24" customHeight="1" x14ac:dyDescent="0.2">
      <c r="A3457" s="161" t="s">
        <v>27</v>
      </c>
      <c r="B3457" s="167" t="str">
        <f>IFERROR(VLOOKUP(COUNTIF($A$1:A3457,"ANALISIS DE PRECIOS"),Tabla_NumeroItem,4,FALSE),"")</f>
        <v>25.3</v>
      </c>
      <c r="C3457" s="151" t="str">
        <f>IFERROR(VLOOKUP(B3457,Tabla_CyP,2,FALSE),"")</f>
        <v>Demolición de revestimiento de piedra</v>
      </c>
      <c r="D3457" s="162"/>
      <c r="E3457" s="163"/>
      <c r="F3457" s="158" t="s">
        <v>28</v>
      </c>
      <c r="G3457" s="168" t="str">
        <f>IFERROR(VLOOKUP(B3457,Tabla_CyP,4,FALSE),"")</f>
        <v>gl</v>
      </c>
    </row>
    <row r="3458" spans="1:141" ht="24" customHeight="1" x14ac:dyDescent="0.2">
      <c r="A3458" s="161"/>
      <c r="B3458" s="150"/>
      <c r="C3458" s="151"/>
      <c r="D3458" s="162"/>
      <c r="E3458" s="163"/>
      <c r="F3458" s="164"/>
      <c r="G3458" s="165"/>
    </row>
    <row r="3459" spans="1:141" ht="24" customHeight="1" x14ac:dyDescent="0.2">
      <c r="A3459" s="357" t="s">
        <v>588</v>
      </c>
      <c r="B3459" s="358"/>
      <c r="C3459" s="359" t="s">
        <v>0</v>
      </c>
      <c r="D3459" s="359" t="s">
        <v>29</v>
      </c>
      <c r="E3459" s="361" t="s">
        <v>30</v>
      </c>
      <c r="F3459" s="363" t="s">
        <v>31</v>
      </c>
      <c r="G3459" s="365" t="s">
        <v>32</v>
      </c>
    </row>
    <row r="3460" spans="1:141" s="171" customFormat="1" ht="24" customHeight="1" x14ac:dyDescent="0.2">
      <c r="A3460" s="169" t="s">
        <v>589</v>
      </c>
      <c r="B3460" s="170" t="s">
        <v>590</v>
      </c>
      <c r="C3460" s="360"/>
      <c r="D3460" s="360"/>
      <c r="E3460" s="362"/>
      <c r="F3460" s="364"/>
      <c r="G3460" s="366"/>
      <c r="I3460" s="336"/>
      <c r="J3460" s="336"/>
      <c r="K3460" s="336"/>
      <c r="L3460" s="336"/>
      <c r="M3460" s="336"/>
      <c r="N3460" s="336"/>
      <c r="O3460" s="336"/>
      <c r="P3460" s="336"/>
      <c r="Q3460" s="336"/>
      <c r="R3460" s="336"/>
      <c r="S3460" s="336"/>
      <c r="T3460" s="336"/>
      <c r="U3460" s="336"/>
      <c r="V3460" s="336"/>
      <c r="W3460" s="336"/>
      <c r="X3460" s="336"/>
      <c r="Y3460" s="336"/>
      <c r="Z3460" s="336"/>
      <c r="AA3460" s="336"/>
      <c r="AB3460" s="336"/>
      <c r="AC3460" s="336"/>
      <c r="AD3460" s="336"/>
      <c r="AE3460" s="336"/>
      <c r="AF3460" s="336"/>
      <c r="AG3460" s="336"/>
      <c r="AH3460" s="336"/>
      <c r="AI3460" s="336"/>
      <c r="AJ3460" s="336"/>
      <c r="AK3460" s="336"/>
      <c r="AL3460" s="336"/>
      <c r="AM3460" s="336"/>
      <c r="AN3460" s="336"/>
      <c r="AO3460" s="336"/>
      <c r="AP3460" s="336"/>
      <c r="AQ3460" s="336"/>
      <c r="AR3460" s="336"/>
      <c r="AS3460" s="336"/>
      <c r="AT3460" s="336"/>
      <c r="AU3460" s="336"/>
      <c r="AV3460" s="336"/>
      <c r="AW3460" s="336"/>
      <c r="AX3460" s="336"/>
      <c r="AY3460" s="336"/>
      <c r="AZ3460" s="336"/>
      <c r="BA3460" s="336"/>
      <c r="BB3460" s="336"/>
      <c r="BC3460" s="336"/>
      <c r="BD3460" s="336"/>
      <c r="BE3460" s="336"/>
      <c r="BF3460" s="336"/>
      <c r="BG3460" s="336"/>
      <c r="BH3460" s="336"/>
      <c r="BI3460" s="336"/>
      <c r="BJ3460" s="336"/>
      <c r="BK3460" s="336"/>
      <c r="BL3460" s="336"/>
      <c r="BM3460" s="336"/>
      <c r="BN3460" s="336"/>
      <c r="BO3460" s="336"/>
      <c r="BP3460" s="336"/>
      <c r="BQ3460" s="336"/>
      <c r="BR3460" s="336"/>
      <c r="BS3460" s="336"/>
      <c r="BT3460" s="336"/>
      <c r="BU3460" s="336"/>
      <c r="BV3460" s="336"/>
      <c r="BW3460" s="336"/>
      <c r="BX3460" s="336"/>
      <c r="BY3460" s="336"/>
      <c r="BZ3460" s="336"/>
      <c r="CA3460" s="336"/>
      <c r="CB3460" s="336"/>
      <c r="CC3460" s="336"/>
      <c r="CD3460" s="336"/>
      <c r="CE3460" s="336"/>
      <c r="CF3460" s="336"/>
      <c r="CG3460" s="336"/>
      <c r="CH3460" s="336"/>
      <c r="CI3460" s="336"/>
      <c r="CJ3460" s="336"/>
      <c r="CK3460" s="336"/>
      <c r="CL3460" s="336"/>
      <c r="CM3460" s="336"/>
      <c r="CN3460" s="336"/>
      <c r="CO3460" s="336"/>
      <c r="CP3460" s="336"/>
      <c r="CQ3460" s="336"/>
      <c r="CR3460" s="336"/>
      <c r="CS3460" s="336"/>
      <c r="CT3460" s="336"/>
      <c r="CU3460" s="336"/>
      <c r="CV3460" s="336"/>
      <c r="CW3460" s="336"/>
      <c r="CX3460" s="336"/>
      <c r="CY3460" s="336"/>
      <c r="CZ3460" s="336"/>
      <c r="DA3460" s="336"/>
      <c r="DB3460" s="336"/>
      <c r="DC3460" s="336"/>
      <c r="DD3460" s="336"/>
      <c r="DE3460" s="336"/>
      <c r="DF3460" s="336"/>
      <c r="DG3460" s="336"/>
      <c r="DH3460" s="336"/>
      <c r="DI3460" s="336"/>
      <c r="DJ3460" s="336"/>
      <c r="DK3460" s="336"/>
      <c r="DL3460" s="336"/>
      <c r="DM3460" s="336"/>
      <c r="DN3460" s="336"/>
      <c r="DO3460" s="336"/>
      <c r="DP3460" s="336"/>
      <c r="DQ3460" s="336"/>
      <c r="DR3460" s="336"/>
      <c r="DS3460" s="336"/>
      <c r="DT3460" s="336"/>
      <c r="DU3460" s="336"/>
      <c r="DV3460" s="336"/>
      <c r="DW3460" s="336"/>
      <c r="DX3460" s="336"/>
      <c r="DY3460" s="336"/>
      <c r="DZ3460" s="336"/>
      <c r="EA3460" s="336"/>
      <c r="EB3460" s="336"/>
      <c r="EC3460" s="336"/>
      <c r="ED3460" s="336"/>
      <c r="EE3460" s="336"/>
      <c r="EF3460" s="336"/>
      <c r="EG3460" s="336"/>
      <c r="EH3460" s="336"/>
      <c r="EI3460" s="336"/>
      <c r="EJ3460" s="336"/>
      <c r="EK3460" s="336"/>
    </row>
    <row r="3461" spans="1:141" ht="24" customHeight="1" x14ac:dyDescent="0.2">
      <c r="A3461" s="239"/>
      <c r="B3461" s="172"/>
      <c r="C3461" s="237" t="s">
        <v>728</v>
      </c>
      <c r="D3461" s="173"/>
      <c r="E3461" s="174"/>
      <c r="F3461" s="175"/>
      <c r="G3461" s="176"/>
    </row>
    <row r="3462" spans="1:141" s="335" customFormat="1" ht="24" customHeight="1" x14ac:dyDescent="0.2">
      <c r="A3462" s="326" t="str">
        <f t="shared" ref="A3462:A3475" si="1036">IFERROR(VLOOKUP(C3462,Tabla_Insumos,4,FALSE),"")</f>
        <v/>
      </c>
      <c r="B3462" s="327" t="str">
        <f>IFERROR(VLOOKUP(C3462,Tabla_Insumos,5,FALSE),"")</f>
        <v/>
      </c>
      <c r="C3462" s="328"/>
      <c r="D3462" s="329" t="str">
        <f t="shared" ref="D3462:D3475" si="1037">IFERROR(VLOOKUP(C3462,Tabla_Insumos,2,FALSE),"")</f>
        <v/>
      </c>
      <c r="E3462" s="330"/>
      <c r="F3462" s="331">
        <f t="shared" ref="F3462:F3475" si="1038">IFERROR(VLOOKUP(C3462,Tabla_Insumos,3,FALSE),0)</f>
        <v>0</v>
      </c>
      <c r="G3462" s="334">
        <f>ROUND(E3462*F3462,2)</f>
        <v>0</v>
      </c>
    </row>
    <row r="3463" spans="1:141" s="335" customFormat="1" ht="24" customHeight="1" x14ac:dyDescent="0.2">
      <c r="A3463" s="326" t="str">
        <f t="shared" si="1036"/>
        <v/>
      </c>
      <c r="B3463" s="327" t="str">
        <f t="shared" ref="B3463:B3475" si="1039">IFERROR(VLOOKUP(C3463,Tabla_Insumos,5,FALSE),"")</f>
        <v/>
      </c>
      <c r="C3463" s="328"/>
      <c r="D3463" s="329" t="str">
        <f t="shared" si="1037"/>
        <v/>
      </c>
      <c r="E3463" s="330"/>
      <c r="F3463" s="331">
        <f t="shared" si="1038"/>
        <v>0</v>
      </c>
      <c r="G3463" s="334">
        <f t="shared" ref="G3463:G3475" si="1040">ROUND(E3463*F3463,2)</f>
        <v>0</v>
      </c>
    </row>
    <row r="3464" spans="1:141" s="335" customFormat="1" ht="24" customHeight="1" x14ac:dyDescent="0.2">
      <c r="A3464" s="326" t="str">
        <f t="shared" si="1036"/>
        <v/>
      </c>
      <c r="B3464" s="327" t="str">
        <f t="shared" si="1039"/>
        <v/>
      </c>
      <c r="C3464" s="328"/>
      <c r="D3464" s="329" t="str">
        <f t="shared" si="1037"/>
        <v/>
      </c>
      <c r="E3464" s="330"/>
      <c r="F3464" s="331">
        <f t="shared" si="1038"/>
        <v>0</v>
      </c>
      <c r="G3464" s="334">
        <f t="shared" si="1040"/>
        <v>0</v>
      </c>
    </row>
    <row r="3465" spans="1:141" s="335" customFormat="1" ht="24" customHeight="1" x14ac:dyDescent="0.2">
      <c r="A3465" s="326" t="str">
        <f t="shared" si="1036"/>
        <v/>
      </c>
      <c r="B3465" s="327" t="str">
        <f t="shared" si="1039"/>
        <v/>
      </c>
      <c r="C3465" s="328"/>
      <c r="D3465" s="329" t="str">
        <f t="shared" si="1037"/>
        <v/>
      </c>
      <c r="E3465" s="330"/>
      <c r="F3465" s="331">
        <f t="shared" si="1038"/>
        <v>0</v>
      </c>
      <c r="G3465" s="334">
        <f t="shared" si="1040"/>
        <v>0</v>
      </c>
    </row>
    <row r="3466" spans="1:141" s="335" customFormat="1" ht="24" customHeight="1" x14ac:dyDescent="0.2">
      <c r="A3466" s="326" t="str">
        <f t="shared" si="1036"/>
        <v/>
      </c>
      <c r="B3466" s="327" t="str">
        <f t="shared" si="1039"/>
        <v/>
      </c>
      <c r="C3466" s="328"/>
      <c r="D3466" s="329" t="str">
        <f t="shared" si="1037"/>
        <v/>
      </c>
      <c r="E3466" s="330"/>
      <c r="F3466" s="331">
        <f t="shared" si="1038"/>
        <v>0</v>
      </c>
      <c r="G3466" s="334">
        <f t="shared" si="1040"/>
        <v>0</v>
      </c>
    </row>
    <row r="3467" spans="1:141" s="335" customFormat="1" ht="24" customHeight="1" x14ac:dyDescent="0.2">
      <c r="A3467" s="326" t="str">
        <f t="shared" si="1036"/>
        <v/>
      </c>
      <c r="B3467" s="327" t="str">
        <f t="shared" si="1039"/>
        <v/>
      </c>
      <c r="C3467" s="328"/>
      <c r="D3467" s="329" t="str">
        <f t="shared" si="1037"/>
        <v/>
      </c>
      <c r="E3467" s="330"/>
      <c r="F3467" s="331">
        <f t="shared" si="1038"/>
        <v>0</v>
      </c>
      <c r="G3467" s="334">
        <f t="shared" si="1040"/>
        <v>0</v>
      </c>
    </row>
    <row r="3468" spans="1:141" s="335" customFormat="1" ht="24" customHeight="1" x14ac:dyDescent="0.2">
      <c r="A3468" s="326" t="str">
        <f t="shared" si="1036"/>
        <v/>
      </c>
      <c r="B3468" s="327" t="str">
        <f t="shared" si="1039"/>
        <v/>
      </c>
      <c r="C3468" s="328"/>
      <c r="D3468" s="329" t="str">
        <f t="shared" si="1037"/>
        <v/>
      </c>
      <c r="E3468" s="330"/>
      <c r="F3468" s="331">
        <f t="shared" si="1038"/>
        <v>0</v>
      </c>
      <c r="G3468" s="334">
        <f t="shared" si="1040"/>
        <v>0</v>
      </c>
    </row>
    <row r="3469" spans="1:141" s="335" customFormat="1" ht="24" customHeight="1" x14ac:dyDescent="0.2">
      <c r="A3469" s="326" t="str">
        <f t="shared" si="1036"/>
        <v/>
      </c>
      <c r="B3469" s="327" t="str">
        <f t="shared" si="1039"/>
        <v/>
      </c>
      <c r="C3469" s="328"/>
      <c r="D3469" s="329" t="str">
        <f t="shared" si="1037"/>
        <v/>
      </c>
      <c r="E3469" s="330"/>
      <c r="F3469" s="331">
        <f t="shared" si="1038"/>
        <v>0</v>
      </c>
      <c r="G3469" s="334">
        <f t="shared" si="1040"/>
        <v>0</v>
      </c>
    </row>
    <row r="3470" spans="1:141" s="335" customFormat="1" ht="24" customHeight="1" x14ac:dyDescent="0.2">
      <c r="A3470" s="326" t="str">
        <f t="shared" si="1036"/>
        <v/>
      </c>
      <c r="B3470" s="327" t="str">
        <f t="shared" si="1039"/>
        <v/>
      </c>
      <c r="C3470" s="328"/>
      <c r="D3470" s="329" t="str">
        <f t="shared" si="1037"/>
        <v/>
      </c>
      <c r="E3470" s="330"/>
      <c r="F3470" s="331">
        <f t="shared" si="1038"/>
        <v>0</v>
      </c>
      <c r="G3470" s="334">
        <f t="shared" si="1040"/>
        <v>0</v>
      </c>
    </row>
    <row r="3471" spans="1:141" s="335" customFormat="1" ht="24" customHeight="1" x14ac:dyDescent="0.2">
      <c r="A3471" s="326" t="str">
        <f t="shared" si="1036"/>
        <v/>
      </c>
      <c r="B3471" s="327" t="str">
        <f t="shared" si="1039"/>
        <v/>
      </c>
      <c r="C3471" s="328"/>
      <c r="D3471" s="329" t="str">
        <f t="shared" si="1037"/>
        <v/>
      </c>
      <c r="E3471" s="330"/>
      <c r="F3471" s="331">
        <f t="shared" si="1038"/>
        <v>0</v>
      </c>
      <c r="G3471" s="334">
        <f t="shared" si="1040"/>
        <v>0</v>
      </c>
    </row>
    <row r="3472" spans="1:141" s="335" customFormat="1" ht="24" customHeight="1" x14ac:dyDescent="0.2">
      <c r="A3472" s="326" t="str">
        <f t="shared" si="1036"/>
        <v/>
      </c>
      <c r="B3472" s="327" t="str">
        <f t="shared" si="1039"/>
        <v/>
      </c>
      <c r="C3472" s="328"/>
      <c r="D3472" s="329" t="str">
        <f t="shared" si="1037"/>
        <v/>
      </c>
      <c r="E3472" s="330"/>
      <c r="F3472" s="331">
        <f t="shared" si="1038"/>
        <v>0</v>
      </c>
      <c r="G3472" s="334">
        <f t="shared" si="1040"/>
        <v>0</v>
      </c>
    </row>
    <row r="3473" spans="1:7" s="335" customFormat="1" ht="24" customHeight="1" x14ac:dyDescent="0.2">
      <c r="A3473" s="326" t="str">
        <f t="shared" si="1036"/>
        <v/>
      </c>
      <c r="B3473" s="327" t="str">
        <f t="shared" si="1039"/>
        <v/>
      </c>
      <c r="C3473" s="328"/>
      <c r="D3473" s="329" t="str">
        <f t="shared" si="1037"/>
        <v/>
      </c>
      <c r="E3473" s="330"/>
      <c r="F3473" s="331">
        <f t="shared" si="1038"/>
        <v>0</v>
      </c>
      <c r="G3473" s="334">
        <f t="shared" si="1040"/>
        <v>0</v>
      </c>
    </row>
    <row r="3474" spans="1:7" s="335" customFormat="1" ht="24" customHeight="1" x14ac:dyDescent="0.2">
      <c r="A3474" s="326" t="str">
        <f t="shared" si="1036"/>
        <v/>
      </c>
      <c r="B3474" s="327" t="str">
        <f t="shared" si="1039"/>
        <v/>
      </c>
      <c r="C3474" s="328"/>
      <c r="D3474" s="329" t="str">
        <f t="shared" si="1037"/>
        <v/>
      </c>
      <c r="E3474" s="330"/>
      <c r="F3474" s="331">
        <f t="shared" si="1038"/>
        <v>0</v>
      </c>
      <c r="G3474" s="334">
        <f t="shared" si="1040"/>
        <v>0</v>
      </c>
    </row>
    <row r="3475" spans="1:7" s="335" customFormat="1" ht="24" customHeight="1" x14ac:dyDescent="0.2">
      <c r="A3475" s="326" t="str">
        <f t="shared" si="1036"/>
        <v/>
      </c>
      <c r="B3475" s="327" t="str">
        <f t="shared" si="1039"/>
        <v/>
      </c>
      <c r="C3475" s="328"/>
      <c r="D3475" s="329" t="str">
        <f t="shared" si="1037"/>
        <v/>
      </c>
      <c r="E3475" s="330"/>
      <c r="F3475" s="332">
        <f t="shared" si="1038"/>
        <v>0</v>
      </c>
      <c r="G3475" s="334">
        <f t="shared" si="1040"/>
        <v>0</v>
      </c>
    </row>
    <row r="3476" spans="1:7" ht="24" customHeight="1" x14ac:dyDescent="0.2">
      <c r="A3476" s="177"/>
      <c r="B3476" s="151"/>
      <c r="C3476" s="151"/>
      <c r="D3476" s="162"/>
      <c r="E3476" s="163"/>
      <c r="F3476" s="240" t="s">
        <v>33</v>
      </c>
      <c r="G3476" s="178">
        <f>SUBTOTAL(9,G3462:G3475)</f>
        <v>0</v>
      </c>
    </row>
    <row r="3477" spans="1:7" ht="24" customHeight="1" x14ac:dyDescent="0.2">
      <c r="A3477" s="177"/>
      <c r="B3477" s="151"/>
      <c r="C3477" s="179" t="s">
        <v>729</v>
      </c>
      <c r="D3477" s="162"/>
      <c r="E3477" s="163"/>
      <c r="F3477" s="164"/>
      <c r="G3477" s="180"/>
    </row>
    <row r="3478" spans="1:7" s="335" customFormat="1" ht="24" customHeight="1" x14ac:dyDescent="0.2">
      <c r="A3478" s="326" t="str">
        <f t="shared" ref="A3478:A3485" si="1041">IFERROR(VLOOKUP(C3478,Tabla_Insumos,4,FALSE),"")</f>
        <v/>
      </c>
      <c r="B3478" s="327" t="str">
        <f t="shared" ref="B3478:B3485" si="1042">IFERROR(VLOOKUP(C3478,Tabla_Insumos,5,FALSE),"")</f>
        <v/>
      </c>
      <c r="C3478" s="328"/>
      <c r="D3478" s="329" t="str">
        <f t="shared" ref="D3478:D3485" si="1043">IFERROR(VLOOKUP(C3478,Tabla_Insumos,2,FALSE),"")</f>
        <v/>
      </c>
      <c r="E3478" s="330"/>
      <c r="F3478" s="333">
        <f t="shared" ref="F3478:F3485" si="1044">IFERROR(VLOOKUP(C3478,Tabla_Insumos,3,FALSE),0)</f>
        <v>0</v>
      </c>
      <c r="G3478" s="334">
        <f>ROUND(E3478*F3478,2)</f>
        <v>0</v>
      </c>
    </row>
    <row r="3479" spans="1:7" s="335" customFormat="1" ht="24" customHeight="1" x14ac:dyDescent="0.2">
      <c r="A3479" s="326" t="str">
        <f t="shared" si="1041"/>
        <v/>
      </c>
      <c r="B3479" s="327" t="str">
        <f t="shared" si="1042"/>
        <v/>
      </c>
      <c r="C3479" s="328"/>
      <c r="D3479" s="329" t="str">
        <f t="shared" si="1043"/>
        <v/>
      </c>
      <c r="E3479" s="330"/>
      <c r="F3479" s="333">
        <f t="shared" si="1044"/>
        <v>0</v>
      </c>
      <c r="G3479" s="334">
        <f>ROUND(E3479*F3479,2)</f>
        <v>0</v>
      </c>
    </row>
    <row r="3480" spans="1:7" s="335" customFormat="1" ht="24" customHeight="1" x14ac:dyDescent="0.2">
      <c r="A3480" s="326" t="str">
        <f t="shared" si="1041"/>
        <v/>
      </c>
      <c r="B3480" s="327" t="str">
        <f t="shared" si="1042"/>
        <v/>
      </c>
      <c r="C3480" s="328"/>
      <c r="D3480" s="329" t="str">
        <f t="shared" si="1043"/>
        <v/>
      </c>
      <c r="E3480" s="330"/>
      <c r="F3480" s="333">
        <f t="shared" si="1044"/>
        <v>0</v>
      </c>
      <c r="G3480" s="334">
        <f t="shared" ref="G3480:G3485" si="1045">ROUND(E3480*F3480,2)</f>
        <v>0</v>
      </c>
    </row>
    <row r="3481" spans="1:7" s="335" customFormat="1" ht="24" customHeight="1" x14ac:dyDescent="0.2">
      <c r="A3481" s="326" t="str">
        <f t="shared" si="1041"/>
        <v/>
      </c>
      <c r="B3481" s="327" t="str">
        <f t="shared" si="1042"/>
        <v/>
      </c>
      <c r="C3481" s="328"/>
      <c r="D3481" s="329" t="str">
        <f t="shared" si="1043"/>
        <v/>
      </c>
      <c r="E3481" s="330"/>
      <c r="F3481" s="333">
        <f t="shared" si="1044"/>
        <v>0</v>
      </c>
      <c r="G3481" s="334">
        <f t="shared" si="1045"/>
        <v>0</v>
      </c>
    </row>
    <row r="3482" spans="1:7" s="335" customFormat="1" ht="24" customHeight="1" x14ac:dyDescent="0.2">
      <c r="A3482" s="326" t="str">
        <f t="shared" si="1041"/>
        <v/>
      </c>
      <c r="B3482" s="327" t="str">
        <f t="shared" si="1042"/>
        <v/>
      </c>
      <c r="C3482" s="328"/>
      <c r="D3482" s="329" t="str">
        <f t="shared" si="1043"/>
        <v/>
      </c>
      <c r="E3482" s="330"/>
      <c r="F3482" s="331">
        <f t="shared" si="1044"/>
        <v>0</v>
      </c>
      <c r="G3482" s="334">
        <f t="shared" si="1045"/>
        <v>0</v>
      </c>
    </row>
    <row r="3483" spans="1:7" s="335" customFormat="1" ht="24" customHeight="1" x14ac:dyDescent="0.2">
      <c r="A3483" s="326" t="str">
        <f t="shared" si="1041"/>
        <v/>
      </c>
      <c r="B3483" s="327" t="str">
        <f t="shared" si="1042"/>
        <v/>
      </c>
      <c r="C3483" s="328"/>
      <c r="D3483" s="329" t="str">
        <f t="shared" si="1043"/>
        <v/>
      </c>
      <c r="E3483" s="330"/>
      <c r="F3483" s="331">
        <f t="shared" si="1044"/>
        <v>0</v>
      </c>
      <c r="G3483" s="334">
        <f t="shared" si="1045"/>
        <v>0</v>
      </c>
    </row>
    <row r="3484" spans="1:7" s="335" customFormat="1" ht="24" customHeight="1" x14ac:dyDescent="0.2">
      <c r="A3484" s="326" t="str">
        <f t="shared" si="1041"/>
        <v/>
      </c>
      <c r="B3484" s="327" t="str">
        <f t="shared" si="1042"/>
        <v/>
      </c>
      <c r="C3484" s="328"/>
      <c r="D3484" s="329" t="str">
        <f t="shared" si="1043"/>
        <v/>
      </c>
      <c r="E3484" s="330"/>
      <c r="F3484" s="331">
        <f t="shared" si="1044"/>
        <v>0</v>
      </c>
      <c r="G3484" s="334">
        <f t="shared" si="1045"/>
        <v>0</v>
      </c>
    </row>
    <row r="3485" spans="1:7" s="335" customFormat="1" ht="24" customHeight="1" x14ac:dyDescent="0.2">
      <c r="A3485" s="326" t="str">
        <f t="shared" si="1041"/>
        <v/>
      </c>
      <c r="B3485" s="327" t="str">
        <f t="shared" si="1042"/>
        <v/>
      </c>
      <c r="C3485" s="328"/>
      <c r="D3485" s="329" t="str">
        <f t="shared" si="1043"/>
        <v/>
      </c>
      <c r="E3485" s="330"/>
      <c r="F3485" s="331">
        <f t="shared" si="1044"/>
        <v>0</v>
      </c>
      <c r="G3485" s="334">
        <f t="shared" si="1045"/>
        <v>0</v>
      </c>
    </row>
    <row r="3486" spans="1:7" ht="24" customHeight="1" x14ac:dyDescent="0.2">
      <c r="A3486" s="177"/>
      <c r="B3486" s="151"/>
      <c r="C3486" s="151"/>
      <c r="D3486" s="162"/>
      <c r="E3486" s="163"/>
      <c r="F3486" s="240" t="s">
        <v>34</v>
      </c>
      <c r="G3486" s="178">
        <f>SUBTOTAL(9,G3478:G3485)</f>
        <v>0</v>
      </c>
    </row>
    <row r="3487" spans="1:7" ht="24" customHeight="1" x14ac:dyDescent="0.2">
      <c r="A3487" s="177"/>
      <c r="B3487" s="151"/>
      <c r="C3487" s="179" t="s">
        <v>730</v>
      </c>
      <c r="D3487" s="162"/>
      <c r="E3487" s="163"/>
      <c r="F3487" s="164"/>
      <c r="G3487" s="180"/>
    </row>
    <row r="3488" spans="1:7" s="335" customFormat="1" ht="24" customHeight="1" x14ac:dyDescent="0.2">
      <c r="A3488" s="326" t="str">
        <f t="shared" ref="A3488:A3496" si="1046">IFERROR(VLOOKUP(C3488,Tabla_Insumos,4,FALSE),"")</f>
        <v/>
      </c>
      <c r="B3488" s="327" t="str">
        <f t="shared" ref="B3488:B3496" si="1047">IFERROR(VLOOKUP(C3488,Tabla_Insumos,5,FALSE),"")</f>
        <v/>
      </c>
      <c r="C3488" s="328"/>
      <c r="D3488" s="329" t="str">
        <f t="shared" ref="D3488:D3496" si="1048">IFERROR(VLOOKUP(C3488,Tabla_Insumos,2,FALSE),"")</f>
        <v/>
      </c>
      <c r="E3488" s="330"/>
      <c r="F3488" s="331">
        <f t="shared" ref="F3488:F3496" si="1049">IFERROR(VLOOKUP(C3488,Tabla_Insumos,3,FALSE),0)</f>
        <v>0</v>
      </c>
      <c r="G3488" s="334">
        <f t="shared" ref="G3488:G3496" si="1050">ROUND(E3488*F3488,2)</f>
        <v>0</v>
      </c>
    </row>
    <row r="3489" spans="1:8" s="335" customFormat="1" ht="24" customHeight="1" x14ac:dyDescent="0.2">
      <c r="A3489" s="326" t="str">
        <f t="shared" si="1046"/>
        <v/>
      </c>
      <c r="B3489" s="327" t="str">
        <f t="shared" si="1047"/>
        <v/>
      </c>
      <c r="C3489" s="328"/>
      <c r="D3489" s="329" t="str">
        <f t="shared" si="1048"/>
        <v/>
      </c>
      <c r="E3489" s="330"/>
      <c r="F3489" s="331">
        <f t="shared" si="1049"/>
        <v>0</v>
      </c>
      <c r="G3489" s="334">
        <f t="shared" si="1050"/>
        <v>0</v>
      </c>
    </row>
    <row r="3490" spans="1:8" s="335" customFormat="1" ht="24" customHeight="1" x14ac:dyDescent="0.2">
      <c r="A3490" s="326" t="str">
        <f t="shared" si="1046"/>
        <v/>
      </c>
      <c r="B3490" s="327" t="str">
        <f t="shared" si="1047"/>
        <v/>
      </c>
      <c r="C3490" s="328"/>
      <c r="D3490" s="329" t="str">
        <f t="shared" si="1048"/>
        <v/>
      </c>
      <c r="E3490" s="330"/>
      <c r="F3490" s="331">
        <f t="shared" si="1049"/>
        <v>0</v>
      </c>
      <c r="G3490" s="334">
        <f t="shared" si="1050"/>
        <v>0</v>
      </c>
    </row>
    <row r="3491" spans="1:8" s="335" customFormat="1" ht="24" customHeight="1" x14ac:dyDescent="0.2">
      <c r="A3491" s="326" t="str">
        <f t="shared" si="1046"/>
        <v/>
      </c>
      <c r="B3491" s="327" t="str">
        <f t="shared" si="1047"/>
        <v/>
      </c>
      <c r="C3491" s="328"/>
      <c r="D3491" s="329" t="str">
        <f t="shared" si="1048"/>
        <v/>
      </c>
      <c r="E3491" s="330"/>
      <c r="F3491" s="331">
        <f t="shared" si="1049"/>
        <v>0</v>
      </c>
      <c r="G3491" s="334">
        <f t="shared" si="1050"/>
        <v>0</v>
      </c>
    </row>
    <row r="3492" spans="1:8" s="335" customFormat="1" ht="24" customHeight="1" x14ac:dyDescent="0.2">
      <c r="A3492" s="326" t="str">
        <f t="shared" si="1046"/>
        <v/>
      </c>
      <c r="B3492" s="327" t="str">
        <f t="shared" si="1047"/>
        <v/>
      </c>
      <c r="C3492" s="328"/>
      <c r="D3492" s="329" t="str">
        <f t="shared" si="1048"/>
        <v/>
      </c>
      <c r="E3492" s="330"/>
      <c r="F3492" s="331">
        <f t="shared" si="1049"/>
        <v>0</v>
      </c>
      <c r="G3492" s="334">
        <f t="shared" si="1050"/>
        <v>0</v>
      </c>
    </row>
    <row r="3493" spans="1:8" s="335" customFormat="1" ht="24" customHeight="1" x14ac:dyDescent="0.2">
      <c r="A3493" s="326" t="str">
        <f t="shared" si="1046"/>
        <v/>
      </c>
      <c r="B3493" s="327" t="str">
        <f t="shared" si="1047"/>
        <v/>
      </c>
      <c r="C3493" s="328"/>
      <c r="D3493" s="329" t="str">
        <f t="shared" si="1048"/>
        <v/>
      </c>
      <c r="E3493" s="330"/>
      <c r="F3493" s="331">
        <f t="shared" si="1049"/>
        <v>0</v>
      </c>
      <c r="G3493" s="334">
        <f t="shared" si="1050"/>
        <v>0</v>
      </c>
    </row>
    <row r="3494" spans="1:8" s="335" customFormat="1" ht="24" customHeight="1" x14ac:dyDescent="0.2">
      <c r="A3494" s="326" t="str">
        <f t="shared" si="1046"/>
        <v/>
      </c>
      <c r="B3494" s="327" t="str">
        <f t="shared" si="1047"/>
        <v/>
      </c>
      <c r="C3494" s="328"/>
      <c r="D3494" s="329" t="str">
        <f t="shared" si="1048"/>
        <v/>
      </c>
      <c r="E3494" s="330"/>
      <c r="F3494" s="331">
        <f t="shared" si="1049"/>
        <v>0</v>
      </c>
      <c r="G3494" s="334">
        <f t="shared" si="1050"/>
        <v>0</v>
      </c>
    </row>
    <row r="3495" spans="1:8" s="335" customFormat="1" ht="24" customHeight="1" x14ac:dyDescent="0.2">
      <c r="A3495" s="326" t="str">
        <f t="shared" si="1046"/>
        <v/>
      </c>
      <c r="B3495" s="327" t="str">
        <f t="shared" si="1047"/>
        <v/>
      </c>
      <c r="C3495" s="328"/>
      <c r="D3495" s="329" t="str">
        <f t="shared" si="1048"/>
        <v/>
      </c>
      <c r="E3495" s="330"/>
      <c r="F3495" s="331">
        <f t="shared" si="1049"/>
        <v>0</v>
      </c>
      <c r="G3495" s="334">
        <f t="shared" si="1050"/>
        <v>0</v>
      </c>
    </row>
    <row r="3496" spans="1:8" s="335" customFormat="1" ht="24" customHeight="1" x14ac:dyDescent="0.2">
      <c r="A3496" s="326" t="str">
        <f t="shared" si="1046"/>
        <v/>
      </c>
      <c r="B3496" s="327" t="str">
        <f t="shared" si="1047"/>
        <v/>
      </c>
      <c r="C3496" s="328"/>
      <c r="D3496" s="329" t="str">
        <f t="shared" si="1048"/>
        <v/>
      </c>
      <c r="E3496" s="330"/>
      <c r="F3496" s="331">
        <f t="shared" si="1049"/>
        <v>0</v>
      </c>
      <c r="G3496" s="334">
        <f t="shared" si="1050"/>
        <v>0</v>
      </c>
    </row>
    <row r="3497" spans="1:8" ht="24" customHeight="1" x14ac:dyDescent="0.2">
      <c r="A3497" s="181"/>
      <c r="B3497" s="162"/>
      <c r="C3497" s="151"/>
      <c r="D3497" s="162"/>
      <c r="E3497" s="163"/>
      <c r="F3497" s="240" t="s">
        <v>35</v>
      </c>
      <c r="G3497" s="178">
        <f>SUBTOTAL(9,G3488:G3496)</f>
        <v>0</v>
      </c>
    </row>
    <row r="3498" spans="1:8" ht="24" customHeight="1" thickBot="1" x14ac:dyDescent="0.25">
      <c r="A3498" s="182"/>
      <c r="B3498" s="183"/>
      <c r="C3498" s="184"/>
      <c r="D3498" s="183"/>
      <c r="E3498" s="185"/>
      <c r="F3498" s="186"/>
      <c r="G3498" s="187"/>
    </row>
    <row r="3499" spans="1:8" ht="24" customHeight="1" thickBot="1" x14ac:dyDescent="0.25">
      <c r="A3499" s="188" t="str">
        <f>B3457</f>
        <v>25.3</v>
      </c>
      <c r="B3499" s="189" t="str">
        <f>C3457</f>
        <v>Demolición de revestimiento de piedra</v>
      </c>
      <c r="C3499" s="190"/>
      <c r="D3499" s="190" t="s">
        <v>36</v>
      </c>
      <c r="E3499" s="191"/>
      <c r="F3499" s="192" t="s">
        <v>37</v>
      </c>
      <c r="G3499" s="193">
        <f>SUBTOTAL(9,G3462:G3498)</f>
        <v>0</v>
      </c>
    </row>
    <row r="3500" spans="1:8" ht="24" customHeight="1" thickTop="1" thickBot="1" x14ac:dyDescent="0.25"/>
    <row r="3501" spans="1:8" ht="24" customHeight="1" thickTop="1" x14ac:dyDescent="0.2">
      <c r="A3501" s="225" t="s">
        <v>39</v>
      </c>
      <c r="B3501" s="226"/>
      <c r="C3501" s="226"/>
      <c r="D3501" s="226"/>
      <c r="E3501" s="226"/>
      <c r="F3501" s="226"/>
      <c r="G3501" s="227"/>
      <c r="H3501" s="152">
        <f>COUNTIF($A$1:A3507,"ANALISIS DE PRECIOS")</f>
        <v>71</v>
      </c>
    </row>
    <row r="3502" spans="1:8" ht="24" customHeight="1" x14ac:dyDescent="0.2">
      <c r="A3502" s="153" t="s">
        <v>726</v>
      </c>
      <c r="B3502" s="154" t="str">
        <f>Comitente</f>
        <v>DIRECCIÓN DE INFRAESTRUCTURA ESCOLAR</v>
      </c>
      <c r="C3502" s="148"/>
      <c r="D3502" s="155"/>
      <c r="E3502" s="155"/>
      <c r="F3502" s="156"/>
      <c r="G3502" s="157"/>
    </row>
    <row r="3503" spans="1:8" ht="24" customHeight="1" x14ac:dyDescent="0.2">
      <c r="A3503" s="153" t="s">
        <v>727</v>
      </c>
      <c r="B3503" s="154">
        <f>Contratista</f>
        <v>0</v>
      </c>
      <c r="C3503" s="149"/>
      <c r="D3503" s="149"/>
      <c r="E3503" s="149"/>
      <c r="F3503" s="158"/>
      <c r="G3503" s="159"/>
    </row>
    <row r="3504" spans="1:8" ht="24" customHeight="1" x14ac:dyDescent="0.2">
      <c r="A3504" s="153" t="s">
        <v>26</v>
      </c>
      <c r="B3504" s="154" t="str">
        <f>Obra</f>
        <v>E.N.I. N° 23 - MARGARITA FERRA DE BARTOL</v>
      </c>
      <c r="C3504" s="149"/>
      <c r="D3504" s="149"/>
      <c r="E3504" s="149"/>
      <c r="F3504" s="158" t="s">
        <v>40</v>
      </c>
      <c r="G3504" s="160">
        <f>Fecha_Base</f>
        <v>0</v>
      </c>
    </row>
    <row r="3505" spans="1:141" ht="24" customHeight="1" x14ac:dyDescent="0.2">
      <c r="A3505" s="161" t="s">
        <v>725</v>
      </c>
      <c r="B3505" s="150" t="str">
        <f>Ubicación</f>
        <v>Alfredo Fortabat 3060 (o) - Bº Franklin Rawson</v>
      </c>
      <c r="C3505" s="150"/>
      <c r="D3505" s="162"/>
      <c r="E3505" s="163"/>
      <c r="F3505" s="164"/>
      <c r="G3505" s="165"/>
    </row>
    <row r="3506" spans="1:141" ht="24" customHeight="1" x14ac:dyDescent="0.2">
      <c r="A3506" s="161" t="s">
        <v>41</v>
      </c>
      <c r="B3506" s="166" t="str">
        <f>IFERROR(VALUE(LEFT(B3507,FIND("-",B3507)-1)),"")</f>
        <v/>
      </c>
      <c r="C3506" s="151" t="str">
        <f>IFERROR(VLOOKUP(B3506,Tabla_CyP,2,FALSE),"")</f>
        <v/>
      </c>
      <c r="E3506" s="163"/>
      <c r="F3506" s="164"/>
      <c r="G3506" s="165"/>
    </row>
    <row r="3507" spans="1:141" ht="24" customHeight="1" x14ac:dyDescent="0.2">
      <c r="A3507" s="161" t="s">
        <v>27</v>
      </c>
      <c r="B3507" s="167" t="str">
        <f>IFERROR(VLOOKUP(COUNTIF($A$1:A3507,"ANALISIS DE PRECIOS"),Tabla_NumeroItem,4,FALSE),"")</f>
        <v>25.4</v>
      </c>
      <c r="C3507" s="151" t="str">
        <f>IFERROR(VLOOKUP(B3507,Tabla_CyP,2,FALSE),"")</f>
        <v>Retiro y traslado de puertas y rejas exteriores</v>
      </c>
      <c r="D3507" s="162"/>
      <c r="E3507" s="163"/>
      <c r="F3507" s="158" t="s">
        <v>28</v>
      </c>
      <c r="G3507" s="168" t="str">
        <f>IFERROR(VLOOKUP(B3507,Tabla_CyP,4,FALSE),"")</f>
        <v>gl</v>
      </c>
    </row>
    <row r="3508" spans="1:141" ht="24" customHeight="1" x14ac:dyDescent="0.2">
      <c r="A3508" s="161"/>
      <c r="B3508" s="150"/>
      <c r="C3508" s="151"/>
      <c r="D3508" s="162"/>
      <c r="E3508" s="163"/>
      <c r="F3508" s="164"/>
      <c r="G3508" s="165"/>
    </row>
    <row r="3509" spans="1:141" ht="24" customHeight="1" x14ac:dyDescent="0.2">
      <c r="A3509" s="357" t="s">
        <v>588</v>
      </c>
      <c r="B3509" s="358"/>
      <c r="C3509" s="359" t="s">
        <v>0</v>
      </c>
      <c r="D3509" s="359" t="s">
        <v>29</v>
      </c>
      <c r="E3509" s="361" t="s">
        <v>30</v>
      </c>
      <c r="F3509" s="363" t="s">
        <v>31</v>
      </c>
      <c r="G3509" s="365" t="s">
        <v>32</v>
      </c>
    </row>
    <row r="3510" spans="1:141" s="171" customFormat="1" ht="24" customHeight="1" x14ac:dyDescent="0.2">
      <c r="A3510" s="169" t="s">
        <v>589</v>
      </c>
      <c r="B3510" s="170" t="s">
        <v>590</v>
      </c>
      <c r="C3510" s="360"/>
      <c r="D3510" s="360"/>
      <c r="E3510" s="362"/>
      <c r="F3510" s="364"/>
      <c r="G3510" s="366"/>
      <c r="I3510" s="336"/>
      <c r="J3510" s="336"/>
      <c r="K3510" s="336"/>
      <c r="L3510" s="336"/>
      <c r="M3510" s="336"/>
      <c r="N3510" s="336"/>
      <c r="O3510" s="336"/>
      <c r="P3510" s="336"/>
      <c r="Q3510" s="336"/>
      <c r="R3510" s="336"/>
      <c r="S3510" s="336"/>
      <c r="T3510" s="336"/>
      <c r="U3510" s="336"/>
      <c r="V3510" s="336"/>
      <c r="W3510" s="336"/>
      <c r="X3510" s="336"/>
      <c r="Y3510" s="336"/>
      <c r="Z3510" s="336"/>
      <c r="AA3510" s="336"/>
      <c r="AB3510" s="336"/>
      <c r="AC3510" s="336"/>
      <c r="AD3510" s="336"/>
      <c r="AE3510" s="336"/>
      <c r="AF3510" s="336"/>
      <c r="AG3510" s="336"/>
      <c r="AH3510" s="336"/>
      <c r="AI3510" s="336"/>
      <c r="AJ3510" s="336"/>
      <c r="AK3510" s="336"/>
      <c r="AL3510" s="336"/>
      <c r="AM3510" s="336"/>
      <c r="AN3510" s="336"/>
      <c r="AO3510" s="336"/>
      <c r="AP3510" s="336"/>
      <c r="AQ3510" s="336"/>
      <c r="AR3510" s="336"/>
      <c r="AS3510" s="336"/>
      <c r="AT3510" s="336"/>
      <c r="AU3510" s="336"/>
      <c r="AV3510" s="336"/>
      <c r="AW3510" s="336"/>
      <c r="AX3510" s="336"/>
      <c r="AY3510" s="336"/>
      <c r="AZ3510" s="336"/>
      <c r="BA3510" s="336"/>
      <c r="BB3510" s="336"/>
      <c r="BC3510" s="336"/>
      <c r="BD3510" s="336"/>
      <c r="BE3510" s="336"/>
      <c r="BF3510" s="336"/>
      <c r="BG3510" s="336"/>
      <c r="BH3510" s="336"/>
      <c r="BI3510" s="336"/>
      <c r="BJ3510" s="336"/>
      <c r="BK3510" s="336"/>
      <c r="BL3510" s="336"/>
      <c r="BM3510" s="336"/>
      <c r="BN3510" s="336"/>
      <c r="BO3510" s="336"/>
      <c r="BP3510" s="336"/>
      <c r="BQ3510" s="336"/>
      <c r="BR3510" s="336"/>
      <c r="BS3510" s="336"/>
      <c r="BT3510" s="336"/>
      <c r="BU3510" s="336"/>
      <c r="BV3510" s="336"/>
      <c r="BW3510" s="336"/>
      <c r="BX3510" s="336"/>
      <c r="BY3510" s="336"/>
      <c r="BZ3510" s="336"/>
      <c r="CA3510" s="336"/>
      <c r="CB3510" s="336"/>
      <c r="CC3510" s="336"/>
      <c r="CD3510" s="336"/>
      <c r="CE3510" s="336"/>
      <c r="CF3510" s="336"/>
      <c r="CG3510" s="336"/>
      <c r="CH3510" s="336"/>
      <c r="CI3510" s="336"/>
      <c r="CJ3510" s="336"/>
      <c r="CK3510" s="336"/>
      <c r="CL3510" s="336"/>
      <c r="CM3510" s="336"/>
      <c r="CN3510" s="336"/>
      <c r="CO3510" s="336"/>
      <c r="CP3510" s="336"/>
      <c r="CQ3510" s="336"/>
      <c r="CR3510" s="336"/>
      <c r="CS3510" s="336"/>
      <c r="CT3510" s="336"/>
      <c r="CU3510" s="336"/>
      <c r="CV3510" s="336"/>
      <c r="CW3510" s="336"/>
      <c r="CX3510" s="336"/>
      <c r="CY3510" s="336"/>
      <c r="CZ3510" s="336"/>
      <c r="DA3510" s="336"/>
      <c r="DB3510" s="336"/>
      <c r="DC3510" s="336"/>
      <c r="DD3510" s="336"/>
      <c r="DE3510" s="336"/>
      <c r="DF3510" s="336"/>
      <c r="DG3510" s="336"/>
      <c r="DH3510" s="336"/>
      <c r="DI3510" s="336"/>
      <c r="DJ3510" s="336"/>
      <c r="DK3510" s="336"/>
      <c r="DL3510" s="336"/>
      <c r="DM3510" s="336"/>
      <c r="DN3510" s="336"/>
      <c r="DO3510" s="336"/>
      <c r="DP3510" s="336"/>
      <c r="DQ3510" s="336"/>
      <c r="DR3510" s="336"/>
      <c r="DS3510" s="336"/>
      <c r="DT3510" s="336"/>
      <c r="DU3510" s="336"/>
      <c r="DV3510" s="336"/>
      <c r="DW3510" s="336"/>
      <c r="DX3510" s="336"/>
      <c r="DY3510" s="336"/>
      <c r="DZ3510" s="336"/>
      <c r="EA3510" s="336"/>
      <c r="EB3510" s="336"/>
      <c r="EC3510" s="336"/>
      <c r="ED3510" s="336"/>
      <c r="EE3510" s="336"/>
      <c r="EF3510" s="336"/>
      <c r="EG3510" s="336"/>
      <c r="EH3510" s="336"/>
      <c r="EI3510" s="336"/>
      <c r="EJ3510" s="336"/>
      <c r="EK3510" s="336"/>
    </row>
    <row r="3511" spans="1:141" ht="24" customHeight="1" x14ac:dyDescent="0.2">
      <c r="A3511" s="239"/>
      <c r="B3511" s="172"/>
      <c r="C3511" s="237" t="s">
        <v>728</v>
      </c>
      <c r="D3511" s="173"/>
      <c r="E3511" s="174"/>
      <c r="F3511" s="175"/>
      <c r="G3511" s="176"/>
    </row>
    <row r="3512" spans="1:141" s="335" customFormat="1" ht="24" customHeight="1" x14ac:dyDescent="0.2">
      <c r="A3512" s="326" t="str">
        <f t="shared" ref="A3512:A3525" si="1051">IFERROR(VLOOKUP(C3512,Tabla_Insumos,4,FALSE),"")</f>
        <v/>
      </c>
      <c r="B3512" s="327" t="str">
        <f>IFERROR(VLOOKUP(C3512,Tabla_Insumos,5,FALSE),"")</f>
        <v/>
      </c>
      <c r="C3512" s="328"/>
      <c r="D3512" s="329" t="str">
        <f t="shared" ref="D3512:D3525" si="1052">IFERROR(VLOOKUP(C3512,Tabla_Insumos,2,FALSE),"")</f>
        <v/>
      </c>
      <c r="E3512" s="330"/>
      <c r="F3512" s="331">
        <f t="shared" ref="F3512:F3525" si="1053">IFERROR(VLOOKUP(C3512,Tabla_Insumos,3,FALSE),0)</f>
        <v>0</v>
      </c>
      <c r="G3512" s="334">
        <f>ROUND(E3512*F3512,2)</f>
        <v>0</v>
      </c>
    </row>
    <row r="3513" spans="1:141" s="335" customFormat="1" ht="24" customHeight="1" x14ac:dyDescent="0.2">
      <c r="A3513" s="326" t="str">
        <f t="shared" si="1051"/>
        <v/>
      </c>
      <c r="B3513" s="327" t="str">
        <f t="shared" ref="B3513:B3525" si="1054">IFERROR(VLOOKUP(C3513,Tabla_Insumos,5,FALSE),"")</f>
        <v/>
      </c>
      <c r="C3513" s="328"/>
      <c r="D3513" s="329" t="str">
        <f t="shared" si="1052"/>
        <v/>
      </c>
      <c r="E3513" s="330"/>
      <c r="F3513" s="331">
        <f t="shared" si="1053"/>
        <v>0</v>
      </c>
      <c r="G3513" s="334">
        <f t="shared" ref="G3513:G3525" si="1055">ROUND(E3513*F3513,2)</f>
        <v>0</v>
      </c>
    </row>
    <row r="3514" spans="1:141" s="335" customFormat="1" ht="24" customHeight="1" x14ac:dyDescent="0.2">
      <c r="A3514" s="326" t="str">
        <f t="shared" si="1051"/>
        <v/>
      </c>
      <c r="B3514" s="327" t="str">
        <f t="shared" si="1054"/>
        <v/>
      </c>
      <c r="C3514" s="328"/>
      <c r="D3514" s="329" t="str">
        <f t="shared" si="1052"/>
        <v/>
      </c>
      <c r="E3514" s="330"/>
      <c r="F3514" s="331">
        <f t="shared" si="1053"/>
        <v>0</v>
      </c>
      <c r="G3514" s="334">
        <f t="shared" si="1055"/>
        <v>0</v>
      </c>
    </row>
    <row r="3515" spans="1:141" s="335" customFormat="1" ht="24" customHeight="1" x14ac:dyDescent="0.2">
      <c r="A3515" s="326" t="str">
        <f t="shared" si="1051"/>
        <v/>
      </c>
      <c r="B3515" s="327" t="str">
        <f t="shared" si="1054"/>
        <v/>
      </c>
      <c r="C3515" s="328"/>
      <c r="D3515" s="329" t="str">
        <f t="shared" si="1052"/>
        <v/>
      </c>
      <c r="E3515" s="330"/>
      <c r="F3515" s="331">
        <f t="shared" si="1053"/>
        <v>0</v>
      </c>
      <c r="G3515" s="334">
        <f t="shared" si="1055"/>
        <v>0</v>
      </c>
    </row>
    <row r="3516" spans="1:141" s="335" customFormat="1" ht="24" customHeight="1" x14ac:dyDescent="0.2">
      <c r="A3516" s="326" t="str">
        <f t="shared" si="1051"/>
        <v/>
      </c>
      <c r="B3516" s="327" t="str">
        <f t="shared" si="1054"/>
        <v/>
      </c>
      <c r="C3516" s="328"/>
      <c r="D3516" s="329" t="str">
        <f t="shared" si="1052"/>
        <v/>
      </c>
      <c r="E3516" s="330"/>
      <c r="F3516" s="331">
        <f t="shared" si="1053"/>
        <v>0</v>
      </c>
      <c r="G3516" s="334">
        <f t="shared" si="1055"/>
        <v>0</v>
      </c>
    </row>
    <row r="3517" spans="1:141" s="335" customFormat="1" ht="24" customHeight="1" x14ac:dyDescent="0.2">
      <c r="A3517" s="326" t="str">
        <f t="shared" si="1051"/>
        <v/>
      </c>
      <c r="B3517" s="327" t="str">
        <f t="shared" si="1054"/>
        <v/>
      </c>
      <c r="C3517" s="328"/>
      <c r="D3517" s="329" t="str">
        <f t="shared" si="1052"/>
        <v/>
      </c>
      <c r="E3517" s="330"/>
      <c r="F3517" s="331">
        <f t="shared" si="1053"/>
        <v>0</v>
      </c>
      <c r="G3517" s="334">
        <f t="shared" si="1055"/>
        <v>0</v>
      </c>
    </row>
    <row r="3518" spans="1:141" s="335" customFormat="1" ht="24" customHeight="1" x14ac:dyDescent="0.2">
      <c r="A3518" s="326" t="str">
        <f t="shared" si="1051"/>
        <v/>
      </c>
      <c r="B3518" s="327" t="str">
        <f t="shared" si="1054"/>
        <v/>
      </c>
      <c r="C3518" s="328"/>
      <c r="D3518" s="329" t="str">
        <f t="shared" si="1052"/>
        <v/>
      </c>
      <c r="E3518" s="330"/>
      <c r="F3518" s="331">
        <f t="shared" si="1053"/>
        <v>0</v>
      </c>
      <c r="G3518" s="334">
        <f t="shared" si="1055"/>
        <v>0</v>
      </c>
    </row>
    <row r="3519" spans="1:141" s="335" customFormat="1" ht="24" customHeight="1" x14ac:dyDescent="0.2">
      <c r="A3519" s="326" t="str">
        <f t="shared" si="1051"/>
        <v/>
      </c>
      <c r="B3519" s="327" t="str">
        <f t="shared" si="1054"/>
        <v/>
      </c>
      <c r="C3519" s="328"/>
      <c r="D3519" s="329" t="str">
        <f t="shared" si="1052"/>
        <v/>
      </c>
      <c r="E3519" s="330"/>
      <c r="F3519" s="331">
        <f t="shared" si="1053"/>
        <v>0</v>
      </c>
      <c r="G3519" s="334">
        <f t="shared" si="1055"/>
        <v>0</v>
      </c>
    </row>
    <row r="3520" spans="1:141" s="335" customFormat="1" ht="24" customHeight="1" x14ac:dyDescent="0.2">
      <c r="A3520" s="326" t="str">
        <f t="shared" si="1051"/>
        <v/>
      </c>
      <c r="B3520" s="327" t="str">
        <f t="shared" si="1054"/>
        <v/>
      </c>
      <c r="C3520" s="328"/>
      <c r="D3520" s="329" t="str">
        <f t="shared" si="1052"/>
        <v/>
      </c>
      <c r="E3520" s="330"/>
      <c r="F3520" s="331">
        <f t="shared" si="1053"/>
        <v>0</v>
      </c>
      <c r="G3520" s="334">
        <f t="shared" si="1055"/>
        <v>0</v>
      </c>
    </row>
    <row r="3521" spans="1:7" s="335" customFormat="1" ht="24" customHeight="1" x14ac:dyDescent="0.2">
      <c r="A3521" s="326" t="str">
        <f t="shared" si="1051"/>
        <v/>
      </c>
      <c r="B3521" s="327" t="str">
        <f t="shared" si="1054"/>
        <v/>
      </c>
      <c r="C3521" s="328"/>
      <c r="D3521" s="329" t="str">
        <f t="shared" si="1052"/>
        <v/>
      </c>
      <c r="E3521" s="330"/>
      <c r="F3521" s="331">
        <f t="shared" si="1053"/>
        <v>0</v>
      </c>
      <c r="G3521" s="334">
        <f t="shared" si="1055"/>
        <v>0</v>
      </c>
    </row>
    <row r="3522" spans="1:7" s="335" customFormat="1" ht="24" customHeight="1" x14ac:dyDescent="0.2">
      <c r="A3522" s="326" t="str">
        <f t="shared" si="1051"/>
        <v/>
      </c>
      <c r="B3522" s="327" t="str">
        <f t="shared" si="1054"/>
        <v/>
      </c>
      <c r="C3522" s="328"/>
      <c r="D3522" s="329" t="str">
        <f t="shared" si="1052"/>
        <v/>
      </c>
      <c r="E3522" s="330"/>
      <c r="F3522" s="331">
        <f t="shared" si="1053"/>
        <v>0</v>
      </c>
      <c r="G3522" s="334">
        <f t="shared" si="1055"/>
        <v>0</v>
      </c>
    </row>
    <row r="3523" spans="1:7" s="335" customFormat="1" ht="24" customHeight="1" x14ac:dyDescent="0.2">
      <c r="A3523" s="326" t="str">
        <f t="shared" si="1051"/>
        <v/>
      </c>
      <c r="B3523" s="327" t="str">
        <f t="shared" si="1054"/>
        <v/>
      </c>
      <c r="C3523" s="328"/>
      <c r="D3523" s="329" t="str">
        <f t="shared" si="1052"/>
        <v/>
      </c>
      <c r="E3523" s="330"/>
      <c r="F3523" s="331">
        <f t="shared" si="1053"/>
        <v>0</v>
      </c>
      <c r="G3523" s="334">
        <f t="shared" si="1055"/>
        <v>0</v>
      </c>
    </row>
    <row r="3524" spans="1:7" s="335" customFormat="1" ht="24" customHeight="1" x14ac:dyDescent="0.2">
      <c r="A3524" s="326" t="str">
        <f t="shared" si="1051"/>
        <v/>
      </c>
      <c r="B3524" s="327" t="str">
        <f t="shared" si="1054"/>
        <v/>
      </c>
      <c r="C3524" s="328"/>
      <c r="D3524" s="329" t="str">
        <f t="shared" si="1052"/>
        <v/>
      </c>
      <c r="E3524" s="330"/>
      <c r="F3524" s="331">
        <f t="shared" si="1053"/>
        <v>0</v>
      </c>
      <c r="G3524" s="334">
        <f t="shared" si="1055"/>
        <v>0</v>
      </c>
    </row>
    <row r="3525" spans="1:7" s="335" customFormat="1" ht="24" customHeight="1" x14ac:dyDescent="0.2">
      <c r="A3525" s="326" t="str">
        <f t="shared" si="1051"/>
        <v/>
      </c>
      <c r="B3525" s="327" t="str">
        <f t="shared" si="1054"/>
        <v/>
      </c>
      <c r="C3525" s="328"/>
      <c r="D3525" s="329" t="str">
        <f t="shared" si="1052"/>
        <v/>
      </c>
      <c r="E3525" s="330"/>
      <c r="F3525" s="332">
        <f t="shared" si="1053"/>
        <v>0</v>
      </c>
      <c r="G3525" s="334">
        <f t="shared" si="1055"/>
        <v>0</v>
      </c>
    </row>
    <row r="3526" spans="1:7" ht="24" customHeight="1" x14ac:dyDescent="0.2">
      <c r="A3526" s="177"/>
      <c r="B3526" s="151"/>
      <c r="C3526" s="151"/>
      <c r="D3526" s="162"/>
      <c r="E3526" s="163"/>
      <c r="F3526" s="240" t="s">
        <v>33</v>
      </c>
      <c r="G3526" s="178">
        <f>SUBTOTAL(9,G3512:G3525)</f>
        <v>0</v>
      </c>
    </row>
    <row r="3527" spans="1:7" ht="24" customHeight="1" x14ac:dyDescent="0.2">
      <c r="A3527" s="177"/>
      <c r="B3527" s="151"/>
      <c r="C3527" s="179" t="s">
        <v>729</v>
      </c>
      <c r="D3527" s="162"/>
      <c r="E3527" s="163"/>
      <c r="F3527" s="164"/>
      <c r="G3527" s="180"/>
    </row>
    <row r="3528" spans="1:7" s="335" customFormat="1" ht="24" customHeight="1" x14ac:dyDescent="0.2">
      <c r="A3528" s="326" t="str">
        <f t="shared" ref="A3528:A3535" si="1056">IFERROR(VLOOKUP(C3528,Tabla_Insumos,4,FALSE),"")</f>
        <v/>
      </c>
      <c r="B3528" s="327" t="str">
        <f t="shared" ref="B3528:B3535" si="1057">IFERROR(VLOOKUP(C3528,Tabla_Insumos,5,FALSE),"")</f>
        <v/>
      </c>
      <c r="C3528" s="328"/>
      <c r="D3528" s="329" t="str">
        <f t="shared" ref="D3528:D3535" si="1058">IFERROR(VLOOKUP(C3528,Tabla_Insumos,2,FALSE),"")</f>
        <v/>
      </c>
      <c r="E3528" s="330"/>
      <c r="F3528" s="333">
        <f t="shared" ref="F3528:F3535" si="1059">IFERROR(VLOOKUP(C3528,Tabla_Insumos,3,FALSE),0)</f>
        <v>0</v>
      </c>
      <c r="G3528" s="334">
        <f>ROUND(E3528*F3528,2)</f>
        <v>0</v>
      </c>
    </row>
    <row r="3529" spans="1:7" s="335" customFormat="1" ht="24" customHeight="1" x14ac:dyDescent="0.2">
      <c r="A3529" s="326" t="str">
        <f t="shared" si="1056"/>
        <v/>
      </c>
      <c r="B3529" s="327" t="str">
        <f t="shared" si="1057"/>
        <v/>
      </c>
      <c r="C3529" s="328"/>
      <c r="D3529" s="329" t="str">
        <f t="shared" si="1058"/>
        <v/>
      </c>
      <c r="E3529" s="330"/>
      <c r="F3529" s="333">
        <f t="shared" si="1059"/>
        <v>0</v>
      </c>
      <c r="G3529" s="334">
        <f>ROUND(E3529*F3529,2)</f>
        <v>0</v>
      </c>
    </row>
    <row r="3530" spans="1:7" s="335" customFormat="1" ht="24" customHeight="1" x14ac:dyDescent="0.2">
      <c r="A3530" s="326" t="str">
        <f t="shared" si="1056"/>
        <v/>
      </c>
      <c r="B3530" s="327" t="str">
        <f t="shared" si="1057"/>
        <v/>
      </c>
      <c r="C3530" s="328"/>
      <c r="D3530" s="329" t="str">
        <f t="shared" si="1058"/>
        <v/>
      </c>
      <c r="E3530" s="330"/>
      <c r="F3530" s="333">
        <f t="shared" si="1059"/>
        <v>0</v>
      </c>
      <c r="G3530" s="334">
        <f t="shared" ref="G3530:G3535" si="1060">ROUND(E3530*F3530,2)</f>
        <v>0</v>
      </c>
    </row>
    <row r="3531" spans="1:7" s="335" customFormat="1" ht="24" customHeight="1" x14ac:dyDescent="0.2">
      <c r="A3531" s="326" t="str">
        <f t="shared" si="1056"/>
        <v/>
      </c>
      <c r="B3531" s="327" t="str">
        <f t="shared" si="1057"/>
        <v/>
      </c>
      <c r="C3531" s="328"/>
      <c r="D3531" s="329" t="str">
        <f t="shared" si="1058"/>
        <v/>
      </c>
      <c r="E3531" s="330"/>
      <c r="F3531" s="333">
        <f t="shared" si="1059"/>
        <v>0</v>
      </c>
      <c r="G3531" s="334">
        <f t="shared" si="1060"/>
        <v>0</v>
      </c>
    </row>
    <row r="3532" spans="1:7" s="335" customFormat="1" ht="24" customHeight="1" x14ac:dyDescent="0.2">
      <c r="A3532" s="326" t="str">
        <f t="shared" si="1056"/>
        <v/>
      </c>
      <c r="B3532" s="327" t="str">
        <f t="shared" si="1057"/>
        <v/>
      </c>
      <c r="C3532" s="328"/>
      <c r="D3532" s="329" t="str">
        <f t="shared" si="1058"/>
        <v/>
      </c>
      <c r="E3532" s="330"/>
      <c r="F3532" s="331">
        <f t="shared" si="1059"/>
        <v>0</v>
      </c>
      <c r="G3532" s="334">
        <f t="shared" si="1060"/>
        <v>0</v>
      </c>
    </row>
    <row r="3533" spans="1:7" s="335" customFormat="1" ht="24" customHeight="1" x14ac:dyDescent="0.2">
      <c r="A3533" s="326" t="str">
        <f t="shared" si="1056"/>
        <v/>
      </c>
      <c r="B3533" s="327" t="str">
        <f t="shared" si="1057"/>
        <v/>
      </c>
      <c r="C3533" s="328"/>
      <c r="D3533" s="329" t="str">
        <f t="shared" si="1058"/>
        <v/>
      </c>
      <c r="E3533" s="330"/>
      <c r="F3533" s="331">
        <f t="shared" si="1059"/>
        <v>0</v>
      </c>
      <c r="G3533" s="334">
        <f t="shared" si="1060"/>
        <v>0</v>
      </c>
    </row>
    <row r="3534" spans="1:7" s="335" customFormat="1" ht="24" customHeight="1" x14ac:dyDescent="0.2">
      <c r="A3534" s="326" t="str">
        <f t="shared" si="1056"/>
        <v/>
      </c>
      <c r="B3534" s="327" t="str">
        <f t="shared" si="1057"/>
        <v/>
      </c>
      <c r="C3534" s="328"/>
      <c r="D3534" s="329" t="str">
        <f t="shared" si="1058"/>
        <v/>
      </c>
      <c r="E3534" s="330"/>
      <c r="F3534" s="331">
        <f t="shared" si="1059"/>
        <v>0</v>
      </c>
      <c r="G3534" s="334">
        <f t="shared" si="1060"/>
        <v>0</v>
      </c>
    </row>
    <row r="3535" spans="1:7" s="335" customFormat="1" ht="24" customHeight="1" x14ac:dyDescent="0.2">
      <c r="A3535" s="326" t="str">
        <f t="shared" si="1056"/>
        <v/>
      </c>
      <c r="B3535" s="327" t="str">
        <f t="shared" si="1057"/>
        <v/>
      </c>
      <c r="C3535" s="328"/>
      <c r="D3535" s="329" t="str">
        <f t="shared" si="1058"/>
        <v/>
      </c>
      <c r="E3535" s="330"/>
      <c r="F3535" s="331">
        <f t="shared" si="1059"/>
        <v>0</v>
      </c>
      <c r="G3535" s="334">
        <f t="shared" si="1060"/>
        <v>0</v>
      </c>
    </row>
    <row r="3536" spans="1:7" ht="24" customHeight="1" x14ac:dyDescent="0.2">
      <c r="A3536" s="177"/>
      <c r="B3536" s="151"/>
      <c r="C3536" s="151"/>
      <c r="D3536" s="162"/>
      <c r="E3536" s="163"/>
      <c r="F3536" s="240" t="s">
        <v>34</v>
      </c>
      <c r="G3536" s="178">
        <f>SUBTOTAL(9,G3528:G3535)</f>
        <v>0</v>
      </c>
    </row>
    <row r="3537" spans="1:8" ht="24" customHeight="1" x14ac:dyDescent="0.2">
      <c r="A3537" s="177"/>
      <c r="B3537" s="151"/>
      <c r="C3537" s="179" t="s">
        <v>730</v>
      </c>
      <c r="D3537" s="162"/>
      <c r="E3537" s="163"/>
      <c r="F3537" s="164"/>
      <c r="G3537" s="180"/>
    </row>
    <row r="3538" spans="1:8" s="335" customFormat="1" ht="24" customHeight="1" x14ac:dyDescent="0.2">
      <c r="A3538" s="326" t="str">
        <f t="shared" ref="A3538:A3546" si="1061">IFERROR(VLOOKUP(C3538,Tabla_Insumos,4,FALSE),"")</f>
        <v/>
      </c>
      <c r="B3538" s="327" t="str">
        <f t="shared" ref="B3538:B3546" si="1062">IFERROR(VLOOKUP(C3538,Tabla_Insumos,5,FALSE),"")</f>
        <v/>
      </c>
      <c r="C3538" s="328"/>
      <c r="D3538" s="329" t="str">
        <f t="shared" ref="D3538:D3546" si="1063">IFERROR(VLOOKUP(C3538,Tabla_Insumos,2,FALSE),"")</f>
        <v/>
      </c>
      <c r="E3538" s="330"/>
      <c r="F3538" s="331">
        <f t="shared" ref="F3538:F3546" si="1064">IFERROR(VLOOKUP(C3538,Tabla_Insumos,3,FALSE),0)</f>
        <v>0</v>
      </c>
      <c r="G3538" s="334">
        <f t="shared" ref="G3538:G3546" si="1065">ROUND(E3538*F3538,2)</f>
        <v>0</v>
      </c>
    </row>
    <row r="3539" spans="1:8" s="335" customFormat="1" ht="24" customHeight="1" x14ac:dyDescent="0.2">
      <c r="A3539" s="326" t="str">
        <f t="shared" si="1061"/>
        <v/>
      </c>
      <c r="B3539" s="327" t="str">
        <f t="shared" si="1062"/>
        <v/>
      </c>
      <c r="C3539" s="328"/>
      <c r="D3539" s="329" t="str">
        <f t="shared" si="1063"/>
        <v/>
      </c>
      <c r="E3539" s="330"/>
      <c r="F3539" s="331">
        <f t="shared" si="1064"/>
        <v>0</v>
      </c>
      <c r="G3539" s="334">
        <f t="shared" si="1065"/>
        <v>0</v>
      </c>
    </row>
    <row r="3540" spans="1:8" s="335" customFormat="1" ht="24" customHeight="1" x14ac:dyDescent="0.2">
      <c r="A3540" s="326" t="str">
        <f t="shared" si="1061"/>
        <v/>
      </c>
      <c r="B3540" s="327" t="str">
        <f t="shared" si="1062"/>
        <v/>
      </c>
      <c r="C3540" s="328"/>
      <c r="D3540" s="329" t="str">
        <f t="shared" si="1063"/>
        <v/>
      </c>
      <c r="E3540" s="330"/>
      <c r="F3540" s="331">
        <f t="shared" si="1064"/>
        <v>0</v>
      </c>
      <c r="G3540" s="334">
        <f t="shared" si="1065"/>
        <v>0</v>
      </c>
    </row>
    <row r="3541" spans="1:8" s="335" customFormat="1" ht="24" customHeight="1" x14ac:dyDescent="0.2">
      <c r="A3541" s="326" t="str">
        <f t="shared" si="1061"/>
        <v/>
      </c>
      <c r="B3541" s="327" t="str">
        <f t="shared" si="1062"/>
        <v/>
      </c>
      <c r="C3541" s="328"/>
      <c r="D3541" s="329" t="str">
        <f t="shared" si="1063"/>
        <v/>
      </c>
      <c r="E3541" s="330"/>
      <c r="F3541" s="331">
        <f t="shared" si="1064"/>
        <v>0</v>
      </c>
      <c r="G3541" s="334">
        <f t="shared" si="1065"/>
        <v>0</v>
      </c>
    </row>
    <row r="3542" spans="1:8" s="335" customFormat="1" ht="24" customHeight="1" x14ac:dyDescent="0.2">
      <c r="A3542" s="326" t="str">
        <f t="shared" si="1061"/>
        <v/>
      </c>
      <c r="B3542" s="327" t="str">
        <f t="shared" si="1062"/>
        <v/>
      </c>
      <c r="C3542" s="328"/>
      <c r="D3542" s="329" t="str">
        <f t="shared" si="1063"/>
        <v/>
      </c>
      <c r="E3542" s="330"/>
      <c r="F3542" s="331">
        <f t="shared" si="1064"/>
        <v>0</v>
      </c>
      <c r="G3542" s="334">
        <f t="shared" si="1065"/>
        <v>0</v>
      </c>
    </row>
    <row r="3543" spans="1:8" s="335" customFormat="1" ht="24" customHeight="1" x14ac:dyDescent="0.2">
      <c r="A3543" s="326" t="str">
        <f t="shared" si="1061"/>
        <v/>
      </c>
      <c r="B3543" s="327" t="str">
        <f t="shared" si="1062"/>
        <v/>
      </c>
      <c r="C3543" s="328"/>
      <c r="D3543" s="329" t="str">
        <f t="shared" si="1063"/>
        <v/>
      </c>
      <c r="E3543" s="330"/>
      <c r="F3543" s="331">
        <f t="shared" si="1064"/>
        <v>0</v>
      </c>
      <c r="G3543" s="334">
        <f t="shared" si="1065"/>
        <v>0</v>
      </c>
    </row>
    <row r="3544" spans="1:8" s="335" customFormat="1" ht="24" customHeight="1" x14ac:dyDescent="0.2">
      <c r="A3544" s="326" t="str">
        <f t="shared" si="1061"/>
        <v/>
      </c>
      <c r="B3544" s="327" t="str">
        <f t="shared" si="1062"/>
        <v/>
      </c>
      <c r="C3544" s="328"/>
      <c r="D3544" s="329" t="str">
        <f t="shared" si="1063"/>
        <v/>
      </c>
      <c r="E3544" s="330"/>
      <c r="F3544" s="331">
        <f t="shared" si="1064"/>
        <v>0</v>
      </c>
      <c r="G3544" s="334">
        <f t="shared" si="1065"/>
        <v>0</v>
      </c>
    </row>
    <row r="3545" spans="1:8" s="335" customFormat="1" ht="24" customHeight="1" x14ac:dyDescent="0.2">
      <c r="A3545" s="326" t="str">
        <f t="shared" si="1061"/>
        <v/>
      </c>
      <c r="B3545" s="327" t="str">
        <f t="shared" si="1062"/>
        <v/>
      </c>
      <c r="C3545" s="328"/>
      <c r="D3545" s="329" t="str">
        <f t="shared" si="1063"/>
        <v/>
      </c>
      <c r="E3545" s="330"/>
      <c r="F3545" s="331">
        <f t="shared" si="1064"/>
        <v>0</v>
      </c>
      <c r="G3545" s="334">
        <f t="shared" si="1065"/>
        <v>0</v>
      </c>
    </row>
    <row r="3546" spans="1:8" s="335" customFormat="1" ht="24" customHeight="1" x14ac:dyDescent="0.2">
      <c r="A3546" s="326" t="str">
        <f t="shared" si="1061"/>
        <v/>
      </c>
      <c r="B3546" s="327" t="str">
        <f t="shared" si="1062"/>
        <v/>
      </c>
      <c r="C3546" s="328"/>
      <c r="D3546" s="329" t="str">
        <f t="shared" si="1063"/>
        <v/>
      </c>
      <c r="E3546" s="330"/>
      <c r="F3546" s="331">
        <f t="shared" si="1064"/>
        <v>0</v>
      </c>
      <c r="G3546" s="334">
        <f t="shared" si="1065"/>
        <v>0</v>
      </c>
    </row>
    <row r="3547" spans="1:8" ht="24" customHeight="1" x14ac:dyDescent="0.2">
      <c r="A3547" s="181"/>
      <c r="B3547" s="162"/>
      <c r="C3547" s="151"/>
      <c r="D3547" s="162"/>
      <c r="E3547" s="163"/>
      <c r="F3547" s="240" t="s">
        <v>35</v>
      </c>
      <c r="G3547" s="178">
        <f>SUBTOTAL(9,G3538:G3546)</f>
        <v>0</v>
      </c>
    </row>
    <row r="3548" spans="1:8" ht="24" customHeight="1" thickBot="1" x14ac:dyDescent="0.25">
      <c r="A3548" s="182"/>
      <c r="B3548" s="183"/>
      <c r="C3548" s="184"/>
      <c r="D3548" s="183"/>
      <c r="E3548" s="185"/>
      <c r="F3548" s="186"/>
      <c r="G3548" s="187"/>
    </row>
    <row r="3549" spans="1:8" ht="24" customHeight="1" thickBot="1" x14ac:dyDescent="0.25">
      <c r="A3549" s="188" t="str">
        <f>B3507</f>
        <v>25.4</v>
      </c>
      <c r="B3549" s="189" t="str">
        <f>C3507</f>
        <v>Retiro y traslado de puertas y rejas exteriores</v>
      </c>
      <c r="C3549" s="190"/>
      <c r="D3549" s="190" t="s">
        <v>36</v>
      </c>
      <c r="E3549" s="191"/>
      <c r="F3549" s="192" t="s">
        <v>37</v>
      </c>
      <c r="G3549" s="193">
        <f>SUBTOTAL(9,G3512:G3548)</f>
        <v>0</v>
      </c>
    </row>
    <row r="3550" spans="1:8" ht="24" customHeight="1" thickTop="1" thickBot="1" x14ac:dyDescent="0.25"/>
    <row r="3551" spans="1:8" ht="24" customHeight="1" thickTop="1" x14ac:dyDescent="0.2">
      <c r="A3551" s="225" t="s">
        <v>39</v>
      </c>
      <c r="B3551" s="226"/>
      <c r="C3551" s="226"/>
      <c r="D3551" s="226"/>
      <c r="E3551" s="226"/>
      <c r="F3551" s="226"/>
      <c r="G3551" s="227"/>
      <c r="H3551" s="152">
        <f>COUNTIF($A$1:A3557,"ANALISIS DE PRECIOS")</f>
        <v>72</v>
      </c>
    </row>
    <row r="3552" spans="1:8" ht="24" customHeight="1" x14ac:dyDescent="0.2">
      <c r="A3552" s="153" t="s">
        <v>726</v>
      </c>
      <c r="B3552" s="154" t="str">
        <f>Comitente</f>
        <v>DIRECCIÓN DE INFRAESTRUCTURA ESCOLAR</v>
      </c>
      <c r="C3552" s="148"/>
      <c r="D3552" s="155"/>
      <c r="E3552" s="155"/>
      <c r="F3552" s="156"/>
      <c r="G3552" s="157"/>
    </row>
    <row r="3553" spans="1:141" ht="24" customHeight="1" x14ac:dyDescent="0.2">
      <c r="A3553" s="153" t="s">
        <v>727</v>
      </c>
      <c r="B3553" s="154">
        <f>Contratista</f>
        <v>0</v>
      </c>
      <c r="C3553" s="149"/>
      <c r="D3553" s="149"/>
      <c r="E3553" s="149"/>
      <c r="F3553" s="158"/>
      <c r="G3553" s="159"/>
    </row>
    <row r="3554" spans="1:141" ht="24" customHeight="1" x14ac:dyDescent="0.2">
      <c r="A3554" s="153" t="s">
        <v>26</v>
      </c>
      <c r="B3554" s="154" t="str">
        <f>Obra</f>
        <v>E.N.I. N° 23 - MARGARITA FERRA DE BARTOL</v>
      </c>
      <c r="C3554" s="149"/>
      <c r="D3554" s="149"/>
      <c r="E3554" s="149"/>
      <c r="F3554" s="158" t="s">
        <v>40</v>
      </c>
      <c r="G3554" s="160">
        <f>Fecha_Base</f>
        <v>0</v>
      </c>
    </row>
    <row r="3555" spans="1:141" ht="24" customHeight="1" x14ac:dyDescent="0.2">
      <c r="A3555" s="161" t="s">
        <v>725</v>
      </c>
      <c r="B3555" s="150" t="str">
        <f>Ubicación</f>
        <v>Alfredo Fortabat 3060 (o) - Bº Franklin Rawson</v>
      </c>
      <c r="C3555" s="150"/>
      <c r="D3555" s="162"/>
      <c r="E3555" s="163"/>
      <c r="F3555" s="164"/>
      <c r="G3555" s="165"/>
    </row>
    <row r="3556" spans="1:141" ht="24" customHeight="1" x14ac:dyDescent="0.2">
      <c r="A3556" s="161" t="s">
        <v>41</v>
      </c>
      <c r="B3556" s="166" t="str">
        <f>IFERROR(VALUE(LEFT(B3557,FIND("-",B3557)-1)),"")</f>
        <v/>
      </c>
      <c r="C3556" s="151" t="str">
        <f>IFERROR(VLOOKUP(B3556,Tabla_CyP,2,FALSE),"")</f>
        <v/>
      </c>
      <c r="E3556" s="163"/>
      <c r="F3556" s="164"/>
      <c r="G3556" s="165"/>
    </row>
    <row r="3557" spans="1:141" ht="24" customHeight="1" x14ac:dyDescent="0.2">
      <c r="A3557" s="161" t="s">
        <v>27</v>
      </c>
      <c r="B3557" s="167" t="str">
        <f>IFERROR(VLOOKUP(COUNTIF($A$1:A3557,"ANALISIS DE PRECIOS"),Tabla_NumeroItem,4,FALSE),"")</f>
        <v>25.5</v>
      </c>
      <c r="C3557" s="151" t="str">
        <f>IFERROR(VLOOKUP(B3557,Tabla_CyP,2,FALSE),"")</f>
        <v>Retiro y traslado de Antena Satelital</v>
      </c>
      <c r="D3557" s="162"/>
      <c r="E3557" s="163"/>
      <c r="F3557" s="158" t="s">
        <v>28</v>
      </c>
      <c r="G3557" s="168" t="str">
        <f>IFERROR(VLOOKUP(B3557,Tabla_CyP,4,FALSE),"")</f>
        <v>gl</v>
      </c>
    </row>
    <row r="3558" spans="1:141" ht="24" customHeight="1" x14ac:dyDescent="0.2">
      <c r="A3558" s="161"/>
      <c r="B3558" s="150"/>
      <c r="C3558" s="151"/>
      <c r="D3558" s="162"/>
      <c r="E3558" s="163"/>
      <c r="F3558" s="164"/>
      <c r="G3558" s="165"/>
    </row>
    <row r="3559" spans="1:141" ht="24" customHeight="1" x14ac:dyDescent="0.2">
      <c r="A3559" s="357" t="s">
        <v>588</v>
      </c>
      <c r="B3559" s="358"/>
      <c r="C3559" s="359" t="s">
        <v>0</v>
      </c>
      <c r="D3559" s="359" t="s">
        <v>29</v>
      </c>
      <c r="E3559" s="361" t="s">
        <v>30</v>
      </c>
      <c r="F3559" s="363" t="s">
        <v>31</v>
      </c>
      <c r="G3559" s="365" t="s">
        <v>32</v>
      </c>
    </row>
    <row r="3560" spans="1:141" s="171" customFormat="1" ht="24" customHeight="1" x14ac:dyDescent="0.2">
      <c r="A3560" s="169" t="s">
        <v>589</v>
      </c>
      <c r="B3560" s="170" t="s">
        <v>590</v>
      </c>
      <c r="C3560" s="360"/>
      <c r="D3560" s="360"/>
      <c r="E3560" s="362"/>
      <c r="F3560" s="364"/>
      <c r="G3560" s="366"/>
      <c r="I3560" s="336"/>
      <c r="J3560" s="336"/>
      <c r="K3560" s="336"/>
      <c r="L3560" s="336"/>
      <c r="M3560" s="336"/>
      <c r="N3560" s="336"/>
      <c r="O3560" s="336"/>
      <c r="P3560" s="336"/>
      <c r="Q3560" s="336"/>
      <c r="R3560" s="336"/>
      <c r="S3560" s="336"/>
      <c r="T3560" s="336"/>
      <c r="U3560" s="336"/>
      <c r="V3560" s="336"/>
      <c r="W3560" s="336"/>
      <c r="X3560" s="336"/>
      <c r="Y3560" s="336"/>
      <c r="Z3560" s="336"/>
      <c r="AA3560" s="336"/>
      <c r="AB3560" s="336"/>
      <c r="AC3560" s="336"/>
      <c r="AD3560" s="336"/>
      <c r="AE3560" s="336"/>
      <c r="AF3560" s="336"/>
      <c r="AG3560" s="336"/>
      <c r="AH3560" s="336"/>
      <c r="AI3560" s="336"/>
      <c r="AJ3560" s="336"/>
      <c r="AK3560" s="336"/>
      <c r="AL3560" s="336"/>
      <c r="AM3560" s="336"/>
      <c r="AN3560" s="336"/>
      <c r="AO3560" s="336"/>
      <c r="AP3560" s="336"/>
      <c r="AQ3560" s="336"/>
      <c r="AR3560" s="336"/>
      <c r="AS3560" s="336"/>
      <c r="AT3560" s="336"/>
      <c r="AU3560" s="336"/>
      <c r="AV3560" s="336"/>
      <c r="AW3560" s="336"/>
      <c r="AX3560" s="336"/>
      <c r="AY3560" s="336"/>
      <c r="AZ3560" s="336"/>
      <c r="BA3560" s="336"/>
      <c r="BB3560" s="336"/>
      <c r="BC3560" s="336"/>
      <c r="BD3560" s="336"/>
      <c r="BE3560" s="336"/>
      <c r="BF3560" s="336"/>
      <c r="BG3560" s="336"/>
      <c r="BH3560" s="336"/>
      <c r="BI3560" s="336"/>
      <c r="BJ3560" s="336"/>
      <c r="BK3560" s="336"/>
      <c r="BL3560" s="336"/>
      <c r="BM3560" s="336"/>
      <c r="BN3560" s="336"/>
      <c r="BO3560" s="336"/>
      <c r="BP3560" s="336"/>
      <c r="BQ3560" s="336"/>
      <c r="BR3560" s="336"/>
      <c r="BS3560" s="336"/>
      <c r="BT3560" s="336"/>
      <c r="BU3560" s="336"/>
      <c r="BV3560" s="336"/>
      <c r="BW3560" s="336"/>
      <c r="BX3560" s="336"/>
      <c r="BY3560" s="336"/>
      <c r="BZ3560" s="336"/>
      <c r="CA3560" s="336"/>
      <c r="CB3560" s="336"/>
      <c r="CC3560" s="336"/>
      <c r="CD3560" s="336"/>
      <c r="CE3560" s="336"/>
      <c r="CF3560" s="336"/>
      <c r="CG3560" s="336"/>
      <c r="CH3560" s="336"/>
      <c r="CI3560" s="336"/>
      <c r="CJ3560" s="336"/>
      <c r="CK3560" s="336"/>
      <c r="CL3560" s="336"/>
      <c r="CM3560" s="336"/>
      <c r="CN3560" s="336"/>
      <c r="CO3560" s="336"/>
      <c r="CP3560" s="336"/>
      <c r="CQ3560" s="336"/>
      <c r="CR3560" s="336"/>
      <c r="CS3560" s="336"/>
      <c r="CT3560" s="336"/>
      <c r="CU3560" s="336"/>
      <c r="CV3560" s="336"/>
      <c r="CW3560" s="336"/>
      <c r="CX3560" s="336"/>
      <c r="CY3560" s="336"/>
      <c r="CZ3560" s="336"/>
      <c r="DA3560" s="336"/>
      <c r="DB3560" s="336"/>
      <c r="DC3560" s="336"/>
      <c r="DD3560" s="336"/>
      <c r="DE3560" s="336"/>
      <c r="DF3560" s="336"/>
      <c r="DG3560" s="336"/>
      <c r="DH3560" s="336"/>
      <c r="DI3560" s="336"/>
      <c r="DJ3560" s="336"/>
      <c r="DK3560" s="336"/>
      <c r="DL3560" s="336"/>
      <c r="DM3560" s="336"/>
      <c r="DN3560" s="336"/>
      <c r="DO3560" s="336"/>
      <c r="DP3560" s="336"/>
      <c r="DQ3560" s="336"/>
      <c r="DR3560" s="336"/>
      <c r="DS3560" s="336"/>
      <c r="DT3560" s="336"/>
      <c r="DU3560" s="336"/>
      <c r="DV3560" s="336"/>
      <c r="DW3560" s="336"/>
      <c r="DX3560" s="336"/>
      <c r="DY3560" s="336"/>
      <c r="DZ3560" s="336"/>
      <c r="EA3560" s="336"/>
      <c r="EB3560" s="336"/>
      <c r="EC3560" s="336"/>
      <c r="ED3560" s="336"/>
      <c r="EE3560" s="336"/>
      <c r="EF3560" s="336"/>
      <c r="EG3560" s="336"/>
      <c r="EH3560" s="336"/>
      <c r="EI3560" s="336"/>
      <c r="EJ3560" s="336"/>
      <c r="EK3560" s="336"/>
    </row>
    <row r="3561" spans="1:141" ht="24" customHeight="1" x14ac:dyDescent="0.2">
      <c r="A3561" s="239"/>
      <c r="B3561" s="172"/>
      <c r="C3561" s="237" t="s">
        <v>728</v>
      </c>
      <c r="D3561" s="173"/>
      <c r="E3561" s="174"/>
      <c r="F3561" s="175"/>
      <c r="G3561" s="176"/>
    </row>
    <row r="3562" spans="1:141" s="335" customFormat="1" ht="24" customHeight="1" x14ac:dyDescent="0.2">
      <c r="A3562" s="326" t="str">
        <f t="shared" ref="A3562:A3575" si="1066">IFERROR(VLOOKUP(C3562,Tabla_Insumos,4,FALSE),"")</f>
        <v/>
      </c>
      <c r="B3562" s="327" t="str">
        <f>IFERROR(VLOOKUP(C3562,Tabla_Insumos,5,FALSE),"")</f>
        <v/>
      </c>
      <c r="C3562" s="328"/>
      <c r="D3562" s="329" t="str">
        <f t="shared" ref="D3562:D3575" si="1067">IFERROR(VLOOKUP(C3562,Tabla_Insumos,2,FALSE),"")</f>
        <v/>
      </c>
      <c r="E3562" s="330"/>
      <c r="F3562" s="331">
        <f t="shared" ref="F3562:F3575" si="1068">IFERROR(VLOOKUP(C3562,Tabla_Insumos,3,FALSE),0)</f>
        <v>0</v>
      </c>
      <c r="G3562" s="334">
        <f>ROUND(E3562*F3562,2)</f>
        <v>0</v>
      </c>
    </row>
    <row r="3563" spans="1:141" s="335" customFormat="1" ht="24" customHeight="1" x14ac:dyDescent="0.2">
      <c r="A3563" s="326" t="str">
        <f t="shared" si="1066"/>
        <v/>
      </c>
      <c r="B3563" s="327" t="str">
        <f t="shared" ref="B3563:B3575" si="1069">IFERROR(VLOOKUP(C3563,Tabla_Insumos,5,FALSE),"")</f>
        <v/>
      </c>
      <c r="C3563" s="328"/>
      <c r="D3563" s="329" t="str">
        <f t="shared" si="1067"/>
        <v/>
      </c>
      <c r="E3563" s="330"/>
      <c r="F3563" s="331">
        <f t="shared" si="1068"/>
        <v>0</v>
      </c>
      <c r="G3563" s="334">
        <f t="shared" ref="G3563:G3575" si="1070">ROUND(E3563*F3563,2)</f>
        <v>0</v>
      </c>
    </row>
    <row r="3564" spans="1:141" s="335" customFormat="1" ht="24" customHeight="1" x14ac:dyDescent="0.2">
      <c r="A3564" s="326" t="str">
        <f t="shared" si="1066"/>
        <v/>
      </c>
      <c r="B3564" s="327" t="str">
        <f t="shared" si="1069"/>
        <v/>
      </c>
      <c r="C3564" s="328"/>
      <c r="D3564" s="329" t="str">
        <f t="shared" si="1067"/>
        <v/>
      </c>
      <c r="E3564" s="330"/>
      <c r="F3564" s="331">
        <f t="shared" si="1068"/>
        <v>0</v>
      </c>
      <c r="G3564" s="334">
        <f t="shared" si="1070"/>
        <v>0</v>
      </c>
    </row>
    <row r="3565" spans="1:141" s="335" customFormat="1" ht="24" customHeight="1" x14ac:dyDescent="0.2">
      <c r="A3565" s="326" t="str">
        <f t="shared" si="1066"/>
        <v/>
      </c>
      <c r="B3565" s="327" t="str">
        <f t="shared" si="1069"/>
        <v/>
      </c>
      <c r="C3565" s="328"/>
      <c r="D3565" s="329" t="str">
        <f t="shared" si="1067"/>
        <v/>
      </c>
      <c r="E3565" s="330"/>
      <c r="F3565" s="331">
        <f t="shared" si="1068"/>
        <v>0</v>
      </c>
      <c r="G3565" s="334">
        <f t="shared" si="1070"/>
        <v>0</v>
      </c>
    </row>
    <row r="3566" spans="1:141" s="335" customFormat="1" ht="24" customHeight="1" x14ac:dyDescent="0.2">
      <c r="A3566" s="326" t="str">
        <f t="shared" si="1066"/>
        <v/>
      </c>
      <c r="B3566" s="327" t="str">
        <f t="shared" si="1069"/>
        <v/>
      </c>
      <c r="C3566" s="328"/>
      <c r="D3566" s="329" t="str">
        <f t="shared" si="1067"/>
        <v/>
      </c>
      <c r="E3566" s="330"/>
      <c r="F3566" s="331">
        <f t="shared" si="1068"/>
        <v>0</v>
      </c>
      <c r="G3566" s="334">
        <f t="shared" si="1070"/>
        <v>0</v>
      </c>
    </row>
    <row r="3567" spans="1:141" s="335" customFormat="1" ht="24" customHeight="1" x14ac:dyDescent="0.2">
      <c r="A3567" s="326" t="str">
        <f t="shared" si="1066"/>
        <v/>
      </c>
      <c r="B3567" s="327" t="str">
        <f t="shared" si="1069"/>
        <v/>
      </c>
      <c r="C3567" s="328"/>
      <c r="D3567" s="329" t="str">
        <f t="shared" si="1067"/>
        <v/>
      </c>
      <c r="E3567" s="330"/>
      <c r="F3567" s="331">
        <f t="shared" si="1068"/>
        <v>0</v>
      </c>
      <c r="G3567" s="334">
        <f t="shared" si="1070"/>
        <v>0</v>
      </c>
    </row>
    <row r="3568" spans="1:141" s="335" customFormat="1" ht="24" customHeight="1" x14ac:dyDescent="0.2">
      <c r="A3568" s="326" t="str">
        <f t="shared" si="1066"/>
        <v/>
      </c>
      <c r="B3568" s="327" t="str">
        <f t="shared" si="1069"/>
        <v/>
      </c>
      <c r="C3568" s="328"/>
      <c r="D3568" s="329" t="str">
        <f t="shared" si="1067"/>
        <v/>
      </c>
      <c r="E3568" s="330"/>
      <c r="F3568" s="331">
        <f t="shared" si="1068"/>
        <v>0</v>
      </c>
      <c r="G3568" s="334">
        <f t="shared" si="1070"/>
        <v>0</v>
      </c>
    </row>
    <row r="3569" spans="1:7" s="335" customFormat="1" ht="24" customHeight="1" x14ac:dyDescent="0.2">
      <c r="A3569" s="326" t="str">
        <f t="shared" si="1066"/>
        <v/>
      </c>
      <c r="B3569" s="327" t="str">
        <f t="shared" si="1069"/>
        <v/>
      </c>
      <c r="C3569" s="328"/>
      <c r="D3569" s="329" t="str">
        <f t="shared" si="1067"/>
        <v/>
      </c>
      <c r="E3569" s="330"/>
      <c r="F3569" s="331">
        <f t="shared" si="1068"/>
        <v>0</v>
      </c>
      <c r="G3569" s="334">
        <f t="shared" si="1070"/>
        <v>0</v>
      </c>
    </row>
    <row r="3570" spans="1:7" s="335" customFormat="1" ht="24" customHeight="1" x14ac:dyDescent="0.2">
      <c r="A3570" s="326" t="str">
        <f t="shared" si="1066"/>
        <v/>
      </c>
      <c r="B3570" s="327" t="str">
        <f t="shared" si="1069"/>
        <v/>
      </c>
      <c r="C3570" s="328"/>
      <c r="D3570" s="329" t="str">
        <f t="shared" si="1067"/>
        <v/>
      </c>
      <c r="E3570" s="330"/>
      <c r="F3570" s="331">
        <f t="shared" si="1068"/>
        <v>0</v>
      </c>
      <c r="G3570" s="334">
        <f t="shared" si="1070"/>
        <v>0</v>
      </c>
    </row>
    <row r="3571" spans="1:7" s="335" customFormat="1" ht="24" customHeight="1" x14ac:dyDescent="0.2">
      <c r="A3571" s="326" t="str">
        <f t="shared" si="1066"/>
        <v/>
      </c>
      <c r="B3571" s="327" t="str">
        <f t="shared" si="1069"/>
        <v/>
      </c>
      <c r="C3571" s="328"/>
      <c r="D3571" s="329" t="str">
        <f t="shared" si="1067"/>
        <v/>
      </c>
      <c r="E3571" s="330"/>
      <c r="F3571" s="331">
        <f t="shared" si="1068"/>
        <v>0</v>
      </c>
      <c r="G3571" s="334">
        <f t="shared" si="1070"/>
        <v>0</v>
      </c>
    </row>
    <row r="3572" spans="1:7" s="335" customFormat="1" ht="24" customHeight="1" x14ac:dyDescent="0.2">
      <c r="A3572" s="326" t="str">
        <f t="shared" si="1066"/>
        <v/>
      </c>
      <c r="B3572" s="327" t="str">
        <f t="shared" si="1069"/>
        <v/>
      </c>
      <c r="C3572" s="328"/>
      <c r="D3572" s="329" t="str">
        <f t="shared" si="1067"/>
        <v/>
      </c>
      <c r="E3572" s="330"/>
      <c r="F3572" s="331">
        <f t="shared" si="1068"/>
        <v>0</v>
      </c>
      <c r="G3572" s="334">
        <f t="shared" si="1070"/>
        <v>0</v>
      </c>
    </row>
    <row r="3573" spans="1:7" s="335" customFormat="1" ht="24" customHeight="1" x14ac:dyDescent="0.2">
      <c r="A3573" s="326" t="str">
        <f t="shared" si="1066"/>
        <v/>
      </c>
      <c r="B3573" s="327" t="str">
        <f t="shared" si="1069"/>
        <v/>
      </c>
      <c r="C3573" s="328"/>
      <c r="D3573" s="329" t="str">
        <f t="shared" si="1067"/>
        <v/>
      </c>
      <c r="E3573" s="330"/>
      <c r="F3573" s="331">
        <f t="shared" si="1068"/>
        <v>0</v>
      </c>
      <c r="G3573" s="334">
        <f t="shared" si="1070"/>
        <v>0</v>
      </c>
    </row>
    <row r="3574" spans="1:7" s="335" customFormat="1" ht="24" customHeight="1" x14ac:dyDescent="0.2">
      <c r="A3574" s="326" t="str">
        <f t="shared" si="1066"/>
        <v/>
      </c>
      <c r="B3574" s="327" t="str">
        <f t="shared" si="1069"/>
        <v/>
      </c>
      <c r="C3574" s="328"/>
      <c r="D3574" s="329" t="str">
        <f t="shared" si="1067"/>
        <v/>
      </c>
      <c r="E3574" s="330"/>
      <c r="F3574" s="331">
        <f t="shared" si="1068"/>
        <v>0</v>
      </c>
      <c r="G3574" s="334">
        <f t="shared" si="1070"/>
        <v>0</v>
      </c>
    </row>
    <row r="3575" spans="1:7" s="335" customFormat="1" ht="24" customHeight="1" x14ac:dyDescent="0.2">
      <c r="A3575" s="326" t="str">
        <f t="shared" si="1066"/>
        <v/>
      </c>
      <c r="B3575" s="327" t="str">
        <f t="shared" si="1069"/>
        <v/>
      </c>
      <c r="C3575" s="328"/>
      <c r="D3575" s="329" t="str">
        <f t="shared" si="1067"/>
        <v/>
      </c>
      <c r="E3575" s="330"/>
      <c r="F3575" s="332">
        <f t="shared" si="1068"/>
        <v>0</v>
      </c>
      <c r="G3575" s="334">
        <f t="shared" si="1070"/>
        <v>0</v>
      </c>
    </row>
    <row r="3576" spans="1:7" ht="24" customHeight="1" x14ac:dyDescent="0.2">
      <c r="A3576" s="177"/>
      <c r="B3576" s="151"/>
      <c r="C3576" s="151"/>
      <c r="D3576" s="162"/>
      <c r="E3576" s="163"/>
      <c r="F3576" s="240" t="s">
        <v>33</v>
      </c>
      <c r="G3576" s="178">
        <f>SUBTOTAL(9,G3562:G3575)</f>
        <v>0</v>
      </c>
    </row>
    <row r="3577" spans="1:7" ht="24" customHeight="1" x14ac:dyDescent="0.2">
      <c r="A3577" s="177"/>
      <c r="B3577" s="151"/>
      <c r="C3577" s="179" t="s">
        <v>729</v>
      </c>
      <c r="D3577" s="162"/>
      <c r="E3577" s="163"/>
      <c r="F3577" s="164"/>
      <c r="G3577" s="180"/>
    </row>
    <row r="3578" spans="1:7" s="335" customFormat="1" ht="24" customHeight="1" x14ac:dyDescent="0.2">
      <c r="A3578" s="326" t="str">
        <f t="shared" ref="A3578:A3585" si="1071">IFERROR(VLOOKUP(C3578,Tabla_Insumos,4,FALSE),"")</f>
        <v/>
      </c>
      <c r="B3578" s="327" t="str">
        <f t="shared" ref="B3578:B3585" si="1072">IFERROR(VLOOKUP(C3578,Tabla_Insumos,5,FALSE),"")</f>
        <v/>
      </c>
      <c r="C3578" s="328"/>
      <c r="D3578" s="329" t="str">
        <f t="shared" ref="D3578:D3585" si="1073">IFERROR(VLOOKUP(C3578,Tabla_Insumos,2,FALSE),"")</f>
        <v/>
      </c>
      <c r="E3578" s="330"/>
      <c r="F3578" s="333">
        <f t="shared" ref="F3578:F3585" si="1074">IFERROR(VLOOKUP(C3578,Tabla_Insumos,3,FALSE),0)</f>
        <v>0</v>
      </c>
      <c r="G3578" s="334">
        <f>ROUND(E3578*F3578,2)</f>
        <v>0</v>
      </c>
    </row>
    <row r="3579" spans="1:7" s="335" customFormat="1" ht="24" customHeight="1" x14ac:dyDescent="0.2">
      <c r="A3579" s="326" t="str">
        <f t="shared" si="1071"/>
        <v/>
      </c>
      <c r="B3579" s="327" t="str">
        <f t="shared" si="1072"/>
        <v/>
      </c>
      <c r="C3579" s="328"/>
      <c r="D3579" s="329" t="str">
        <f t="shared" si="1073"/>
        <v/>
      </c>
      <c r="E3579" s="330"/>
      <c r="F3579" s="333">
        <f t="shared" si="1074"/>
        <v>0</v>
      </c>
      <c r="G3579" s="334">
        <f>ROUND(E3579*F3579,2)</f>
        <v>0</v>
      </c>
    </row>
    <row r="3580" spans="1:7" s="335" customFormat="1" ht="24" customHeight="1" x14ac:dyDescent="0.2">
      <c r="A3580" s="326" t="str">
        <f t="shared" si="1071"/>
        <v/>
      </c>
      <c r="B3580" s="327" t="str">
        <f t="shared" si="1072"/>
        <v/>
      </c>
      <c r="C3580" s="328"/>
      <c r="D3580" s="329" t="str">
        <f t="shared" si="1073"/>
        <v/>
      </c>
      <c r="E3580" s="330"/>
      <c r="F3580" s="333">
        <f t="shared" si="1074"/>
        <v>0</v>
      </c>
      <c r="G3580" s="334">
        <f t="shared" ref="G3580:G3585" si="1075">ROUND(E3580*F3580,2)</f>
        <v>0</v>
      </c>
    </row>
    <row r="3581" spans="1:7" s="335" customFormat="1" ht="24" customHeight="1" x14ac:dyDescent="0.2">
      <c r="A3581" s="326" t="str">
        <f t="shared" si="1071"/>
        <v/>
      </c>
      <c r="B3581" s="327" t="str">
        <f t="shared" si="1072"/>
        <v/>
      </c>
      <c r="C3581" s="328"/>
      <c r="D3581" s="329" t="str">
        <f t="shared" si="1073"/>
        <v/>
      </c>
      <c r="E3581" s="330"/>
      <c r="F3581" s="333">
        <f t="shared" si="1074"/>
        <v>0</v>
      </c>
      <c r="G3581" s="334">
        <f t="shared" si="1075"/>
        <v>0</v>
      </c>
    </row>
    <row r="3582" spans="1:7" s="335" customFormat="1" ht="24" customHeight="1" x14ac:dyDescent="0.2">
      <c r="A3582" s="326" t="str">
        <f t="shared" si="1071"/>
        <v/>
      </c>
      <c r="B3582" s="327" t="str">
        <f t="shared" si="1072"/>
        <v/>
      </c>
      <c r="C3582" s="328"/>
      <c r="D3582" s="329" t="str">
        <f t="shared" si="1073"/>
        <v/>
      </c>
      <c r="E3582" s="330"/>
      <c r="F3582" s="331">
        <f t="shared" si="1074"/>
        <v>0</v>
      </c>
      <c r="G3582" s="334">
        <f t="shared" si="1075"/>
        <v>0</v>
      </c>
    </row>
    <row r="3583" spans="1:7" s="335" customFormat="1" ht="24" customHeight="1" x14ac:dyDescent="0.2">
      <c r="A3583" s="326" t="str">
        <f t="shared" si="1071"/>
        <v/>
      </c>
      <c r="B3583" s="327" t="str">
        <f t="shared" si="1072"/>
        <v/>
      </c>
      <c r="C3583" s="328"/>
      <c r="D3583" s="329" t="str">
        <f t="shared" si="1073"/>
        <v/>
      </c>
      <c r="E3583" s="330"/>
      <c r="F3583" s="331">
        <f t="shared" si="1074"/>
        <v>0</v>
      </c>
      <c r="G3583" s="334">
        <f t="shared" si="1075"/>
        <v>0</v>
      </c>
    </row>
    <row r="3584" spans="1:7" s="335" customFormat="1" ht="24" customHeight="1" x14ac:dyDescent="0.2">
      <c r="A3584" s="326" t="str">
        <f t="shared" si="1071"/>
        <v/>
      </c>
      <c r="B3584" s="327" t="str">
        <f t="shared" si="1072"/>
        <v/>
      </c>
      <c r="C3584" s="328"/>
      <c r="D3584" s="329" t="str">
        <f t="shared" si="1073"/>
        <v/>
      </c>
      <c r="E3584" s="330"/>
      <c r="F3584" s="331">
        <f t="shared" si="1074"/>
        <v>0</v>
      </c>
      <c r="G3584" s="334">
        <f t="shared" si="1075"/>
        <v>0</v>
      </c>
    </row>
    <row r="3585" spans="1:7" s="335" customFormat="1" ht="24" customHeight="1" x14ac:dyDescent="0.2">
      <c r="A3585" s="326" t="str">
        <f t="shared" si="1071"/>
        <v/>
      </c>
      <c r="B3585" s="327" t="str">
        <f t="shared" si="1072"/>
        <v/>
      </c>
      <c r="C3585" s="328"/>
      <c r="D3585" s="329" t="str">
        <f t="shared" si="1073"/>
        <v/>
      </c>
      <c r="E3585" s="330"/>
      <c r="F3585" s="331">
        <f t="shared" si="1074"/>
        <v>0</v>
      </c>
      <c r="G3585" s="334">
        <f t="shared" si="1075"/>
        <v>0</v>
      </c>
    </row>
    <row r="3586" spans="1:7" ht="24" customHeight="1" x14ac:dyDescent="0.2">
      <c r="A3586" s="177"/>
      <c r="B3586" s="151"/>
      <c r="C3586" s="151"/>
      <c r="D3586" s="162"/>
      <c r="E3586" s="163"/>
      <c r="F3586" s="240" t="s">
        <v>34</v>
      </c>
      <c r="G3586" s="178">
        <f>SUBTOTAL(9,G3578:G3585)</f>
        <v>0</v>
      </c>
    </row>
    <row r="3587" spans="1:7" ht="24" customHeight="1" x14ac:dyDescent="0.2">
      <c r="A3587" s="177"/>
      <c r="B3587" s="151"/>
      <c r="C3587" s="179" t="s">
        <v>730</v>
      </c>
      <c r="D3587" s="162"/>
      <c r="E3587" s="163"/>
      <c r="F3587" s="164"/>
      <c r="G3587" s="180"/>
    </row>
    <row r="3588" spans="1:7" s="335" customFormat="1" ht="24" customHeight="1" x14ac:dyDescent="0.2">
      <c r="A3588" s="326" t="str">
        <f t="shared" ref="A3588:A3596" si="1076">IFERROR(VLOOKUP(C3588,Tabla_Insumos,4,FALSE),"")</f>
        <v/>
      </c>
      <c r="B3588" s="327" t="str">
        <f t="shared" ref="B3588:B3596" si="1077">IFERROR(VLOOKUP(C3588,Tabla_Insumos,5,FALSE),"")</f>
        <v/>
      </c>
      <c r="C3588" s="328"/>
      <c r="D3588" s="329" t="str">
        <f t="shared" ref="D3588:D3596" si="1078">IFERROR(VLOOKUP(C3588,Tabla_Insumos,2,FALSE),"")</f>
        <v/>
      </c>
      <c r="E3588" s="330"/>
      <c r="F3588" s="331">
        <f t="shared" ref="F3588:F3596" si="1079">IFERROR(VLOOKUP(C3588,Tabla_Insumos,3,FALSE),0)</f>
        <v>0</v>
      </c>
      <c r="G3588" s="334">
        <f t="shared" ref="G3588:G3596" si="1080">ROUND(E3588*F3588,2)</f>
        <v>0</v>
      </c>
    </row>
    <row r="3589" spans="1:7" s="335" customFormat="1" ht="24" customHeight="1" x14ac:dyDescent="0.2">
      <c r="A3589" s="326" t="str">
        <f t="shared" si="1076"/>
        <v/>
      </c>
      <c r="B3589" s="327" t="str">
        <f t="shared" si="1077"/>
        <v/>
      </c>
      <c r="C3589" s="328"/>
      <c r="D3589" s="329" t="str">
        <f t="shared" si="1078"/>
        <v/>
      </c>
      <c r="E3589" s="330"/>
      <c r="F3589" s="331">
        <f t="shared" si="1079"/>
        <v>0</v>
      </c>
      <c r="G3589" s="334">
        <f t="shared" si="1080"/>
        <v>0</v>
      </c>
    </row>
    <row r="3590" spans="1:7" s="335" customFormat="1" ht="24" customHeight="1" x14ac:dyDescent="0.2">
      <c r="A3590" s="326" t="str">
        <f t="shared" si="1076"/>
        <v/>
      </c>
      <c r="B3590" s="327" t="str">
        <f t="shared" si="1077"/>
        <v/>
      </c>
      <c r="C3590" s="328"/>
      <c r="D3590" s="329" t="str">
        <f t="shared" si="1078"/>
        <v/>
      </c>
      <c r="E3590" s="330"/>
      <c r="F3590" s="331">
        <f t="shared" si="1079"/>
        <v>0</v>
      </c>
      <c r="G3590" s="334">
        <f t="shared" si="1080"/>
        <v>0</v>
      </c>
    </row>
    <row r="3591" spans="1:7" s="335" customFormat="1" ht="24" customHeight="1" x14ac:dyDescent="0.2">
      <c r="A3591" s="326" t="str">
        <f t="shared" si="1076"/>
        <v/>
      </c>
      <c r="B3591" s="327" t="str">
        <f t="shared" si="1077"/>
        <v/>
      </c>
      <c r="C3591" s="328"/>
      <c r="D3591" s="329" t="str">
        <f t="shared" si="1078"/>
        <v/>
      </c>
      <c r="E3591" s="330"/>
      <c r="F3591" s="331">
        <f t="shared" si="1079"/>
        <v>0</v>
      </c>
      <c r="G3591" s="334">
        <f t="shared" si="1080"/>
        <v>0</v>
      </c>
    </row>
    <row r="3592" spans="1:7" s="335" customFormat="1" ht="24" customHeight="1" x14ac:dyDescent="0.2">
      <c r="A3592" s="326" t="str">
        <f t="shared" si="1076"/>
        <v/>
      </c>
      <c r="B3592" s="327" t="str">
        <f t="shared" si="1077"/>
        <v/>
      </c>
      <c r="C3592" s="328"/>
      <c r="D3592" s="329" t="str">
        <f t="shared" si="1078"/>
        <v/>
      </c>
      <c r="E3592" s="330"/>
      <c r="F3592" s="331">
        <f t="shared" si="1079"/>
        <v>0</v>
      </c>
      <c r="G3592" s="334">
        <f t="shared" si="1080"/>
        <v>0</v>
      </c>
    </row>
    <row r="3593" spans="1:7" s="335" customFormat="1" ht="24" customHeight="1" x14ac:dyDescent="0.2">
      <c r="A3593" s="326" t="str">
        <f t="shared" si="1076"/>
        <v/>
      </c>
      <c r="B3593" s="327" t="str">
        <f t="shared" si="1077"/>
        <v/>
      </c>
      <c r="C3593" s="328"/>
      <c r="D3593" s="329" t="str">
        <f t="shared" si="1078"/>
        <v/>
      </c>
      <c r="E3593" s="330"/>
      <c r="F3593" s="331">
        <f t="shared" si="1079"/>
        <v>0</v>
      </c>
      <c r="G3593" s="334">
        <f t="shared" si="1080"/>
        <v>0</v>
      </c>
    </row>
    <row r="3594" spans="1:7" s="335" customFormat="1" ht="24" customHeight="1" x14ac:dyDescent="0.2">
      <c r="A3594" s="326" t="str">
        <f t="shared" si="1076"/>
        <v/>
      </c>
      <c r="B3594" s="327" t="str">
        <f t="shared" si="1077"/>
        <v/>
      </c>
      <c r="C3594" s="328"/>
      <c r="D3594" s="329" t="str">
        <f t="shared" si="1078"/>
        <v/>
      </c>
      <c r="E3594" s="330"/>
      <c r="F3594" s="331">
        <f t="shared" si="1079"/>
        <v>0</v>
      </c>
      <c r="G3594" s="334">
        <f t="shared" si="1080"/>
        <v>0</v>
      </c>
    </row>
    <row r="3595" spans="1:7" s="335" customFormat="1" ht="24" customHeight="1" x14ac:dyDescent="0.2">
      <c r="A3595" s="326" t="str">
        <f t="shared" si="1076"/>
        <v/>
      </c>
      <c r="B3595" s="327" t="str">
        <f t="shared" si="1077"/>
        <v/>
      </c>
      <c r="C3595" s="328"/>
      <c r="D3595" s="329" t="str">
        <f t="shared" si="1078"/>
        <v/>
      </c>
      <c r="E3595" s="330"/>
      <c r="F3595" s="331">
        <f t="shared" si="1079"/>
        <v>0</v>
      </c>
      <c r="G3595" s="334">
        <f t="shared" si="1080"/>
        <v>0</v>
      </c>
    </row>
    <row r="3596" spans="1:7" s="335" customFormat="1" ht="24" customHeight="1" x14ac:dyDescent="0.2">
      <c r="A3596" s="326" t="str">
        <f t="shared" si="1076"/>
        <v/>
      </c>
      <c r="B3596" s="327" t="str">
        <f t="shared" si="1077"/>
        <v/>
      </c>
      <c r="C3596" s="328"/>
      <c r="D3596" s="329" t="str">
        <f t="shared" si="1078"/>
        <v/>
      </c>
      <c r="E3596" s="330"/>
      <c r="F3596" s="331">
        <f t="shared" si="1079"/>
        <v>0</v>
      </c>
      <c r="G3596" s="334">
        <f t="shared" si="1080"/>
        <v>0</v>
      </c>
    </row>
    <row r="3597" spans="1:7" ht="24" customHeight="1" x14ac:dyDescent="0.2">
      <c r="A3597" s="181"/>
      <c r="B3597" s="162"/>
      <c r="C3597" s="151"/>
      <c r="D3597" s="162"/>
      <c r="E3597" s="163"/>
      <c r="F3597" s="240" t="s">
        <v>35</v>
      </c>
      <c r="G3597" s="178">
        <f>SUBTOTAL(9,G3588:G3596)</f>
        <v>0</v>
      </c>
    </row>
    <row r="3598" spans="1:7" ht="24" customHeight="1" thickBot="1" x14ac:dyDescent="0.25">
      <c r="A3598" s="182"/>
      <c r="B3598" s="183"/>
      <c r="C3598" s="184"/>
      <c r="D3598" s="183"/>
      <c r="E3598" s="185"/>
      <c r="F3598" s="186"/>
      <c r="G3598" s="187"/>
    </row>
    <row r="3599" spans="1:7" ht="24" customHeight="1" thickBot="1" x14ac:dyDescent="0.25">
      <c r="A3599" s="188" t="str">
        <f>B3557</f>
        <v>25.5</v>
      </c>
      <c r="B3599" s="189" t="str">
        <f>C3557</f>
        <v>Retiro y traslado de Antena Satelital</v>
      </c>
      <c r="C3599" s="190"/>
      <c r="D3599" s="190" t="s">
        <v>36</v>
      </c>
      <c r="E3599" s="191"/>
      <c r="F3599" s="192" t="s">
        <v>37</v>
      </c>
      <c r="G3599" s="193">
        <f>SUBTOTAL(9,G3562:G3598)</f>
        <v>0</v>
      </c>
    </row>
    <row r="3600" spans="1:7" ht="24" customHeight="1" thickTop="1" thickBot="1" x14ac:dyDescent="0.25"/>
    <row r="3601" spans="1:141" ht="24" customHeight="1" thickTop="1" x14ac:dyDescent="0.2">
      <c r="A3601" s="225" t="s">
        <v>39</v>
      </c>
      <c r="B3601" s="226"/>
      <c r="C3601" s="226"/>
      <c r="D3601" s="226"/>
      <c r="E3601" s="226"/>
      <c r="F3601" s="226"/>
      <c r="G3601" s="227"/>
      <c r="H3601" s="152">
        <f>COUNTIF($A$1:A3607,"ANALISIS DE PRECIOS")</f>
        <v>73</v>
      </c>
    </row>
    <row r="3602" spans="1:141" ht="24" customHeight="1" x14ac:dyDescent="0.2">
      <c r="A3602" s="153" t="s">
        <v>726</v>
      </c>
      <c r="B3602" s="154" t="str">
        <f>Comitente</f>
        <v>DIRECCIÓN DE INFRAESTRUCTURA ESCOLAR</v>
      </c>
      <c r="C3602" s="148"/>
      <c r="D3602" s="155"/>
      <c r="E3602" s="155"/>
      <c r="F3602" s="156"/>
      <c r="G3602" s="157"/>
    </row>
    <row r="3603" spans="1:141" ht="24" customHeight="1" x14ac:dyDescent="0.2">
      <c r="A3603" s="153" t="s">
        <v>727</v>
      </c>
      <c r="B3603" s="154">
        <f>Contratista</f>
        <v>0</v>
      </c>
      <c r="C3603" s="149"/>
      <c r="D3603" s="149"/>
      <c r="E3603" s="149"/>
      <c r="F3603" s="158"/>
      <c r="G3603" s="159"/>
    </row>
    <row r="3604" spans="1:141" ht="24" customHeight="1" x14ac:dyDescent="0.2">
      <c r="A3604" s="153" t="s">
        <v>26</v>
      </c>
      <c r="B3604" s="154" t="str">
        <f>Obra</f>
        <v>E.N.I. N° 23 - MARGARITA FERRA DE BARTOL</v>
      </c>
      <c r="C3604" s="149"/>
      <c r="D3604" s="149"/>
      <c r="E3604" s="149"/>
      <c r="F3604" s="158" t="s">
        <v>40</v>
      </c>
      <c r="G3604" s="160">
        <f>Fecha_Base</f>
        <v>0</v>
      </c>
    </row>
    <row r="3605" spans="1:141" ht="24" customHeight="1" x14ac:dyDescent="0.2">
      <c r="A3605" s="161" t="s">
        <v>725</v>
      </c>
      <c r="B3605" s="150" t="str">
        <f>Ubicación</f>
        <v>Alfredo Fortabat 3060 (o) - Bº Franklin Rawson</v>
      </c>
      <c r="C3605" s="150"/>
      <c r="D3605" s="162"/>
      <c r="E3605" s="163"/>
      <c r="F3605" s="164"/>
      <c r="G3605" s="165"/>
    </row>
    <row r="3606" spans="1:141" ht="24" customHeight="1" x14ac:dyDescent="0.2">
      <c r="A3606" s="161" t="s">
        <v>41</v>
      </c>
      <c r="B3606" s="166" t="str">
        <f>IFERROR(VALUE(LEFT(B3607,FIND("-",B3607)-1)),"")</f>
        <v/>
      </c>
      <c r="C3606" s="151" t="str">
        <f>IFERROR(VLOOKUP(B3606,Tabla_CyP,2,FALSE),"")</f>
        <v/>
      </c>
      <c r="E3606" s="163"/>
      <c r="F3606" s="164"/>
      <c r="G3606" s="165"/>
    </row>
    <row r="3607" spans="1:141" ht="24" customHeight="1" x14ac:dyDescent="0.2">
      <c r="A3607" s="161" t="s">
        <v>27</v>
      </c>
      <c r="B3607" s="167" t="str">
        <f>IFERROR(VLOOKUP(COUNTIF($A$1:A3607,"ANALISIS DE PRECIOS"),Tabla_NumeroItem,4,FALSE),"")</f>
        <v>25.6</v>
      </c>
      <c r="C3607" s="151" t="str">
        <f>IFERROR(VLOOKUP(B3607,Tabla_CyP,2,FALSE),"")</f>
        <v xml:space="preserve">Instalación eléctrica </v>
      </c>
      <c r="D3607" s="162"/>
      <c r="E3607" s="163"/>
      <c r="F3607" s="158" t="s">
        <v>28</v>
      </c>
      <c r="G3607" s="168" t="str">
        <f>IFERROR(VLOOKUP(B3607,Tabla_CyP,4,FALSE),"")</f>
        <v>gl</v>
      </c>
    </row>
    <row r="3608" spans="1:141" ht="24" customHeight="1" x14ac:dyDescent="0.2">
      <c r="A3608" s="161"/>
      <c r="B3608" s="150"/>
      <c r="C3608" s="151"/>
      <c r="D3608" s="162"/>
      <c r="E3608" s="163"/>
      <c r="F3608" s="164"/>
      <c r="G3608" s="165"/>
    </row>
    <row r="3609" spans="1:141" ht="24" customHeight="1" x14ac:dyDescent="0.2">
      <c r="A3609" s="357" t="s">
        <v>588</v>
      </c>
      <c r="B3609" s="358"/>
      <c r="C3609" s="359" t="s">
        <v>0</v>
      </c>
      <c r="D3609" s="359" t="s">
        <v>29</v>
      </c>
      <c r="E3609" s="361" t="s">
        <v>30</v>
      </c>
      <c r="F3609" s="363" t="s">
        <v>31</v>
      </c>
      <c r="G3609" s="365" t="s">
        <v>32</v>
      </c>
    </row>
    <row r="3610" spans="1:141" s="171" customFormat="1" ht="24" customHeight="1" x14ac:dyDescent="0.2">
      <c r="A3610" s="169" t="s">
        <v>589</v>
      </c>
      <c r="B3610" s="170" t="s">
        <v>590</v>
      </c>
      <c r="C3610" s="360"/>
      <c r="D3610" s="360"/>
      <c r="E3610" s="362"/>
      <c r="F3610" s="364"/>
      <c r="G3610" s="366"/>
      <c r="I3610" s="336"/>
      <c r="J3610" s="336"/>
      <c r="K3610" s="336"/>
      <c r="L3610" s="336"/>
      <c r="M3610" s="336"/>
      <c r="N3610" s="336"/>
      <c r="O3610" s="336"/>
      <c r="P3610" s="336"/>
      <c r="Q3610" s="336"/>
      <c r="R3610" s="336"/>
      <c r="S3610" s="336"/>
      <c r="T3610" s="336"/>
      <c r="U3610" s="336"/>
      <c r="V3610" s="336"/>
      <c r="W3610" s="336"/>
      <c r="X3610" s="336"/>
      <c r="Y3610" s="336"/>
      <c r="Z3610" s="336"/>
      <c r="AA3610" s="336"/>
      <c r="AB3610" s="336"/>
      <c r="AC3610" s="336"/>
      <c r="AD3610" s="336"/>
      <c r="AE3610" s="336"/>
      <c r="AF3610" s="336"/>
      <c r="AG3610" s="336"/>
      <c r="AH3610" s="336"/>
      <c r="AI3610" s="336"/>
      <c r="AJ3610" s="336"/>
      <c r="AK3610" s="336"/>
      <c r="AL3610" s="336"/>
      <c r="AM3610" s="336"/>
      <c r="AN3610" s="336"/>
      <c r="AO3610" s="336"/>
      <c r="AP3610" s="336"/>
      <c r="AQ3610" s="336"/>
      <c r="AR3610" s="336"/>
      <c r="AS3610" s="336"/>
      <c r="AT3610" s="336"/>
      <c r="AU3610" s="336"/>
      <c r="AV3610" s="336"/>
      <c r="AW3610" s="336"/>
      <c r="AX3610" s="336"/>
      <c r="AY3610" s="336"/>
      <c r="AZ3610" s="336"/>
      <c r="BA3610" s="336"/>
      <c r="BB3610" s="336"/>
      <c r="BC3610" s="336"/>
      <c r="BD3610" s="336"/>
      <c r="BE3610" s="336"/>
      <c r="BF3610" s="336"/>
      <c r="BG3610" s="336"/>
      <c r="BH3610" s="336"/>
      <c r="BI3610" s="336"/>
      <c r="BJ3610" s="336"/>
      <c r="BK3610" s="336"/>
      <c r="BL3610" s="336"/>
      <c r="BM3610" s="336"/>
      <c r="BN3610" s="336"/>
      <c r="BO3610" s="336"/>
      <c r="BP3610" s="336"/>
      <c r="BQ3610" s="336"/>
      <c r="BR3610" s="336"/>
      <c r="BS3610" s="336"/>
      <c r="BT3610" s="336"/>
      <c r="BU3610" s="336"/>
      <c r="BV3610" s="336"/>
      <c r="BW3610" s="336"/>
      <c r="BX3610" s="336"/>
      <c r="BY3610" s="336"/>
      <c r="BZ3610" s="336"/>
      <c r="CA3610" s="336"/>
      <c r="CB3610" s="336"/>
      <c r="CC3610" s="336"/>
      <c r="CD3610" s="336"/>
      <c r="CE3610" s="336"/>
      <c r="CF3610" s="336"/>
      <c r="CG3610" s="336"/>
      <c r="CH3610" s="336"/>
      <c r="CI3610" s="336"/>
      <c r="CJ3610" s="336"/>
      <c r="CK3610" s="336"/>
      <c r="CL3610" s="336"/>
      <c r="CM3610" s="336"/>
      <c r="CN3610" s="336"/>
      <c r="CO3610" s="336"/>
      <c r="CP3610" s="336"/>
      <c r="CQ3610" s="336"/>
      <c r="CR3610" s="336"/>
      <c r="CS3610" s="336"/>
      <c r="CT3610" s="336"/>
      <c r="CU3610" s="336"/>
      <c r="CV3610" s="336"/>
      <c r="CW3610" s="336"/>
      <c r="CX3610" s="336"/>
      <c r="CY3610" s="336"/>
      <c r="CZ3610" s="336"/>
      <c r="DA3610" s="336"/>
      <c r="DB3610" s="336"/>
      <c r="DC3610" s="336"/>
      <c r="DD3610" s="336"/>
      <c r="DE3610" s="336"/>
      <c r="DF3610" s="336"/>
      <c r="DG3610" s="336"/>
      <c r="DH3610" s="336"/>
      <c r="DI3610" s="336"/>
      <c r="DJ3610" s="336"/>
      <c r="DK3610" s="336"/>
      <c r="DL3610" s="336"/>
      <c r="DM3610" s="336"/>
      <c r="DN3610" s="336"/>
      <c r="DO3610" s="336"/>
      <c r="DP3610" s="336"/>
      <c r="DQ3610" s="336"/>
      <c r="DR3610" s="336"/>
      <c r="DS3610" s="336"/>
      <c r="DT3610" s="336"/>
      <c r="DU3610" s="336"/>
      <c r="DV3610" s="336"/>
      <c r="DW3610" s="336"/>
      <c r="DX3610" s="336"/>
      <c r="DY3610" s="336"/>
      <c r="DZ3610" s="336"/>
      <c r="EA3610" s="336"/>
      <c r="EB3610" s="336"/>
      <c r="EC3610" s="336"/>
      <c r="ED3610" s="336"/>
      <c r="EE3610" s="336"/>
      <c r="EF3610" s="336"/>
      <c r="EG3610" s="336"/>
      <c r="EH3610" s="336"/>
      <c r="EI3610" s="336"/>
      <c r="EJ3610" s="336"/>
      <c r="EK3610" s="336"/>
    </row>
    <row r="3611" spans="1:141" ht="24" customHeight="1" x14ac:dyDescent="0.2">
      <c r="A3611" s="239"/>
      <c r="B3611" s="172"/>
      <c r="C3611" s="237" t="s">
        <v>728</v>
      </c>
      <c r="D3611" s="173"/>
      <c r="E3611" s="174"/>
      <c r="F3611" s="175"/>
      <c r="G3611" s="176"/>
    </row>
    <row r="3612" spans="1:141" s="335" customFormat="1" ht="24" customHeight="1" x14ac:dyDescent="0.2">
      <c r="A3612" s="326" t="str">
        <f t="shared" ref="A3612:A3625" si="1081">IFERROR(VLOOKUP(C3612,Tabla_Insumos,4,FALSE),"")</f>
        <v/>
      </c>
      <c r="B3612" s="327" t="str">
        <f>IFERROR(VLOOKUP(C3612,Tabla_Insumos,5,FALSE),"")</f>
        <v/>
      </c>
      <c r="C3612" s="328"/>
      <c r="D3612" s="329" t="str">
        <f t="shared" ref="D3612:D3625" si="1082">IFERROR(VLOOKUP(C3612,Tabla_Insumos,2,FALSE),"")</f>
        <v/>
      </c>
      <c r="E3612" s="330"/>
      <c r="F3612" s="331">
        <f t="shared" ref="F3612:F3625" si="1083">IFERROR(VLOOKUP(C3612,Tabla_Insumos,3,FALSE),0)</f>
        <v>0</v>
      </c>
      <c r="G3612" s="334">
        <f>ROUND(E3612*F3612,2)</f>
        <v>0</v>
      </c>
    </row>
    <row r="3613" spans="1:141" s="335" customFormat="1" ht="24" customHeight="1" x14ac:dyDescent="0.2">
      <c r="A3613" s="326" t="str">
        <f t="shared" si="1081"/>
        <v/>
      </c>
      <c r="B3613" s="327" t="str">
        <f t="shared" ref="B3613:B3625" si="1084">IFERROR(VLOOKUP(C3613,Tabla_Insumos,5,FALSE),"")</f>
        <v/>
      </c>
      <c r="C3613" s="328"/>
      <c r="D3613" s="329" t="str">
        <f t="shared" si="1082"/>
        <v/>
      </c>
      <c r="E3613" s="330"/>
      <c r="F3613" s="331">
        <f t="shared" si="1083"/>
        <v>0</v>
      </c>
      <c r="G3613" s="334">
        <f t="shared" ref="G3613:G3625" si="1085">ROUND(E3613*F3613,2)</f>
        <v>0</v>
      </c>
    </row>
    <row r="3614" spans="1:141" s="335" customFormat="1" ht="24" customHeight="1" x14ac:dyDescent="0.2">
      <c r="A3614" s="326" t="str">
        <f t="shared" si="1081"/>
        <v/>
      </c>
      <c r="B3614" s="327" t="str">
        <f t="shared" si="1084"/>
        <v/>
      </c>
      <c r="C3614" s="328"/>
      <c r="D3614" s="329" t="str">
        <f t="shared" si="1082"/>
        <v/>
      </c>
      <c r="E3614" s="330"/>
      <c r="F3614" s="331">
        <f t="shared" si="1083"/>
        <v>0</v>
      </c>
      <c r="G3614" s="334">
        <f t="shared" si="1085"/>
        <v>0</v>
      </c>
    </row>
    <row r="3615" spans="1:141" s="335" customFormat="1" ht="24" customHeight="1" x14ac:dyDescent="0.2">
      <c r="A3615" s="326" t="str">
        <f t="shared" si="1081"/>
        <v/>
      </c>
      <c r="B3615" s="327" t="str">
        <f t="shared" si="1084"/>
        <v/>
      </c>
      <c r="C3615" s="328"/>
      <c r="D3615" s="329" t="str">
        <f t="shared" si="1082"/>
        <v/>
      </c>
      <c r="E3615" s="330"/>
      <c r="F3615" s="331">
        <f t="shared" si="1083"/>
        <v>0</v>
      </c>
      <c r="G3615" s="334">
        <f t="shared" si="1085"/>
        <v>0</v>
      </c>
    </row>
    <row r="3616" spans="1:141" s="335" customFormat="1" ht="24" customHeight="1" x14ac:dyDescent="0.2">
      <c r="A3616" s="326" t="str">
        <f t="shared" si="1081"/>
        <v/>
      </c>
      <c r="B3616" s="327" t="str">
        <f t="shared" si="1084"/>
        <v/>
      </c>
      <c r="C3616" s="328"/>
      <c r="D3616" s="329" t="str">
        <f t="shared" si="1082"/>
        <v/>
      </c>
      <c r="E3616" s="330"/>
      <c r="F3616" s="331">
        <f t="shared" si="1083"/>
        <v>0</v>
      </c>
      <c r="G3616" s="334">
        <f t="shared" si="1085"/>
        <v>0</v>
      </c>
    </row>
    <row r="3617" spans="1:7" s="335" customFormat="1" ht="24" customHeight="1" x14ac:dyDescent="0.2">
      <c r="A3617" s="326" t="str">
        <f t="shared" si="1081"/>
        <v/>
      </c>
      <c r="B3617" s="327" t="str">
        <f t="shared" si="1084"/>
        <v/>
      </c>
      <c r="C3617" s="328"/>
      <c r="D3617" s="329" t="str">
        <f t="shared" si="1082"/>
        <v/>
      </c>
      <c r="E3617" s="330"/>
      <c r="F3617" s="331">
        <f t="shared" si="1083"/>
        <v>0</v>
      </c>
      <c r="G3617" s="334">
        <f t="shared" si="1085"/>
        <v>0</v>
      </c>
    </row>
    <row r="3618" spans="1:7" s="335" customFormat="1" ht="24" customHeight="1" x14ac:dyDescent="0.2">
      <c r="A3618" s="326" t="str">
        <f t="shared" si="1081"/>
        <v/>
      </c>
      <c r="B3618" s="327" t="str">
        <f t="shared" si="1084"/>
        <v/>
      </c>
      <c r="C3618" s="328"/>
      <c r="D3618" s="329" t="str">
        <f t="shared" si="1082"/>
        <v/>
      </c>
      <c r="E3618" s="330"/>
      <c r="F3618" s="331">
        <f t="shared" si="1083"/>
        <v>0</v>
      </c>
      <c r="G3618" s="334">
        <f t="shared" si="1085"/>
        <v>0</v>
      </c>
    </row>
    <row r="3619" spans="1:7" s="335" customFormat="1" ht="24" customHeight="1" x14ac:dyDescent="0.2">
      <c r="A3619" s="326" t="str">
        <f t="shared" si="1081"/>
        <v/>
      </c>
      <c r="B3619" s="327" t="str">
        <f t="shared" si="1084"/>
        <v/>
      </c>
      <c r="C3619" s="328"/>
      <c r="D3619" s="329" t="str">
        <f t="shared" si="1082"/>
        <v/>
      </c>
      <c r="E3619" s="330"/>
      <c r="F3619" s="331">
        <f t="shared" si="1083"/>
        <v>0</v>
      </c>
      <c r="G3619" s="334">
        <f t="shared" si="1085"/>
        <v>0</v>
      </c>
    </row>
    <row r="3620" spans="1:7" s="335" customFormat="1" ht="24" customHeight="1" x14ac:dyDescent="0.2">
      <c r="A3620" s="326" t="str">
        <f t="shared" si="1081"/>
        <v/>
      </c>
      <c r="B3620" s="327" t="str">
        <f t="shared" si="1084"/>
        <v/>
      </c>
      <c r="C3620" s="328"/>
      <c r="D3620" s="329" t="str">
        <f t="shared" si="1082"/>
        <v/>
      </c>
      <c r="E3620" s="330"/>
      <c r="F3620" s="331">
        <f t="shared" si="1083"/>
        <v>0</v>
      </c>
      <c r="G3620" s="334">
        <f t="shared" si="1085"/>
        <v>0</v>
      </c>
    </row>
    <row r="3621" spans="1:7" s="335" customFormat="1" ht="24" customHeight="1" x14ac:dyDescent="0.2">
      <c r="A3621" s="326" t="str">
        <f t="shared" si="1081"/>
        <v/>
      </c>
      <c r="B3621" s="327" t="str">
        <f t="shared" si="1084"/>
        <v/>
      </c>
      <c r="C3621" s="328"/>
      <c r="D3621" s="329" t="str">
        <f t="shared" si="1082"/>
        <v/>
      </c>
      <c r="E3621" s="330"/>
      <c r="F3621" s="331">
        <f t="shared" si="1083"/>
        <v>0</v>
      </c>
      <c r="G3621" s="334">
        <f t="shared" si="1085"/>
        <v>0</v>
      </c>
    </row>
    <row r="3622" spans="1:7" s="335" customFormat="1" ht="24" customHeight="1" x14ac:dyDescent="0.2">
      <c r="A3622" s="326" t="str">
        <f t="shared" si="1081"/>
        <v/>
      </c>
      <c r="B3622" s="327" t="str">
        <f t="shared" si="1084"/>
        <v/>
      </c>
      <c r="C3622" s="328"/>
      <c r="D3622" s="329" t="str">
        <f t="shared" si="1082"/>
        <v/>
      </c>
      <c r="E3622" s="330"/>
      <c r="F3622" s="331">
        <f t="shared" si="1083"/>
        <v>0</v>
      </c>
      <c r="G3622" s="334">
        <f t="shared" si="1085"/>
        <v>0</v>
      </c>
    </row>
    <row r="3623" spans="1:7" s="335" customFormat="1" ht="24" customHeight="1" x14ac:dyDescent="0.2">
      <c r="A3623" s="326" t="str">
        <f t="shared" si="1081"/>
        <v/>
      </c>
      <c r="B3623" s="327" t="str">
        <f t="shared" si="1084"/>
        <v/>
      </c>
      <c r="C3623" s="328"/>
      <c r="D3623" s="329" t="str">
        <f t="shared" si="1082"/>
        <v/>
      </c>
      <c r="E3623" s="330"/>
      <c r="F3623" s="331">
        <f t="shared" si="1083"/>
        <v>0</v>
      </c>
      <c r="G3623" s="334">
        <f t="shared" si="1085"/>
        <v>0</v>
      </c>
    </row>
    <row r="3624" spans="1:7" s="335" customFormat="1" ht="24" customHeight="1" x14ac:dyDescent="0.2">
      <c r="A3624" s="326" t="str">
        <f t="shared" si="1081"/>
        <v/>
      </c>
      <c r="B3624" s="327" t="str">
        <f t="shared" si="1084"/>
        <v/>
      </c>
      <c r="C3624" s="328"/>
      <c r="D3624" s="329" t="str">
        <f t="shared" si="1082"/>
        <v/>
      </c>
      <c r="E3624" s="330"/>
      <c r="F3624" s="331">
        <f t="shared" si="1083"/>
        <v>0</v>
      </c>
      <c r="G3624" s="334">
        <f t="shared" si="1085"/>
        <v>0</v>
      </c>
    </row>
    <row r="3625" spans="1:7" s="335" customFormat="1" ht="24" customHeight="1" x14ac:dyDescent="0.2">
      <c r="A3625" s="326" t="str">
        <f t="shared" si="1081"/>
        <v/>
      </c>
      <c r="B3625" s="327" t="str">
        <f t="shared" si="1084"/>
        <v/>
      </c>
      <c r="C3625" s="328"/>
      <c r="D3625" s="329" t="str">
        <f t="shared" si="1082"/>
        <v/>
      </c>
      <c r="E3625" s="330"/>
      <c r="F3625" s="332">
        <f t="shared" si="1083"/>
        <v>0</v>
      </c>
      <c r="G3625" s="334">
        <f t="shared" si="1085"/>
        <v>0</v>
      </c>
    </row>
    <row r="3626" spans="1:7" ht="24" customHeight="1" x14ac:dyDescent="0.2">
      <c r="A3626" s="177"/>
      <c r="B3626" s="151"/>
      <c r="C3626" s="151"/>
      <c r="D3626" s="162"/>
      <c r="E3626" s="163"/>
      <c r="F3626" s="240" t="s">
        <v>33</v>
      </c>
      <c r="G3626" s="178">
        <f>SUBTOTAL(9,G3612:G3625)</f>
        <v>0</v>
      </c>
    </row>
    <row r="3627" spans="1:7" ht="24" customHeight="1" x14ac:dyDescent="0.2">
      <c r="A3627" s="177"/>
      <c r="B3627" s="151"/>
      <c r="C3627" s="179" t="s">
        <v>729</v>
      </c>
      <c r="D3627" s="162"/>
      <c r="E3627" s="163"/>
      <c r="F3627" s="164"/>
      <c r="G3627" s="180"/>
    </row>
    <row r="3628" spans="1:7" s="335" customFormat="1" ht="24" customHeight="1" x14ac:dyDescent="0.2">
      <c r="A3628" s="326" t="str">
        <f t="shared" ref="A3628:A3635" si="1086">IFERROR(VLOOKUP(C3628,Tabla_Insumos,4,FALSE),"")</f>
        <v/>
      </c>
      <c r="B3628" s="327" t="str">
        <f t="shared" ref="B3628:B3635" si="1087">IFERROR(VLOOKUP(C3628,Tabla_Insumos,5,FALSE),"")</f>
        <v/>
      </c>
      <c r="C3628" s="328"/>
      <c r="D3628" s="329" t="str">
        <f t="shared" ref="D3628:D3635" si="1088">IFERROR(VLOOKUP(C3628,Tabla_Insumos,2,FALSE),"")</f>
        <v/>
      </c>
      <c r="E3628" s="330"/>
      <c r="F3628" s="333">
        <f t="shared" ref="F3628:F3635" si="1089">IFERROR(VLOOKUP(C3628,Tabla_Insumos,3,FALSE),0)</f>
        <v>0</v>
      </c>
      <c r="G3628" s="334">
        <f>ROUND(E3628*F3628,2)</f>
        <v>0</v>
      </c>
    </row>
    <row r="3629" spans="1:7" s="335" customFormat="1" ht="24" customHeight="1" x14ac:dyDescent="0.2">
      <c r="A3629" s="326" t="str">
        <f t="shared" si="1086"/>
        <v/>
      </c>
      <c r="B3629" s="327" t="str">
        <f t="shared" si="1087"/>
        <v/>
      </c>
      <c r="C3629" s="328"/>
      <c r="D3629" s="329" t="str">
        <f t="shared" si="1088"/>
        <v/>
      </c>
      <c r="E3629" s="330"/>
      <c r="F3629" s="333">
        <f t="shared" si="1089"/>
        <v>0</v>
      </c>
      <c r="G3629" s="334">
        <f>ROUND(E3629*F3629,2)</f>
        <v>0</v>
      </c>
    </row>
    <row r="3630" spans="1:7" s="335" customFormat="1" ht="24" customHeight="1" x14ac:dyDescent="0.2">
      <c r="A3630" s="326" t="str">
        <f t="shared" si="1086"/>
        <v/>
      </c>
      <c r="B3630" s="327" t="str">
        <f t="shared" si="1087"/>
        <v/>
      </c>
      <c r="C3630" s="328"/>
      <c r="D3630" s="329" t="str">
        <f t="shared" si="1088"/>
        <v/>
      </c>
      <c r="E3630" s="330"/>
      <c r="F3630" s="333">
        <f t="shared" si="1089"/>
        <v>0</v>
      </c>
      <c r="G3630" s="334">
        <f t="shared" ref="G3630:G3635" si="1090">ROUND(E3630*F3630,2)</f>
        <v>0</v>
      </c>
    </row>
    <row r="3631" spans="1:7" s="335" customFormat="1" ht="24" customHeight="1" x14ac:dyDescent="0.2">
      <c r="A3631" s="326" t="str">
        <f t="shared" si="1086"/>
        <v/>
      </c>
      <c r="B3631" s="327" t="str">
        <f t="shared" si="1087"/>
        <v/>
      </c>
      <c r="C3631" s="328"/>
      <c r="D3631" s="329" t="str">
        <f t="shared" si="1088"/>
        <v/>
      </c>
      <c r="E3631" s="330"/>
      <c r="F3631" s="333">
        <f t="shared" si="1089"/>
        <v>0</v>
      </c>
      <c r="G3631" s="334">
        <f t="shared" si="1090"/>
        <v>0</v>
      </c>
    </row>
    <row r="3632" spans="1:7" s="335" customFormat="1" ht="24" customHeight="1" x14ac:dyDescent="0.2">
      <c r="A3632" s="326" t="str">
        <f t="shared" si="1086"/>
        <v/>
      </c>
      <c r="B3632" s="327" t="str">
        <f t="shared" si="1087"/>
        <v/>
      </c>
      <c r="C3632" s="328"/>
      <c r="D3632" s="329" t="str">
        <f t="shared" si="1088"/>
        <v/>
      </c>
      <c r="E3632" s="330"/>
      <c r="F3632" s="331">
        <f t="shared" si="1089"/>
        <v>0</v>
      </c>
      <c r="G3632" s="334">
        <f t="shared" si="1090"/>
        <v>0</v>
      </c>
    </row>
    <row r="3633" spans="1:7" s="335" customFormat="1" ht="24" customHeight="1" x14ac:dyDescent="0.2">
      <c r="A3633" s="326" t="str">
        <f t="shared" si="1086"/>
        <v/>
      </c>
      <c r="B3633" s="327" t="str">
        <f t="shared" si="1087"/>
        <v/>
      </c>
      <c r="C3633" s="328"/>
      <c r="D3633" s="329" t="str">
        <f t="shared" si="1088"/>
        <v/>
      </c>
      <c r="E3633" s="330"/>
      <c r="F3633" s="331">
        <f t="shared" si="1089"/>
        <v>0</v>
      </c>
      <c r="G3633" s="334">
        <f t="shared" si="1090"/>
        <v>0</v>
      </c>
    </row>
    <row r="3634" spans="1:7" s="335" customFormat="1" ht="24" customHeight="1" x14ac:dyDescent="0.2">
      <c r="A3634" s="326" t="str">
        <f t="shared" si="1086"/>
        <v/>
      </c>
      <c r="B3634" s="327" t="str">
        <f t="shared" si="1087"/>
        <v/>
      </c>
      <c r="C3634" s="328"/>
      <c r="D3634" s="329" t="str">
        <f t="shared" si="1088"/>
        <v/>
      </c>
      <c r="E3634" s="330"/>
      <c r="F3634" s="331">
        <f t="shared" si="1089"/>
        <v>0</v>
      </c>
      <c r="G3634" s="334">
        <f t="shared" si="1090"/>
        <v>0</v>
      </c>
    </row>
    <row r="3635" spans="1:7" s="335" customFormat="1" ht="24" customHeight="1" x14ac:dyDescent="0.2">
      <c r="A3635" s="326" t="str">
        <f t="shared" si="1086"/>
        <v/>
      </c>
      <c r="B3635" s="327" t="str">
        <f t="shared" si="1087"/>
        <v/>
      </c>
      <c r="C3635" s="328"/>
      <c r="D3635" s="329" t="str">
        <f t="shared" si="1088"/>
        <v/>
      </c>
      <c r="E3635" s="330"/>
      <c r="F3635" s="331">
        <f t="shared" si="1089"/>
        <v>0</v>
      </c>
      <c r="G3635" s="334">
        <f t="shared" si="1090"/>
        <v>0</v>
      </c>
    </row>
    <row r="3636" spans="1:7" ht="24" customHeight="1" x14ac:dyDescent="0.2">
      <c r="A3636" s="177"/>
      <c r="B3636" s="151"/>
      <c r="C3636" s="151"/>
      <c r="D3636" s="162"/>
      <c r="E3636" s="163"/>
      <c r="F3636" s="240" t="s">
        <v>34</v>
      </c>
      <c r="G3636" s="178">
        <f>SUBTOTAL(9,G3628:G3635)</f>
        <v>0</v>
      </c>
    </row>
    <row r="3637" spans="1:7" ht="24" customHeight="1" x14ac:dyDescent="0.2">
      <c r="A3637" s="177"/>
      <c r="B3637" s="151"/>
      <c r="C3637" s="179" t="s">
        <v>730</v>
      </c>
      <c r="D3637" s="162"/>
      <c r="E3637" s="163"/>
      <c r="F3637" s="164"/>
      <c r="G3637" s="180"/>
    </row>
    <row r="3638" spans="1:7" s="335" customFormat="1" ht="24" customHeight="1" x14ac:dyDescent="0.2">
      <c r="A3638" s="326" t="str">
        <f t="shared" ref="A3638:A3646" si="1091">IFERROR(VLOOKUP(C3638,Tabla_Insumos,4,FALSE),"")</f>
        <v/>
      </c>
      <c r="B3638" s="327" t="str">
        <f t="shared" ref="B3638:B3646" si="1092">IFERROR(VLOOKUP(C3638,Tabla_Insumos,5,FALSE),"")</f>
        <v/>
      </c>
      <c r="C3638" s="328"/>
      <c r="D3638" s="329" t="str">
        <f t="shared" ref="D3638:D3646" si="1093">IFERROR(VLOOKUP(C3638,Tabla_Insumos,2,FALSE),"")</f>
        <v/>
      </c>
      <c r="E3638" s="330"/>
      <c r="F3638" s="331">
        <f t="shared" ref="F3638:F3646" si="1094">IFERROR(VLOOKUP(C3638,Tabla_Insumos,3,FALSE),0)</f>
        <v>0</v>
      </c>
      <c r="G3638" s="334">
        <f t="shared" ref="G3638:G3646" si="1095">ROUND(E3638*F3638,2)</f>
        <v>0</v>
      </c>
    </row>
    <row r="3639" spans="1:7" s="335" customFormat="1" ht="24" customHeight="1" x14ac:dyDescent="0.2">
      <c r="A3639" s="326" t="str">
        <f t="shared" si="1091"/>
        <v/>
      </c>
      <c r="B3639" s="327" t="str">
        <f t="shared" si="1092"/>
        <v/>
      </c>
      <c r="C3639" s="328"/>
      <c r="D3639" s="329" t="str">
        <f t="shared" si="1093"/>
        <v/>
      </c>
      <c r="E3639" s="330"/>
      <c r="F3639" s="331">
        <f t="shared" si="1094"/>
        <v>0</v>
      </c>
      <c r="G3639" s="334">
        <f t="shared" si="1095"/>
        <v>0</v>
      </c>
    </row>
    <row r="3640" spans="1:7" s="335" customFormat="1" ht="24" customHeight="1" x14ac:dyDescent="0.2">
      <c r="A3640" s="326" t="str">
        <f t="shared" si="1091"/>
        <v/>
      </c>
      <c r="B3640" s="327" t="str">
        <f t="shared" si="1092"/>
        <v/>
      </c>
      <c r="C3640" s="328"/>
      <c r="D3640" s="329" t="str">
        <f t="shared" si="1093"/>
        <v/>
      </c>
      <c r="E3640" s="330"/>
      <c r="F3640" s="331">
        <f t="shared" si="1094"/>
        <v>0</v>
      </c>
      <c r="G3640" s="334">
        <f t="shared" si="1095"/>
        <v>0</v>
      </c>
    </row>
    <row r="3641" spans="1:7" s="335" customFormat="1" ht="24" customHeight="1" x14ac:dyDescent="0.2">
      <c r="A3641" s="326" t="str">
        <f t="shared" si="1091"/>
        <v/>
      </c>
      <c r="B3641" s="327" t="str">
        <f t="shared" si="1092"/>
        <v/>
      </c>
      <c r="C3641" s="328"/>
      <c r="D3641" s="329" t="str">
        <f t="shared" si="1093"/>
        <v/>
      </c>
      <c r="E3641" s="330"/>
      <c r="F3641" s="331">
        <f t="shared" si="1094"/>
        <v>0</v>
      </c>
      <c r="G3641" s="334">
        <f t="shared" si="1095"/>
        <v>0</v>
      </c>
    </row>
    <row r="3642" spans="1:7" s="335" customFormat="1" ht="24" customHeight="1" x14ac:dyDescent="0.2">
      <c r="A3642" s="326" t="str">
        <f t="shared" si="1091"/>
        <v/>
      </c>
      <c r="B3642" s="327" t="str">
        <f t="shared" si="1092"/>
        <v/>
      </c>
      <c r="C3642" s="328"/>
      <c r="D3642" s="329" t="str">
        <f t="shared" si="1093"/>
        <v/>
      </c>
      <c r="E3642" s="330"/>
      <c r="F3642" s="331">
        <f t="shared" si="1094"/>
        <v>0</v>
      </c>
      <c r="G3642" s="334">
        <f t="shared" si="1095"/>
        <v>0</v>
      </c>
    </row>
    <row r="3643" spans="1:7" s="335" customFormat="1" ht="24" customHeight="1" x14ac:dyDescent="0.2">
      <c r="A3643" s="326" t="str">
        <f t="shared" si="1091"/>
        <v/>
      </c>
      <c r="B3643" s="327" t="str">
        <f t="shared" si="1092"/>
        <v/>
      </c>
      <c r="C3643" s="328"/>
      <c r="D3643" s="329" t="str">
        <f t="shared" si="1093"/>
        <v/>
      </c>
      <c r="E3643" s="330"/>
      <c r="F3643" s="331">
        <f t="shared" si="1094"/>
        <v>0</v>
      </c>
      <c r="G3643" s="334">
        <f t="shared" si="1095"/>
        <v>0</v>
      </c>
    </row>
    <row r="3644" spans="1:7" s="335" customFormat="1" ht="24" customHeight="1" x14ac:dyDescent="0.2">
      <c r="A3644" s="326" t="str">
        <f t="shared" si="1091"/>
        <v/>
      </c>
      <c r="B3644" s="327" t="str">
        <f t="shared" si="1092"/>
        <v/>
      </c>
      <c r="C3644" s="328"/>
      <c r="D3644" s="329" t="str">
        <f t="shared" si="1093"/>
        <v/>
      </c>
      <c r="E3644" s="330"/>
      <c r="F3644" s="331">
        <f t="shared" si="1094"/>
        <v>0</v>
      </c>
      <c r="G3644" s="334">
        <f t="shared" si="1095"/>
        <v>0</v>
      </c>
    </row>
    <row r="3645" spans="1:7" s="335" customFormat="1" ht="24" customHeight="1" x14ac:dyDescent="0.2">
      <c r="A3645" s="326" t="str">
        <f t="shared" si="1091"/>
        <v/>
      </c>
      <c r="B3645" s="327" t="str">
        <f t="shared" si="1092"/>
        <v/>
      </c>
      <c r="C3645" s="328"/>
      <c r="D3645" s="329" t="str">
        <f t="shared" si="1093"/>
        <v/>
      </c>
      <c r="E3645" s="330"/>
      <c r="F3645" s="331">
        <f t="shared" si="1094"/>
        <v>0</v>
      </c>
      <c r="G3645" s="334">
        <f t="shared" si="1095"/>
        <v>0</v>
      </c>
    </row>
    <row r="3646" spans="1:7" s="335" customFormat="1" ht="24" customHeight="1" x14ac:dyDescent="0.2">
      <c r="A3646" s="326" t="str">
        <f t="shared" si="1091"/>
        <v/>
      </c>
      <c r="B3646" s="327" t="str">
        <f t="shared" si="1092"/>
        <v/>
      </c>
      <c r="C3646" s="328"/>
      <c r="D3646" s="329" t="str">
        <f t="shared" si="1093"/>
        <v/>
      </c>
      <c r="E3646" s="330"/>
      <c r="F3646" s="331">
        <f t="shared" si="1094"/>
        <v>0</v>
      </c>
      <c r="G3646" s="334">
        <f t="shared" si="1095"/>
        <v>0</v>
      </c>
    </row>
    <row r="3647" spans="1:7" ht="24" customHeight="1" x14ac:dyDescent="0.2">
      <c r="A3647" s="181"/>
      <c r="B3647" s="162"/>
      <c r="C3647" s="151"/>
      <c r="D3647" s="162"/>
      <c r="E3647" s="163"/>
      <c r="F3647" s="240" t="s">
        <v>35</v>
      </c>
      <c r="G3647" s="178">
        <f>SUBTOTAL(9,G3638:G3646)</f>
        <v>0</v>
      </c>
    </row>
    <row r="3648" spans="1:7" ht="24" customHeight="1" thickBot="1" x14ac:dyDescent="0.25">
      <c r="A3648" s="182"/>
      <c r="B3648" s="183"/>
      <c r="C3648" s="184"/>
      <c r="D3648" s="183"/>
      <c r="E3648" s="185"/>
      <c r="F3648" s="186"/>
      <c r="G3648" s="187"/>
    </row>
    <row r="3649" spans="1:141" ht="24" customHeight="1" thickBot="1" x14ac:dyDescent="0.25">
      <c r="A3649" s="188" t="str">
        <f>B3607</f>
        <v>25.6</v>
      </c>
      <c r="B3649" s="189" t="str">
        <f>C3607</f>
        <v xml:space="preserve">Instalación eléctrica </v>
      </c>
      <c r="C3649" s="190"/>
      <c r="D3649" s="190" t="s">
        <v>36</v>
      </c>
      <c r="E3649" s="191"/>
      <c r="F3649" s="192" t="s">
        <v>37</v>
      </c>
      <c r="G3649" s="193">
        <f>SUBTOTAL(9,G3612:G3648)</f>
        <v>0</v>
      </c>
    </row>
    <row r="3650" spans="1:141" ht="24" customHeight="1" thickTop="1" thickBot="1" x14ac:dyDescent="0.25"/>
    <row r="3651" spans="1:141" ht="24" customHeight="1" thickTop="1" x14ac:dyDescent="0.2">
      <c r="A3651" s="225" t="s">
        <v>39</v>
      </c>
      <c r="B3651" s="226"/>
      <c r="C3651" s="226"/>
      <c r="D3651" s="226"/>
      <c r="E3651" s="226"/>
      <c r="F3651" s="226"/>
      <c r="G3651" s="227"/>
      <c r="H3651" s="152">
        <f>COUNTIF($A$1:A3657,"ANALISIS DE PRECIOS")</f>
        <v>74</v>
      </c>
    </row>
    <row r="3652" spans="1:141" ht="24" customHeight="1" x14ac:dyDescent="0.2">
      <c r="A3652" s="153" t="s">
        <v>726</v>
      </c>
      <c r="B3652" s="154" t="str">
        <f>Comitente</f>
        <v>DIRECCIÓN DE INFRAESTRUCTURA ESCOLAR</v>
      </c>
      <c r="C3652" s="148"/>
      <c r="D3652" s="155"/>
      <c r="E3652" s="155"/>
      <c r="F3652" s="156"/>
      <c r="G3652" s="157"/>
    </row>
    <row r="3653" spans="1:141" ht="24" customHeight="1" x14ac:dyDescent="0.2">
      <c r="A3653" s="153" t="s">
        <v>727</v>
      </c>
      <c r="B3653" s="154">
        <f>Contratista</f>
        <v>0</v>
      </c>
      <c r="C3653" s="149"/>
      <c r="D3653" s="149"/>
      <c r="E3653" s="149"/>
      <c r="F3653" s="158"/>
      <c r="G3653" s="159"/>
    </row>
    <row r="3654" spans="1:141" ht="24" customHeight="1" x14ac:dyDescent="0.2">
      <c r="A3654" s="153" t="s">
        <v>26</v>
      </c>
      <c r="B3654" s="154" t="str">
        <f>Obra</f>
        <v>E.N.I. N° 23 - MARGARITA FERRA DE BARTOL</v>
      </c>
      <c r="C3654" s="149"/>
      <c r="D3654" s="149"/>
      <c r="E3654" s="149"/>
      <c r="F3654" s="158" t="s">
        <v>40</v>
      </c>
      <c r="G3654" s="160">
        <f>Fecha_Base</f>
        <v>0</v>
      </c>
    </row>
    <row r="3655" spans="1:141" ht="24" customHeight="1" x14ac:dyDescent="0.2">
      <c r="A3655" s="161" t="s">
        <v>725</v>
      </c>
      <c r="B3655" s="150" t="str">
        <f>Ubicación</f>
        <v>Alfredo Fortabat 3060 (o) - Bº Franklin Rawson</v>
      </c>
      <c r="C3655" s="150"/>
      <c r="D3655" s="162"/>
      <c r="E3655" s="163"/>
      <c r="F3655" s="164"/>
      <c r="G3655" s="165"/>
    </row>
    <row r="3656" spans="1:141" ht="24" customHeight="1" x14ac:dyDescent="0.2">
      <c r="A3656" s="161" t="s">
        <v>41</v>
      </c>
      <c r="B3656" s="166" t="str">
        <f>IFERROR(VALUE(LEFT(B3657,FIND("-",B3657)-1)),"")</f>
        <v/>
      </c>
      <c r="C3656" s="151" t="str">
        <f>IFERROR(VLOOKUP(B3656,Tabla_CyP,2,FALSE),"")</f>
        <v/>
      </c>
      <c r="E3656" s="163"/>
      <c r="F3656" s="164"/>
      <c r="G3656" s="165"/>
    </row>
    <row r="3657" spans="1:141" ht="24" customHeight="1" x14ac:dyDescent="0.2">
      <c r="A3657" s="161" t="s">
        <v>27</v>
      </c>
      <c r="B3657" s="167" t="str">
        <f>IFERROR(VLOOKUP(COUNTIF($A$1:A3657,"ANALISIS DE PRECIOS"),Tabla_NumeroItem,4,FALSE),"")</f>
        <v>25.7</v>
      </c>
      <c r="C3657" s="151" t="str">
        <f>IFERROR(VLOOKUP(B3657,Tabla_CyP,2,FALSE),"")</f>
        <v>Instalación de Agua Fría</v>
      </c>
      <c r="D3657" s="162"/>
      <c r="E3657" s="163"/>
      <c r="F3657" s="158" t="s">
        <v>28</v>
      </c>
      <c r="G3657" s="168" t="str">
        <f>IFERROR(VLOOKUP(B3657,Tabla_CyP,4,FALSE),"")</f>
        <v>gl</v>
      </c>
    </row>
    <row r="3658" spans="1:141" ht="24" customHeight="1" x14ac:dyDescent="0.2">
      <c r="A3658" s="161"/>
      <c r="B3658" s="150"/>
      <c r="C3658" s="151"/>
      <c r="D3658" s="162"/>
      <c r="E3658" s="163"/>
      <c r="F3658" s="164"/>
      <c r="G3658" s="165"/>
    </row>
    <row r="3659" spans="1:141" ht="24" customHeight="1" x14ac:dyDescent="0.2">
      <c r="A3659" s="357" t="s">
        <v>588</v>
      </c>
      <c r="B3659" s="358"/>
      <c r="C3659" s="359" t="s">
        <v>0</v>
      </c>
      <c r="D3659" s="359" t="s">
        <v>29</v>
      </c>
      <c r="E3659" s="361" t="s">
        <v>30</v>
      </c>
      <c r="F3659" s="363" t="s">
        <v>31</v>
      </c>
      <c r="G3659" s="365" t="s">
        <v>32</v>
      </c>
    </row>
    <row r="3660" spans="1:141" s="171" customFormat="1" ht="24" customHeight="1" x14ac:dyDescent="0.2">
      <c r="A3660" s="169" t="s">
        <v>589</v>
      </c>
      <c r="B3660" s="170" t="s">
        <v>590</v>
      </c>
      <c r="C3660" s="360"/>
      <c r="D3660" s="360"/>
      <c r="E3660" s="362"/>
      <c r="F3660" s="364"/>
      <c r="G3660" s="366"/>
      <c r="I3660" s="336"/>
      <c r="J3660" s="336"/>
      <c r="K3660" s="336"/>
      <c r="L3660" s="336"/>
      <c r="M3660" s="336"/>
      <c r="N3660" s="336"/>
      <c r="O3660" s="336"/>
      <c r="P3660" s="336"/>
      <c r="Q3660" s="336"/>
      <c r="R3660" s="336"/>
      <c r="S3660" s="336"/>
      <c r="T3660" s="336"/>
      <c r="U3660" s="336"/>
      <c r="V3660" s="336"/>
      <c r="W3660" s="336"/>
      <c r="X3660" s="336"/>
      <c r="Y3660" s="336"/>
      <c r="Z3660" s="336"/>
      <c r="AA3660" s="336"/>
      <c r="AB3660" s="336"/>
      <c r="AC3660" s="336"/>
      <c r="AD3660" s="336"/>
      <c r="AE3660" s="336"/>
      <c r="AF3660" s="336"/>
      <c r="AG3660" s="336"/>
      <c r="AH3660" s="336"/>
      <c r="AI3660" s="336"/>
      <c r="AJ3660" s="336"/>
      <c r="AK3660" s="336"/>
      <c r="AL3660" s="336"/>
      <c r="AM3660" s="336"/>
      <c r="AN3660" s="336"/>
      <c r="AO3660" s="336"/>
      <c r="AP3660" s="336"/>
      <c r="AQ3660" s="336"/>
      <c r="AR3660" s="336"/>
      <c r="AS3660" s="336"/>
      <c r="AT3660" s="336"/>
      <c r="AU3660" s="336"/>
      <c r="AV3660" s="336"/>
      <c r="AW3660" s="336"/>
      <c r="AX3660" s="336"/>
      <c r="AY3660" s="336"/>
      <c r="AZ3660" s="336"/>
      <c r="BA3660" s="336"/>
      <c r="BB3660" s="336"/>
      <c r="BC3660" s="336"/>
      <c r="BD3660" s="336"/>
      <c r="BE3660" s="336"/>
      <c r="BF3660" s="336"/>
      <c r="BG3660" s="336"/>
      <c r="BH3660" s="336"/>
      <c r="BI3660" s="336"/>
      <c r="BJ3660" s="336"/>
      <c r="BK3660" s="336"/>
      <c r="BL3660" s="336"/>
      <c r="BM3660" s="336"/>
      <c r="BN3660" s="336"/>
      <c r="BO3660" s="336"/>
      <c r="BP3660" s="336"/>
      <c r="BQ3660" s="336"/>
      <c r="BR3660" s="336"/>
      <c r="BS3660" s="336"/>
      <c r="BT3660" s="336"/>
      <c r="BU3660" s="336"/>
      <c r="BV3660" s="336"/>
      <c r="BW3660" s="336"/>
      <c r="BX3660" s="336"/>
      <c r="BY3660" s="336"/>
      <c r="BZ3660" s="336"/>
      <c r="CA3660" s="336"/>
      <c r="CB3660" s="336"/>
      <c r="CC3660" s="336"/>
      <c r="CD3660" s="336"/>
      <c r="CE3660" s="336"/>
      <c r="CF3660" s="336"/>
      <c r="CG3660" s="336"/>
      <c r="CH3660" s="336"/>
      <c r="CI3660" s="336"/>
      <c r="CJ3660" s="336"/>
      <c r="CK3660" s="336"/>
      <c r="CL3660" s="336"/>
      <c r="CM3660" s="336"/>
      <c r="CN3660" s="336"/>
      <c r="CO3660" s="336"/>
      <c r="CP3660" s="336"/>
      <c r="CQ3660" s="336"/>
      <c r="CR3660" s="336"/>
      <c r="CS3660" s="336"/>
      <c r="CT3660" s="336"/>
      <c r="CU3660" s="336"/>
      <c r="CV3660" s="336"/>
      <c r="CW3660" s="336"/>
      <c r="CX3660" s="336"/>
      <c r="CY3660" s="336"/>
      <c r="CZ3660" s="336"/>
      <c r="DA3660" s="336"/>
      <c r="DB3660" s="336"/>
      <c r="DC3660" s="336"/>
      <c r="DD3660" s="336"/>
      <c r="DE3660" s="336"/>
      <c r="DF3660" s="336"/>
      <c r="DG3660" s="336"/>
      <c r="DH3660" s="336"/>
      <c r="DI3660" s="336"/>
      <c r="DJ3660" s="336"/>
      <c r="DK3660" s="336"/>
      <c r="DL3660" s="336"/>
      <c r="DM3660" s="336"/>
      <c r="DN3660" s="336"/>
      <c r="DO3660" s="336"/>
      <c r="DP3660" s="336"/>
      <c r="DQ3660" s="336"/>
      <c r="DR3660" s="336"/>
      <c r="DS3660" s="336"/>
      <c r="DT3660" s="336"/>
      <c r="DU3660" s="336"/>
      <c r="DV3660" s="336"/>
      <c r="DW3660" s="336"/>
      <c r="DX3660" s="336"/>
      <c r="DY3660" s="336"/>
      <c r="DZ3660" s="336"/>
      <c r="EA3660" s="336"/>
      <c r="EB3660" s="336"/>
      <c r="EC3660" s="336"/>
      <c r="ED3660" s="336"/>
      <c r="EE3660" s="336"/>
      <c r="EF3660" s="336"/>
      <c r="EG3660" s="336"/>
      <c r="EH3660" s="336"/>
      <c r="EI3660" s="336"/>
      <c r="EJ3660" s="336"/>
      <c r="EK3660" s="336"/>
    </row>
    <row r="3661" spans="1:141" ht="24" customHeight="1" x14ac:dyDescent="0.2">
      <c r="A3661" s="239"/>
      <c r="B3661" s="172"/>
      <c r="C3661" s="237" t="s">
        <v>728</v>
      </c>
      <c r="D3661" s="173"/>
      <c r="E3661" s="174"/>
      <c r="F3661" s="175"/>
      <c r="G3661" s="176"/>
    </row>
    <row r="3662" spans="1:141" s="335" customFormat="1" ht="24" customHeight="1" x14ac:dyDescent="0.2">
      <c r="A3662" s="326" t="str">
        <f t="shared" ref="A3662:A3675" si="1096">IFERROR(VLOOKUP(C3662,Tabla_Insumos,4,FALSE),"")</f>
        <v/>
      </c>
      <c r="B3662" s="327" t="str">
        <f>IFERROR(VLOOKUP(C3662,Tabla_Insumos,5,FALSE),"")</f>
        <v/>
      </c>
      <c r="C3662" s="328"/>
      <c r="D3662" s="329" t="str">
        <f t="shared" ref="D3662:D3675" si="1097">IFERROR(VLOOKUP(C3662,Tabla_Insumos,2,FALSE),"")</f>
        <v/>
      </c>
      <c r="E3662" s="330"/>
      <c r="F3662" s="331">
        <f t="shared" ref="F3662:F3675" si="1098">IFERROR(VLOOKUP(C3662,Tabla_Insumos,3,FALSE),0)</f>
        <v>0</v>
      </c>
      <c r="G3662" s="334">
        <f>ROUND(E3662*F3662,2)</f>
        <v>0</v>
      </c>
    </row>
    <row r="3663" spans="1:141" s="335" customFormat="1" ht="24" customHeight="1" x14ac:dyDescent="0.2">
      <c r="A3663" s="326" t="str">
        <f t="shared" si="1096"/>
        <v/>
      </c>
      <c r="B3663" s="327" t="str">
        <f t="shared" ref="B3663:B3675" si="1099">IFERROR(VLOOKUP(C3663,Tabla_Insumos,5,FALSE),"")</f>
        <v/>
      </c>
      <c r="C3663" s="328"/>
      <c r="D3663" s="329" t="str">
        <f t="shared" si="1097"/>
        <v/>
      </c>
      <c r="E3663" s="330"/>
      <c r="F3663" s="331">
        <f t="shared" si="1098"/>
        <v>0</v>
      </c>
      <c r="G3663" s="334">
        <f t="shared" ref="G3663:G3675" si="1100">ROUND(E3663*F3663,2)</f>
        <v>0</v>
      </c>
    </row>
    <row r="3664" spans="1:141" s="335" customFormat="1" ht="24" customHeight="1" x14ac:dyDescent="0.2">
      <c r="A3664" s="326" t="str">
        <f t="shared" si="1096"/>
        <v/>
      </c>
      <c r="B3664" s="327" t="str">
        <f t="shared" si="1099"/>
        <v/>
      </c>
      <c r="C3664" s="328"/>
      <c r="D3664" s="329" t="str">
        <f t="shared" si="1097"/>
        <v/>
      </c>
      <c r="E3664" s="330"/>
      <c r="F3664" s="331">
        <f t="shared" si="1098"/>
        <v>0</v>
      </c>
      <c r="G3664" s="334">
        <f t="shared" si="1100"/>
        <v>0</v>
      </c>
    </row>
    <row r="3665" spans="1:7" s="335" customFormat="1" ht="24" customHeight="1" x14ac:dyDescent="0.2">
      <c r="A3665" s="326" t="str">
        <f t="shared" si="1096"/>
        <v/>
      </c>
      <c r="B3665" s="327" t="str">
        <f t="shared" si="1099"/>
        <v/>
      </c>
      <c r="C3665" s="328"/>
      <c r="D3665" s="329" t="str">
        <f t="shared" si="1097"/>
        <v/>
      </c>
      <c r="E3665" s="330"/>
      <c r="F3665" s="331">
        <f t="shared" si="1098"/>
        <v>0</v>
      </c>
      <c r="G3665" s="334">
        <f t="shared" si="1100"/>
        <v>0</v>
      </c>
    </row>
    <row r="3666" spans="1:7" s="335" customFormat="1" ht="24" customHeight="1" x14ac:dyDescent="0.2">
      <c r="A3666" s="326" t="str">
        <f t="shared" si="1096"/>
        <v/>
      </c>
      <c r="B3666" s="327" t="str">
        <f t="shared" si="1099"/>
        <v/>
      </c>
      <c r="C3666" s="328"/>
      <c r="D3666" s="329" t="str">
        <f t="shared" si="1097"/>
        <v/>
      </c>
      <c r="E3666" s="330"/>
      <c r="F3666" s="331">
        <f t="shared" si="1098"/>
        <v>0</v>
      </c>
      <c r="G3666" s="334">
        <f t="shared" si="1100"/>
        <v>0</v>
      </c>
    </row>
    <row r="3667" spans="1:7" s="335" customFormat="1" ht="24" customHeight="1" x14ac:dyDescent="0.2">
      <c r="A3667" s="326" t="str">
        <f t="shared" si="1096"/>
        <v/>
      </c>
      <c r="B3667" s="327" t="str">
        <f t="shared" si="1099"/>
        <v/>
      </c>
      <c r="C3667" s="328"/>
      <c r="D3667" s="329" t="str">
        <f t="shared" si="1097"/>
        <v/>
      </c>
      <c r="E3667" s="330"/>
      <c r="F3667" s="331">
        <f t="shared" si="1098"/>
        <v>0</v>
      </c>
      <c r="G3667" s="334">
        <f t="shared" si="1100"/>
        <v>0</v>
      </c>
    </row>
    <row r="3668" spans="1:7" s="335" customFormat="1" ht="24" customHeight="1" x14ac:dyDescent="0.2">
      <c r="A3668" s="326" t="str">
        <f t="shared" si="1096"/>
        <v/>
      </c>
      <c r="B3668" s="327" t="str">
        <f t="shared" si="1099"/>
        <v/>
      </c>
      <c r="C3668" s="328"/>
      <c r="D3668" s="329" t="str">
        <f t="shared" si="1097"/>
        <v/>
      </c>
      <c r="E3668" s="330"/>
      <c r="F3668" s="331">
        <f t="shared" si="1098"/>
        <v>0</v>
      </c>
      <c r="G3668" s="334">
        <f t="shared" si="1100"/>
        <v>0</v>
      </c>
    </row>
    <row r="3669" spans="1:7" s="335" customFormat="1" ht="24" customHeight="1" x14ac:dyDescent="0.2">
      <c r="A3669" s="326" t="str">
        <f t="shared" si="1096"/>
        <v/>
      </c>
      <c r="B3669" s="327" t="str">
        <f t="shared" si="1099"/>
        <v/>
      </c>
      <c r="C3669" s="328"/>
      <c r="D3669" s="329" t="str">
        <f t="shared" si="1097"/>
        <v/>
      </c>
      <c r="E3669" s="330"/>
      <c r="F3669" s="331">
        <f t="shared" si="1098"/>
        <v>0</v>
      </c>
      <c r="G3669" s="334">
        <f t="shared" si="1100"/>
        <v>0</v>
      </c>
    </row>
    <row r="3670" spans="1:7" s="335" customFormat="1" ht="24" customHeight="1" x14ac:dyDescent="0.2">
      <c r="A3670" s="326" t="str">
        <f t="shared" si="1096"/>
        <v/>
      </c>
      <c r="B3670" s="327" t="str">
        <f t="shared" si="1099"/>
        <v/>
      </c>
      <c r="C3670" s="328"/>
      <c r="D3670" s="329" t="str">
        <f t="shared" si="1097"/>
        <v/>
      </c>
      <c r="E3670" s="330"/>
      <c r="F3670" s="331">
        <f t="shared" si="1098"/>
        <v>0</v>
      </c>
      <c r="G3670" s="334">
        <f t="shared" si="1100"/>
        <v>0</v>
      </c>
    </row>
    <row r="3671" spans="1:7" s="335" customFormat="1" ht="24" customHeight="1" x14ac:dyDescent="0.2">
      <c r="A3671" s="326" t="str">
        <f t="shared" si="1096"/>
        <v/>
      </c>
      <c r="B3671" s="327" t="str">
        <f t="shared" si="1099"/>
        <v/>
      </c>
      <c r="C3671" s="328"/>
      <c r="D3671" s="329" t="str">
        <f t="shared" si="1097"/>
        <v/>
      </c>
      <c r="E3671" s="330"/>
      <c r="F3671" s="331">
        <f t="shared" si="1098"/>
        <v>0</v>
      </c>
      <c r="G3671" s="334">
        <f t="shared" si="1100"/>
        <v>0</v>
      </c>
    </row>
    <row r="3672" spans="1:7" s="335" customFormat="1" ht="24" customHeight="1" x14ac:dyDescent="0.2">
      <c r="A3672" s="326" t="str">
        <f t="shared" si="1096"/>
        <v/>
      </c>
      <c r="B3672" s="327" t="str">
        <f t="shared" si="1099"/>
        <v/>
      </c>
      <c r="C3672" s="328"/>
      <c r="D3672" s="329" t="str">
        <f t="shared" si="1097"/>
        <v/>
      </c>
      <c r="E3672" s="330"/>
      <c r="F3672" s="331">
        <f t="shared" si="1098"/>
        <v>0</v>
      </c>
      <c r="G3672" s="334">
        <f t="shared" si="1100"/>
        <v>0</v>
      </c>
    </row>
    <row r="3673" spans="1:7" s="335" customFormat="1" ht="24" customHeight="1" x14ac:dyDescent="0.2">
      <c r="A3673" s="326" t="str">
        <f t="shared" si="1096"/>
        <v/>
      </c>
      <c r="B3673" s="327" t="str">
        <f t="shared" si="1099"/>
        <v/>
      </c>
      <c r="C3673" s="328"/>
      <c r="D3673" s="329" t="str">
        <f t="shared" si="1097"/>
        <v/>
      </c>
      <c r="E3673" s="330"/>
      <c r="F3673" s="331">
        <f t="shared" si="1098"/>
        <v>0</v>
      </c>
      <c r="G3673" s="334">
        <f t="shared" si="1100"/>
        <v>0</v>
      </c>
    </row>
    <row r="3674" spans="1:7" s="335" customFormat="1" ht="24" customHeight="1" x14ac:dyDescent="0.2">
      <c r="A3674" s="326" t="str">
        <f t="shared" si="1096"/>
        <v/>
      </c>
      <c r="B3674" s="327" t="str">
        <f t="shared" si="1099"/>
        <v/>
      </c>
      <c r="C3674" s="328"/>
      <c r="D3674" s="329" t="str">
        <f t="shared" si="1097"/>
        <v/>
      </c>
      <c r="E3674" s="330"/>
      <c r="F3674" s="331">
        <f t="shared" si="1098"/>
        <v>0</v>
      </c>
      <c r="G3674" s="334">
        <f t="shared" si="1100"/>
        <v>0</v>
      </c>
    </row>
    <row r="3675" spans="1:7" s="335" customFormat="1" ht="24" customHeight="1" x14ac:dyDescent="0.2">
      <c r="A3675" s="326" t="str">
        <f t="shared" si="1096"/>
        <v/>
      </c>
      <c r="B3675" s="327" t="str">
        <f t="shared" si="1099"/>
        <v/>
      </c>
      <c r="C3675" s="328"/>
      <c r="D3675" s="329" t="str">
        <f t="shared" si="1097"/>
        <v/>
      </c>
      <c r="E3675" s="330"/>
      <c r="F3675" s="332">
        <f t="shared" si="1098"/>
        <v>0</v>
      </c>
      <c r="G3675" s="334">
        <f t="shared" si="1100"/>
        <v>0</v>
      </c>
    </row>
    <row r="3676" spans="1:7" ht="24" customHeight="1" x14ac:dyDescent="0.2">
      <c r="A3676" s="177"/>
      <c r="B3676" s="151"/>
      <c r="C3676" s="151"/>
      <c r="D3676" s="162"/>
      <c r="E3676" s="163"/>
      <c r="F3676" s="240" t="s">
        <v>33</v>
      </c>
      <c r="G3676" s="178">
        <f>SUBTOTAL(9,G3662:G3675)</f>
        <v>0</v>
      </c>
    </row>
    <row r="3677" spans="1:7" ht="24" customHeight="1" x14ac:dyDescent="0.2">
      <c r="A3677" s="177"/>
      <c r="B3677" s="151"/>
      <c r="C3677" s="179" t="s">
        <v>729</v>
      </c>
      <c r="D3677" s="162"/>
      <c r="E3677" s="163"/>
      <c r="F3677" s="164"/>
      <c r="G3677" s="180"/>
    </row>
    <row r="3678" spans="1:7" s="335" customFormat="1" ht="24" customHeight="1" x14ac:dyDescent="0.2">
      <c r="A3678" s="326" t="str">
        <f t="shared" ref="A3678:A3685" si="1101">IFERROR(VLOOKUP(C3678,Tabla_Insumos,4,FALSE),"")</f>
        <v/>
      </c>
      <c r="B3678" s="327" t="str">
        <f t="shared" ref="B3678:B3685" si="1102">IFERROR(VLOOKUP(C3678,Tabla_Insumos,5,FALSE),"")</f>
        <v/>
      </c>
      <c r="C3678" s="328"/>
      <c r="D3678" s="329" t="str">
        <f t="shared" ref="D3678:D3685" si="1103">IFERROR(VLOOKUP(C3678,Tabla_Insumos,2,FALSE),"")</f>
        <v/>
      </c>
      <c r="E3678" s="330"/>
      <c r="F3678" s="333">
        <f t="shared" ref="F3678:F3685" si="1104">IFERROR(VLOOKUP(C3678,Tabla_Insumos,3,FALSE),0)</f>
        <v>0</v>
      </c>
      <c r="G3678" s="334">
        <f>ROUND(E3678*F3678,2)</f>
        <v>0</v>
      </c>
    </row>
    <row r="3679" spans="1:7" s="335" customFormat="1" ht="24" customHeight="1" x14ac:dyDescent="0.2">
      <c r="A3679" s="326" t="str">
        <f t="shared" si="1101"/>
        <v/>
      </c>
      <c r="B3679" s="327" t="str">
        <f t="shared" si="1102"/>
        <v/>
      </c>
      <c r="C3679" s="328"/>
      <c r="D3679" s="329" t="str">
        <f t="shared" si="1103"/>
        <v/>
      </c>
      <c r="E3679" s="330"/>
      <c r="F3679" s="333">
        <f t="shared" si="1104"/>
        <v>0</v>
      </c>
      <c r="G3679" s="334">
        <f>ROUND(E3679*F3679,2)</f>
        <v>0</v>
      </c>
    </row>
    <row r="3680" spans="1:7" s="335" customFormat="1" ht="24" customHeight="1" x14ac:dyDescent="0.2">
      <c r="A3680" s="326" t="str">
        <f t="shared" si="1101"/>
        <v/>
      </c>
      <c r="B3680" s="327" t="str">
        <f t="shared" si="1102"/>
        <v/>
      </c>
      <c r="C3680" s="328"/>
      <c r="D3680" s="329" t="str">
        <f t="shared" si="1103"/>
        <v/>
      </c>
      <c r="E3680" s="330"/>
      <c r="F3680" s="333">
        <f t="shared" si="1104"/>
        <v>0</v>
      </c>
      <c r="G3680" s="334">
        <f t="shared" ref="G3680:G3685" si="1105">ROUND(E3680*F3680,2)</f>
        <v>0</v>
      </c>
    </row>
    <row r="3681" spans="1:7" s="335" customFormat="1" ht="24" customHeight="1" x14ac:dyDescent="0.2">
      <c r="A3681" s="326" t="str">
        <f t="shared" si="1101"/>
        <v/>
      </c>
      <c r="B3681" s="327" t="str">
        <f t="shared" si="1102"/>
        <v/>
      </c>
      <c r="C3681" s="328"/>
      <c r="D3681" s="329" t="str">
        <f t="shared" si="1103"/>
        <v/>
      </c>
      <c r="E3681" s="330"/>
      <c r="F3681" s="333">
        <f t="shared" si="1104"/>
        <v>0</v>
      </c>
      <c r="G3681" s="334">
        <f t="shared" si="1105"/>
        <v>0</v>
      </c>
    </row>
    <row r="3682" spans="1:7" s="335" customFormat="1" ht="24" customHeight="1" x14ac:dyDescent="0.2">
      <c r="A3682" s="326" t="str">
        <f t="shared" si="1101"/>
        <v/>
      </c>
      <c r="B3682" s="327" t="str">
        <f t="shared" si="1102"/>
        <v/>
      </c>
      <c r="C3682" s="328"/>
      <c r="D3682" s="329" t="str">
        <f t="shared" si="1103"/>
        <v/>
      </c>
      <c r="E3682" s="330"/>
      <c r="F3682" s="331">
        <f t="shared" si="1104"/>
        <v>0</v>
      </c>
      <c r="G3682" s="334">
        <f t="shared" si="1105"/>
        <v>0</v>
      </c>
    </row>
    <row r="3683" spans="1:7" s="335" customFormat="1" ht="24" customHeight="1" x14ac:dyDescent="0.2">
      <c r="A3683" s="326" t="str">
        <f t="shared" si="1101"/>
        <v/>
      </c>
      <c r="B3683" s="327" t="str">
        <f t="shared" si="1102"/>
        <v/>
      </c>
      <c r="C3683" s="328"/>
      <c r="D3683" s="329" t="str">
        <f t="shared" si="1103"/>
        <v/>
      </c>
      <c r="E3683" s="330"/>
      <c r="F3683" s="331">
        <f t="shared" si="1104"/>
        <v>0</v>
      </c>
      <c r="G3683" s="334">
        <f t="shared" si="1105"/>
        <v>0</v>
      </c>
    </row>
    <row r="3684" spans="1:7" s="335" customFormat="1" ht="24" customHeight="1" x14ac:dyDescent="0.2">
      <c r="A3684" s="326" t="str">
        <f t="shared" si="1101"/>
        <v/>
      </c>
      <c r="B3684" s="327" t="str">
        <f t="shared" si="1102"/>
        <v/>
      </c>
      <c r="C3684" s="328"/>
      <c r="D3684" s="329" t="str">
        <f t="shared" si="1103"/>
        <v/>
      </c>
      <c r="E3684" s="330"/>
      <c r="F3684" s="331">
        <f t="shared" si="1104"/>
        <v>0</v>
      </c>
      <c r="G3684" s="334">
        <f t="shared" si="1105"/>
        <v>0</v>
      </c>
    </row>
    <row r="3685" spans="1:7" s="335" customFormat="1" ht="24" customHeight="1" x14ac:dyDescent="0.2">
      <c r="A3685" s="326" t="str">
        <f t="shared" si="1101"/>
        <v/>
      </c>
      <c r="B3685" s="327" t="str">
        <f t="shared" si="1102"/>
        <v/>
      </c>
      <c r="C3685" s="328"/>
      <c r="D3685" s="329" t="str">
        <f t="shared" si="1103"/>
        <v/>
      </c>
      <c r="E3685" s="330"/>
      <c r="F3685" s="331">
        <f t="shared" si="1104"/>
        <v>0</v>
      </c>
      <c r="G3685" s="334">
        <f t="shared" si="1105"/>
        <v>0</v>
      </c>
    </row>
    <row r="3686" spans="1:7" ht="24" customHeight="1" x14ac:dyDescent="0.2">
      <c r="A3686" s="177"/>
      <c r="B3686" s="151"/>
      <c r="C3686" s="151"/>
      <c r="D3686" s="162"/>
      <c r="E3686" s="163"/>
      <c r="F3686" s="240" t="s">
        <v>34</v>
      </c>
      <c r="G3686" s="178">
        <f>SUBTOTAL(9,G3678:G3685)</f>
        <v>0</v>
      </c>
    </row>
    <row r="3687" spans="1:7" ht="24" customHeight="1" x14ac:dyDescent="0.2">
      <c r="A3687" s="177"/>
      <c r="B3687" s="151"/>
      <c r="C3687" s="179" t="s">
        <v>730</v>
      </c>
      <c r="D3687" s="162"/>
      <c r="E3687" s="163"/>
      <c r="F3687" s="164"/>
      <c r="G3687" s="180"/>
    </row>
    <row r="3688" spans="1:7" s="335" customFormat="1" ht="24" customHeight="1" x14ac:dyDescent="0.2">
      <c r="A3688" s="326" t="str">
        <f t="shared" ref="A3688:A3696" si="1106">IFERROR(VLOOKUP(C3688,Tabla_Insumos,4,FALSE),"")</f>
        <v/>
      </c>
      <c r="B3688" s="327" t="str">
        <f t="shared" ref="B3688:B3696" si="1107">IFERROR(VLOOKUP(C3688,Tabla_Insumos,5,FALSE),"")</f>
        <v/>
      </c>
      <c r="C3688" s="328"/>
      <c r="D3688" s="329" t="str">
        <f t="shared" ref="D3688:D3696" si="1108">IFERROR(VLOOKUP(C3688,Tabla_Insumos,2,FALSE),"")</f>
        <v/>
      </c>
      <c r="E3688" s="330"/>
      <c r="F3688" s="331">
        <f t="shared" ref="F3688:F3696" si="1109">IFERROR(VLOOKUP(C3688,Tabla_Insumos,3,FALSE),0)</f>
        <v>0</v>
      </c>
      <c r="G3688" s="334">
        <f t="shared" ref="G3688:G3696" si="1110">ROUND(E3688*F3688,2)</f>
        <v>0</v>
      </c>
    </row>
    <row r="3689" spans="1:7" s="335" customFormat="1" ht="24" customHeight="1" x14ac:dyDescent="0.2">
      <c r="A3689" s="326" t="str">
        <f t="shared" si="1106"/>
        <v/>
      </c>
      <c r="B3689" s="327" t="str">
        <f t="shared" si="1107"/>
        <v/>
      </c>
      <c r="C3689" s="328"/>
      <c r="D3689" s="329" t="str">
        <f t="shared" si="1108"/>
        <v/>
      </c>
      <c r="E3689" s="330"/>
      <c r="F3689" s="331">
        <f t="shared" si="1109"/>
        <v>0</v>
      </c>
      <c r="G3689" s="334">
        <f t="shared" si="1110"/>
        <v>0</v>
      </c>
    </row>
    <row r="3690" spans="1:7" s="335" customFormat="1" ht="24" customHeight="1" x14ac:dyDescent="0.2">
      <c r="A3690" s="326" t="str">
        <f t="shared" si="1106"/>
        <v/>
      </c>
      <c r="B3690" s="327" t="str">
        <f t="shared" si="1107"/>
        <v/>
      </c>
      <c r="C3690" s="328"/>
      <c r="D3690" s="329" t="str">
        <f t="shared" si="1108"/>
        <v/>
      </c>
      <c r="E3690" s="330"/>
      <c r="F3690" s="331">
        <f t="shared" si="1109"/>
        <v>0</v>
      </c>
      <c r="G3690" s="334">
        <f t="shared" si="1110"/>
        <v>0</v>
      </c>
    </row>
    <row r="3691" spans="1:7" s="335" customFormat="1" ht="24" customHeight="1" x14ac:dyDescent="0.2">
      <c r="A3691" s="326" t="str">
        <f t="shared" si="1106"/>
        <v/>
      </c>
      <c r="B3691" s="327" t="str">
        <f t="shared" si="1107"/>
        <v/>
      </c>
      <c r="C3691" s="328"/>
      <c r="D3691" s="329" t="str">
        <f t="shared" si="1108"/>
        <v/>
      </c>
      <c r="E3691" s="330"/>
      <c r="F3691" s="331">
        <f t="shared" si="1109"/>
        <v>0</v>
      </c>
      <c r="G3691" s="334">
        <f t="shared" si="1110"/>
        <v>0</v>
      </c>
    </row>
    <row r="3692" spans="1:7" s="335" customFormat="1" ht="24" customHeight="1" x14ac:dyDescent="0.2">
      <c r="A3692" s="326" t="str">
        <f t="shared" si="1106"/>
        <v/>
      </c>
      <c r="B3692" s="327" t="str">
        <f t="shared" si="1107"/>
        <v/>
      </c>
      <c r="C3692" s="328"/>
      <c r="D3692" s="329" t="str">
        <f t="shared" si="1108"/>
        <v/>
      </c>
      <c r="E3692" s="330"/>
      <c r="F3692" s="331">
        <f t="shared" si="1109"/>
        <v>0</v>
      </c>
      <c r="G3692" s="334">
        <f t="shared" si="1110"/>
        <v>0</v>
      </c>
    </row>
    <row r="3693" spans="1:7" s="335" customFormat="1" ht="24" customHeight="1" x14ac:dyDescent="0.2">
      <c r="A3693" s="326" t="str">
        <f t="shared" si="1106"/>
        <v/>
      </c>
      <c r="B3693" s="327" t="str">
        <f t="shared" si="1107"/>
        <v/>
      </c>
      <c r="C3693" s="328"/>
      <c r="D3693" s="329" t="str">
        <f t="shared" si="1108"/>
        <v/>
      </c>
      <c r="E3693" s="330"/>
      <c r="F3693" s="331">
        <f t="shared" si="1109"/>
        <v>0</v>
      </c>
      <c r="G3693" s="334">
        <f t="shared" si="1110"/>
        <v>0</v>
      </c>
    </row>
    <row r="3694" spans="1:7" s="335" customFormat="1" ht="24" customHeight="1" x14ac:dyDescent="0.2">
      <c r="A3694" s="326" t="str">
        <f t="shared" si="1106"/>
        <v/>
      </c>
      <c r="B3694" s="327" t="str">
        <f t="shared" si="1107"/>
        <v/>
      </c>
      <c r="C3694" s="328"/>
      <c r="D3694" s="329" t="str">
        <f t="shared" si="1108"/>
        <v/>
      </c>
      <c r="E3694" s="330"/>
      <c r="F3694" s="331">
        <f t="shared" si="1109"/>
        <v>0</v>
      </c>
      <c r="G3694" s="334">
        <f t="shared" si="1110"/>
        <v>0</v>
      </c>
    </row>
    <row r="3695" spans="1:7" s="335" customFormat="1" ht="24" customHeight="1" x14ac:dyDescent="0.2">
      <c r="A3695" s="326" t="str">
        <f t="shared" si="1106"/>
        <v/>
      </c>
      <c r="B3695" s="327" t="str">
        <f t="shared" si="1107"/>
        <v/>
      </c>
      <c r="C3695" s="328"/>
      <c r="D3695" s="329" t="str">
        <f t="shared" si="1108"/>
        <v/>
      </c>
      <c r="E3695" s="330"/>
      <c r="F3695" s="331">
        <f t="shared" si="1109"/>
        <v>0</v>
      </c>
      <c r="G3695" s="334">
        <f t="shared" si="1110"/>
        <v>0</v>
      </c>
    </row>
    <row r="3696" spans="1:7" s="335" customFormat="1" ht="24" customHeight="1" x14ac:dyDescent="0.2">
      <c r="A3696" s="326" t="str">
        <f t="shared" si="1106"/>
        <v/>
      </c>
      <c r="B3696" s="327" t="str">
        <f t="shared" si="1107"/>
        <v/>
      </c>
      <c r="C3696" s="328"/>
      <c r="D3696" s="329" t="str">
        <f t="shared" si="1108"/>
        <v/>
      </c>
      <c r="E3696" s="330"/>
      <c r="F3696" s="331">
        <f t="shared" si="1109"/>
        <v>0</v>
      </c>
      <c r="G3696" s="334">
        <f t="shared" si="1110"/>
        <v>0</v>
      </c>
    </row>
    <row r="3697" spans="1:141" ht="24" customHeight="1" x14ac:dyDescent="0.2">
      <c r="A3697" s="181"/>
      <c r="B3697" s="162"/>
      <c r="C3697" s="151"/>
      <c r="D3697" s="162"/>
      <c r="E3697" s="163"/>
      <c r="F3697" s="240" t="s">
        <v>35</v>
      </c>
      <c r="G3697" s="178">
        <f>SUBTOTAL(9,G3688:G3696)</f>
        <v>0</v>
      </c>
    </row>
    <row r="3698" spans="1:141" ht="24" customHeight="1" thickBot="1" x14ac:dyDescent="0.25">
      <c r="A3698" s="182"/>
      <c r="B3698" s="183"/>
      <c r="C3698" s="184"/>
      <c r="D3698" s="183"/>
      <c r="E3698" s="185"/>
      <c r="F3698" s="186"/>
      <c r="G3698" s="187"/>
    </row>
    <row r="3699" spans="1:141" ht="24" customHeight="1" thickBot="1" x14ac:dyDescent="0.25">
      <c r="A3699" s="188" t="str">
        <f>B3657</f>
        <v>25.7</v>
      </c>
      <c r="B3699" s="189" t="str">
        <f>C3657</f>
        <v>Instalación de Agua Fría</v>
      </c>
      <c r="C3699" s="190"/>
      <c r="D3699" s="190" t="s">
        <v>36</v>
      </c>
      <c r="E3699" s="191"/>
      <c r="F3699" s="192" t="s">
        <v>37</v>
      </c>
      <c r="G3699" s="193">
        <f>SUBTOTAL(9,G3662:G3698)</f>
        <v>0</v>
      </c>
    </row>
    <row r="3700" spans="1:141" ht="24" customHeight="1" thickTop="1" thickBot="1" x14ac:dyDescent="0.25"/>
    <row r="3701" spans="1:141" ht="24" customHeight="1" thickTop="1" x14ac:dyDescent="0.2">
      <c r="A3701" s="225" t="s">
        <v>39</v>
      </c>
      <c r="B3701" s="226"/>
      <c r="C3701" s="226"/>
      <c r="D3701" s="226"/>
      <c r="E3701" s="226"/>
      <c r="F3701" s="226"/>
      <c r="G3701" s="227"/>
      <c r="H3701" s="152">
        <f>COUNTIF($A$1:A3707,"ANALISIS DE PRECIOS")</f>
        <v>75</v>
      </c>
    </row>
    <row r="3702" spans="1:141" ht="24" customHeight="1" x14ac:dyDescent="0.2">
      <c r="A3702" s="153" t="s">
        <v>726</v>
      </c>
      <c r="B3702" s="154" t="str">
        <f>Comitente</f>
        <v>DIRECCIÓN DE INFRAESTRUCTURA ESCOLAR</v>
      </c>
      <c r="C3702" s="148"/>
      <c r="D3702" s="155"/>
      <c r="E3702" s="155"/>
      <c r="F3702" s="156"/>
      <c r="G3702" s="157"/>
    </row>
    <row r="3703" spans="1:141" ht="24" customHeight="1" x14ac:dyDescent="0.2">
      <c r="A3703" s="153" t="s">
        <v>727</v>
      </c>
      <c r="B3703" s="154">
        <f>Contratista</f>
        <v>0</v>
      </c>
      <c r="C3703" s="149"/>
      <c r="D3703" s="149"/>
      <c r="E3703" s="149"/>
      <c r="F3703" s="158"/>
      <c r="G3703" s="159"/>
    </row>
    <row r="3704" spans="1:141" ht="24" customHeight="1" x14ac:dyDescent="0.2">
      <c r="A3704" s="153" t="s">
        <v>26</v>
      </c>
      <c r="B3704" s="154" t="str">
        <f>Obra</f>
        <v>E.N.I. N° 23 - MARGARITA FERRA DE BARTOL</v>
      </c>
      <c r="C3704" s="149"/>
      <c r="D3704" s="149"/>
      <c r="E3704" s="149"/>
      <c r="F3704" s="158" t="s">
        <v>40</v>
      </c>
      <c r="G3704" s="160">
        <f>Fecha_Base</f>
        <v>0</v>
      </c>
    </row>
    <row r="3705" spans="1:141" ht="24" customHeight="1" x14ac:dyDescent="0.2">
      <c r="A3705" s="161" t="s">
        <v>725</v>
      </c>
      <c r="B3705" s="150" t="str">
        <f>Ubicación</f>
        <v>Alfredo Fortabat 3060 (o) - Bº Franklin Rawson</v>
      </c>
      <c r="C3705" s="150"/>
      <c r="D3705" s="162"/>
      <c r="E3705" s="163"/>
      <c r="F3705" s="164"/>
      <c r="G3705" s="165"/>
    </row>
    <row r="3706" spans="1:141" ht="24" customHeight="1" x14ac:dyDescent="0.2">
      <c r="A3706" s="161" t="s">
        <v>41</v>
      </c>
      <c r="B3706" s="166" t="str">
        <f>IFERROR(VALUE(LEFT(B3707,FIND("-",B3707)-1)),"")</f>
        <v/>
      </c>
      <c r="C3706" s="151" t="str">
        <f>IFERROR(VLOOKUP(B3706,Tabla_CyP,2,FALSE),"")</f>
        <v/>
      </c>
      <c r="E3706" s="163"/>
      <c r="F3706" s="164"/>
      <c r="G3706" s="165"/>
    </row>
    <row r="3707" spans="1:141" ht="24" customHeight="1" x14ac:dyDescent="0.2">
      <c r="A3707" s="161" t="s">
        <v>27</v>
      </c>
      <c r="B3707" s="167" t="str">
        <f>IFERROR(VLOOKUP(COUNTIF($A$1:A3707,"ANALISIS DE PRECIOS"),Tabla_NumeroItem,4,FALSE),"")</f>
        <v>25.8</v>
      </c>
      <c r="C3707" s="151" t="str">
        <f>IFERROR(VLOOKUP(B3707,Tabla_CyP,2,FALSE),"")</f>
        <v>Retiro y traslado de arbol</v>
      </c>
      <c r="D3707" s="162"/>
      <c r="E3707" s="163"/>
      <c r="F3707" s="158" t="s">
        <v>28</v>
      </c>
      <c r="G3707" s="168" t="str">
        <f>IFERROR(VLOOKUP(B3707,Tabla_CyP,4,FALSE),"")</f>
        <v>gl</v>
      </c>
    </row>
    <row r="3708" spans="1:141" ht="24" customHeight="1" x14ac:dyDescent="0.2">
      <c r="A3708" s="161"/>
      <c r="B3708" s="150"/>
      <c r="C3708" s="151"/>
      <c r="D3708" s="162"/>
      <c r="E3708" s="163"/>
      <c r="F3708" s="164"/>
      <c r="G3708" s="165"/>
    </row>
    <row r="3709" spans="1:141" ht="24" customHeight="1" x14ac:dyDescent="0.2">
      <c r="A3709" s="357" t="s">
        <v>588</v>
      </c>
      <c r="B3709" s="358"/>
      <c r="C3709" s="359" t="s">
        <v>0</v>
      </c>
      <c r="D3709" s="359" t="s">
        <v>29</v>
      </c>
      <c r="E3709" s="361" t="s">
        <v>30</v>
      </c>
      <c r="F3709" s="363" t="s">
        <v>31</v>
      </c>
      <c r="G3709" s="365" t="s">
        <v>32</v>
      </c>
    </row>
    <row r="3710" spans="1:141" s="171" customFormat="1" ht="24" customHeight="1" x14ac:dyDescent="0.2">
      <c r="A3710" s="169" t="s">
        <v>589</v>
      </c>
      <c r="B3710" s="170" t="s">
        <v>590</v>
      </c>
      <c r="C3710" s="360"/>
      <c r="D3710" s="360"/>
      <c r="E3710" s="362"/>
      <c r="F3710" s="364"/>
      <c r="G3710" s="366"/>
      <c r="I3710" s="336"/>
      <c r="J3710" s="336"/>
      <c r="K3710" s="336"/>
      <c r="L3710" s="336"/>
      <c r="M3710" s="336"/>
      <c r="N3710" s="336"/>
      <c r="O3710" s="336"/>
      <c r="P3710" s="336"/>
      <c r="Q3710" s="336"/>
      <c r="R3710" s="336"/>
      <c r="S3710" s="336"/>
      <c r="T3710" s="336"/>
      <c r="U3710" s="336"/>
      <c r="V3710" s="336"/>
      <c r="W3710" s="336"/>
      <c r="X3710" s="336"/>
      <c r="Y3710" s="336"/>
      <c r="Z3710" s="336"/>
      <c r="AA3710" s="336"/>
      <c r="AB3710" s="336"/>
      <c r="AC3710" s="336"/>
      <c r="AD3710" s="336"/>
      <c r="AE3710" s="336"/>
      <c r="AF3710" s="336"/>
      <c r="AG3710" s="336"/>
      <c r="AH3710" s="336"/>
      <c r="AI3710" s="336"/>
      <c r="AJ3710" s="336"/>
      <c r="AK3710" s="336"/>
      <c r="AL3710" s="336"/>
      <c r="AM3710" s="336"/>
      <c r="AN3710" s="336"/>
      <c r="AO3710" s="336"/>
      <c r="AP3710" s="336"/>
      <c r="AQ3710" s="336"/>
      <c r="AR3710" s="336"/>
      <c r="AS3710" s="336"/>
      <c r="AT3710" s="336"/>
      <c r="AU3710" s="336"/>
      <c r="AV3710" s="336"/>
      <c r="AW3710" s="336"/>
      <c r="AX3710" s="336"/>
      <c r="AY3710" s="336"/>
      <c r="AZ3710" s="336"/>
      <c r="BA3710" s="336"/>
      <c r="BB3710" s="336"/>
      <c r="BC3710" s="336"/>
      <c r="BD3710" s="336"/>
      <c r="BE3710" s="336"/>
      <c r="BF3710" s="336"/>
      <c r="BG3710" s="336"/>
      <c r="BH3710" s="336"/>
      <c r="BI3710" s="336"/>
      <c r="BJ3710" s="336"/>
      <c r="BK3710" s="336"/>
      <c r="BL3710" s="336"/>
      <c r="BM3710" s="336"/>
      <c r="BN3710" s="336"/>
      <c r="BO3710" s="336"/>
      <c r="BP3710" s="336"/>
      <c r="BQ3710" s="336"/>
      <c r="BR3710" s="336"/>
      <c r="BS3710" s="336"/>
      <c r="BT3710" s="336"/>
      <c r="BU3710" s="336"/>
      <c r="BV3710" s="336"/>
      <c r="BW3710" s="336"/>
      <c r="BX3710" s="336"/>
      <c r="BY3710" s="336"/>
      <c r="BZ3710" s="336"/>
      <c r="CA3710" s="336"/>
      <c r="CB3710" s="336"/>
      <c r="CC3710" s="336"/>
      <c r="CD3710" s="336"/>
      <c r="CE3710" s="336"/>
      <c r="CF3710" s="336"/>
      <c r="CG3710" s="336"/>
      <c r="CH3710" s="336"/>
      <c r="CI3710" s="336"/>
      <c r="CJ3710" s="336"/>
      <c r="CK3710" s="336"/>
      <c r="CL3710" s="336"/>
      <c r="CM3710" s="336"/>
      <c r="CN3710" s="336"/>
      <c r="CO3710" s="336"/>
      <c r="CP3710" s="336"/>
      <c r="CQ3710" s="336"/>
      <c r="CR3710" s="336"/>
      <c r="CS3710" s="336"/>
      <c r="CT3710" s="336"/>
      <c r="CU3710" s="336"/>
      <c r="CV3710" s="336"/>
      <c r="CW3710" s="336"/>
      <c r="CX3710" s="336"/>
      <c r="CY3710" s="336"/>
      <c r="CZ3710" s="336"/>
      <c r="DA3710" s="336"/>
      <c r="DB3710" s="336"/>
      <c r="DC3710" s="336"/>
      <c r="DD3710" s="336"/>
      <c r="DE3710" s="336"/>
      <c r="DF3710" s="336"/>
      <c r="DG3710" s="336"/>
      <c r="DH3710" s="336"/>
      <c r="DI3710" s="336"/>
      <c r="DJ3710" s="336"/>
      <c r="DK3710" s="336"/>
      <c r="DL3710" s="336"/>
      <c r="DM3710" s="336"/>
      <c r="DN3710" s="336"/>
      <c r="DO3710" s="336"/>
      <c r="DP3710" s="336"/>
      <c r="DQ3710" s="336"/>
      <c r="DR3710" s="336"/>
      <c r="DS3710" s="336"/>
      <c r="DT3710" s="336"/>
      <c r="DU3710" s="336"/>
      <c r="DV3710" s="336"/>
      <c r="DW3710" s="336"/>
      <c r="DX3710" s="336"/>
      <c r="DY3710" s="336"/>
      <c r="DZ3710" s="336"/>
      <c r="EA3710" s="336"/>
      <c r="EB3710" s="336"/>
      <c r="EC3710" s="336"/>
      <c r="ED3710" s="336"/>
      <c r="EE3710" s="336"/>
      <c r="EF3710" s="336"/>
      <c r="EG3710" s="336"/>
      <c r="EH3710" s="336"/>
      <c r="EI3710" s="336"/>
      <c r="EJ3710" s="336"/>
      <c r="EK3710" s="336"/>
    </row>
    <row r="3711" spans="1:141" ht="24" customHeight="1" x14ac:dyDescent="0.2">
      <c r="A3711" s="239"/>
      <c r="B3711" s="172"/>
      <c r="C3711" s="237" t="s">
        <v>728</v>
      </c>
      <c r="D3711" s="173"/>
      <c r="E3711" s="174"/>
      <c r="F3711" s="175"/>
      <c r="G3711" s="176"/>
    </row>
    <row r="3712" spans="1:141" s="335" customFormat="1" ht="24" customHeight="1" x14ac:dyDescent="0.2">
      <c r="A3712" s="326" t="str">
        <f t="shared" ref="A3712:A3725" si="1111">IFERROR(VLOOKUP(C3712,Tabla_Insumos,4,FALSE),"")</f>
        <v/>
      </c>
      <c r="B3712" s="327" t="str">
        <f>IFERROR(VLOOKUP(C3712,Tabla_Insumos,5,FALSE),"")</f>
        <v/>
      </c>
      <c r="C3712" s="328"/>
      <c r="D3712" s="329" t="str">
        <f t="shared" ref="D3712:D3725" si="1112">IFERROR(VLOOKUP(C3712,Tabla_Insumos,2,FALSE),"")</f>
        <v/>
      </c>
      <c r="E3712" s="330"/>
      <c r="F3712" s="331">
        <f t="shared" ref="F3712:F3725" si="1113">IFERROR(VLOOKUP(C3712,Tabla_Insumos,3,FALSE),0)</f>
        <v>0</v>
      </c>
      <c r="G3712" s="334">
        <f>ROUND(E3712*F3712,2)</f>
        <v>0</v>
      </c>
    </row>
    <row r="3713" spans="1:7" s="335" customFormat="1" ht="24" customHeight="1" x14ac:dyDescent="0.2">
      <c r="A3713" s="326" t="str">
        <f t="shared" si="1111"/>
        <v/>
      </c>
      <c r="B3713" s="327" t="str">
        <f t="shared" ref="B3713:B3725" si="1114">IFERROR(VLOOKUP(C3713,Tabla_Insumos,5,FALSE),"")</f>
        <v/>
      </c>
      <c r="C3713" s="328"/>
      <c r="D3713" s="329" t="str">
        <f t="shared" si="1112"/>
        <v/>
      </c>
      <c r="E3713" s="330"/>
      <c r="F3713" s="331">
        <f t="shared" si="1113"/>
        <v>0</v>
      </c>
      <c r="G3713" s="334">
        <f t="shared" ref="G3713:G3725" si="1115">ROUND(E3713*F3713,2)</f>
        <v>0</v>
      </c>
    </row>
    <row r="3714" spans="1:7" s="335" customFormat="1" ht="24" customHeight="1" x14ac:dyDescent="0.2">
      <c r="A3714" s="326" t="str">
        <f t="shared" si="1111"/>
        <v/>
      </c>
      <c r="B3714" s="327" t="str">
        <f t="shared" si="1114"/>
        <v/>
      </c>
      <c r="C3714" s="328"/>
      <c r="D3714" s="329" t="str">
        <f t="shared" si="1112"/>
        <v/>
      </c>
      <c r="E3714" s="330"/>
      <c r="F3714" s="331">
        <f t="shared" si="1113"/>
        <v>0</v>
      </c>
      <c r="G3714" s="334">
        <f t="shared" si="1115"/>
        <v>0</v>
      </c>
    </row>
    <row r="3715" spans="1:7" s="335" customFormat="1" ht="24" customHeight="1" x14ac:dyDescent="0.2">
      <c r="A3715" s="326" t="str">
        <f t="shared" si="1111"/>
        <v/>
      </c>
      <c r="B3715" s="327" t="str">
        <f t="shared" si="1114"/>
        <v/>
      </c>
      <c r="C3715" s="328"/>
      <c r="D3715" s="329" t="str">
        <f t="shared" si="1112"/>
        <v/>
      </c>
      <c r="E3715" s="330"/>
      <c r="F3715" s="331">
        <f t="shared" si="1113"/>
        <v>0</v>
      </c>
      <c r="G3715" s="334">
        <f t="shared" si="1115"/>
        <v>0</v>
      </c>
    </row>
    <row r="3716" spans="1:7" s="335" customFormat="1" ht="24" customHeight="1" x14ac:dyDescent="0.2">
      <c r="A3716" s="326" t="str">
        <f t="shared" si="1111"/>
        <v/>
      </c>
      <c r="B3716" s="327" t="str">
        <f t="shared" si="1114"/>
        <v/>
      </c>
      <c r="C3716" s="328"/>
      <c r="D3716" s="329" t="str">
        <f t="shared" si="1112"/>
        <v/>
      </c>
      <c r="E3716" s="330"/>
      <c r="F3716" s="331">
        <f t="shared" si="1113"/>
        <v>0</v>
      </c>
      <c r="G3716" s="334">
        <f t="shared" si="1115"/>
        <v>0</v>
      </c>
    </row>
    <row r="3717" spans="1:7" s="335" customFormat="1" ht="24" customHeight="1" x14ac:dyDescent="0.2">
      <c r="A3717" s="326" t="str">
        <f t="shared" si="1111"/>
        <v/>
      </c>
      <c r="B3717" s="327" t="str">
        <f t="shared" si="1114"/>
        <v/>
      </c>
      <c r="C3717" s="328"/>
      <c r="D3717" s="329" t="str">
        <f t="shared" si="1112"/>
        <v/>
      </c>
      <c r="E3717" s="330"/>
      <c r="F3717" s="331">
        <f t="shared" si="1113"/>
        <v>0</v>
      </c>
      <c r="G3717" s="334">
        <f t="shared" si="1115"/>
        <v>0</v>
      </c>
    </row>
    <row r="3718" spans="1:7" s="335" customFormat="1" ht="24" customHeight="1" x14ac:dyDescent="0.2">
      <c r="A3718" s="326" t="str">
        <f t="shared" si="1111"/>
        <v/>
      </c>
      <c r="B3718" s="327" t="str">
        <f t="shared" si="1114"/>
        <v/>
      </c>
      <c r="C3718" s="328"/>
      <c r="D3718" s="329" t="str">
        <f t="shared" si="1112"/>
        <v/>
      </c>
      <c r="E3718" s="330"/>
      <c r="F3718" s="331">
        <f t="shared" si="1113"/>
        <v>0</v>
      </c>
      <c r="G3718" s="334">
        <f t="shared" si="1115"/>
        <v>0</v>
      </c>
    </row>
    <row r="3719" spans="1:7" s="335" customFormat="1" ht="24" customHeight="1" x14ac:dyDescent="0.2">
      <c r="A3719" s="326" t="str">
        <f t="shared" si="1111"/>
        <v/>
      </c>
      <c r="B3719" s="327" t="str">
        <f t="shared" si="1114"/>
        <v/>
      </c>
      <c r="C3719" s="328"/>
      <c r="D3719" s="329" t="str">
        <f t="shared" si="1112"/>
        <v/>
      </c>
      <c r="E3719" s="330"/>
      <c r="F3719" s="331">
        <f t="shared" si="1113"/>
        <v>0</v>
      </c>
      <c r="G3719" s="334">
        <f t="shared" si="1115"/>
        <v>0</v>
      </c>
    </row>
    <row r="3720" spans="1:7" s="335" customFormat="1" ht="24" customHeight="1" x14ac:dyDescent="0.2">
      <c r="A3720" s="326" t="str">
        <f t="shared" si="1111"/>
        <v/>
      </c>
      <c r="B3720" s="327" t="str">
        <f t="shared" si="1114"/>
        <v/>
      </c>
      <c r="C3720" s="328"/>
      <c r="D3720" s="329" t="str">
        <f t="shared" si="1112"/>
        <v/>
      </c>
      <c r="E3720" s="330"/>
      <c r="F3720" s="331">
        <f t="shared" si="1113"/>
        <v>0</v>
      </c>
      <c r="G3720" s="334">
        <f t="shared" si="1115"/>
        <v>0</v>
      </c>
    </row>
    <row r="3721" spans="1:7" s="335" customFormat="1" ht="24" customHeight="1" x14ac:dyDescent="0.2">
      <c r="A3721" s="326" t="str">
        <f t="shared" si="1111"/>
        <v/>
      </c>
      <c r="B3721" s="327" t="str">
        <f t="shared" si="1114"/>
        <v/>
      </c>
      <c r="C3721" s="328"/>
      <c r="D3721" s="329" t="str">
        <f t="shared" si="1112"/>
        <v/>
      </c>
      <c r="E3721" s="330"/>
      <c r="F3721" s="331">
        <f t="shared" si="1113"/>
        <v>0</v>
      </c>
      <c r="G3721" s="334">
        <f t="shared" si="1115"/>
        <v>0</v>
      </c>
    </row>
    <row r="3722" spans="1:7" s="335" customFormat="1" ht="24" customHeight="1" x14ac:dyDescent="0.2">
      <c r="A3722" s="326" t="str">
        <f t="shared" si="1111"/>
        <v/>
      </c>
      <c r="B3722" s="327" t="str">
        <f t="shared" si="1114"/>
        <v/>
      </c>
      <c r="C3722" s="328"/>
      <c r="D3722" s="329" t="str">
        <f t="shared" si="1112"/>
        <v/>
      </c>
      <c r="E3722" s="330"/>
      <c r="F3722" s="331">
        <f t="shared" si="1113"/>
        <v>0</v>
      </c>
      <c r="G3722" s="334">
        <f t="shared" si="1115"/>
        <v>0</v>
      </c>
    </row>
    <row r="3723" spans="1:7" s="335" customFormat="1" ht="24" customHeight="1" x14ac:dyDescent="0.2">
      <c r="A3723" s="326" t="str">
        <f t="shared" si="1111"/>
        <v/>
      </c>
      <c r="B3723" s="327" t="str">
        <f t="shared" si="1114"/>
        <v/>
      </c>
      <c r="C3723" s="328"/>
      <c r="D3723" s="329" t="str">
        <f t="shared" si="1112"/>
        <v/>
      </c>
      <c r="E3723" s="330"/>
      <c r="F3723" s="331">
        <f t="shared" si="1113"/>
        <v>0</v>
      </c>
      <c r="G3723" s="334">
        <f t="shared" si="1115"/>
        <v>0</v>
      </c>
    </row>
    <row r="3724" spans="1:7" s="335" customFormat="1" ht="24" customHeight="1" x14ac:dyDescent="0.2">
      <c r="A3724" s="326" t="str">
        <f t="shared" si="1111"/>
        <v/>
      </c>
      <c r="B3724" s="327" t="str">
        <f t="shared" si="1114"/>
        <v/>
      </c>
      <c r="C3724" s="328"/>
      <c r="D3724" s="329" t="str">
        <f t="shared" si="1112"/>
        <v/>
      </c>
      <c r="E3724" s="330"/>
      <c r="F3724" s="331">
        <f t="shared" si="1113"/>
        <v>0</v>
      </c>
      <c r="G3724" s="334">
        <f t="shared" si="1115"/>
        <v>0</v>
      </c>
    </row>
    <row r="3725" spans="1:7" s="335" customFormat="1" ht="24" customHeight="1" x14ac:dyDescent="0.2">
      <c r="A3725" s="326" t="str">
        <f t="shared" si="1111"/>
        <v/>
      </c>
      <c r="B3725" s="327" t="str">
        <f t="shared" si="1114"/>
        <v/>
      </c>
      <c r="C3725" s="328"/>
      <c r="D3725" s="329" t="str">
        <f t="shared" si="1112"/>
        <v/>
      </c>
      <c r="E3725" s="330"/>
      <c r="F3725" s="332">
        <f t="shared" si="1113"/>
        <v>0</v>
      </c>
      <c r="G3725" s="334">
        <f t="shared" si="1115"/>
        <v>0</v>
      </c>
    </row>
    <row r="3726" spans="1:7" ht="24" customHeight="1" x14ac:dyDescent="0.2">
      <c r="A3726" s="177"/>
      <c r="B3726" s="151"/>
      <c r="C3726" s="151"/>
      <c r="D3726" s="162"/>
      <c r="E3726" s="163"/>
      <c r="F3726" s="240" t="s">
        <v>33</v>
      </c>
      <c r="G3726" s="178">
        <f>SUBTOTAL(9,G3712:G3725)</f>
        <v>0</v>
      </c>
    </row>
    <row r="3727" spans="1:7" ht="24" customHeight="1" x14ac:dyDescent="0.2">
      <c r="A3727" s="177"/>
      <c r="B3727" s="151"/>
      <c r="C3727" s="179" t="s">
        <v>729</v>
      </c>
      <c r="D3727" s="162"/>
      <c r="E3727" s="163"/>
      <c r="F3727" s="164"/>
      <c r="G3727" s="180"/>
    </row>
    <row r="3728" spans="1:7" s="335" customFormat="1" ht="24" customHeight="1" x14ac:dyDescent="0.2">
      <c r="A3728" s="326" t="str">
        <f t="shared" ref="A3728:A3735" si="1116">IFERROR(VLOOKUP(C3728,Tabla_Insumos,4,FALSE),"")</f>
        <v/>
      </c>
      <c r="B3728" s="327" t="str">
        <f t="shared" ref="B3728:B3735" si="1117">IFERROR(VLOOKUP(C3728,Tabla_Insumos,5,FALSE),"")</f>
        <v/>
      </c>
      <c r="C3728" s="328"/>
      <c r="D3728" s="329" t="str">
        <f t="shared" ref="D3728:D3735" si="1118">IFERROR(VLOOKUP(C3728,Tabla_Insumos,2,FALSE),"")</f>
        <v/>
      </c>
      <c r="E3728" s="330"/>
      <c r="F3728" s="333">
        <f t="shared" ref="F3728:F3735" si="1119">IFERROR(VLOOKUP(C3728,Tabla_Insumos,3,FALSE),0)</f>
        <v>0</v>
      </c>
      <c r="G3728" s="334">
        <f>ROUND(E3728*F3728,2)</f>
        <v>0</v>
      </c>
    </row>
    <row r="3729" spans="1:7" s="335" customFormat="1" ht="24" customHeight="1" x14ac:dyDescent="0.2">
      <c r="A3729" s="326" t="str">
        <f t="shared" si="1116"/>
        <v/>
      </c>
      <c r="B3729" s="327" t="str">
        <f t="shared" si="1117"/>
        <v/>
      </c>
      <c r="C3729" s="328"/>
      <c r="D3729" s="329" t="str">
        <f t="shared" si="1118"/>
        <v/>
      </c>
      <c r="E3729" s="330"/>
      <c r="F3729" s="333">
        <f t="shared" si="1119"/>
        <v>0</v>
      </c>
      <c r="G3729" s="334">
        <f>ROUND(E3729*F3729,2)</f>
        <v>0</v>
      </c>
    </row>
    <row r="3730" spans="1:7" s="335" customFormat="1" ht="24" customHeight="1" x14ac:dyDescent="0.2">
      <c r="A3730" s="326" t="str">
        <f t="shared" si="1116"/>
        <v/>
      </c>
      <c r="B3730" s="327" t="str">
        <f t="shared" si="1117"/>
        <v/>
      </c>
      <c r="C3730" s="328"/>
      <c r="D3730" s="329" t="str">
        <f t="shared" si="1118"/>
        <v/>
      </c>
      <c r="E3730" s="330"/>
      <c r="F3730" s="333">
        <f t="shared" si="1119"/>
        <v>0</v>
      </c>
      <c r="G3730" s="334">
        <f t="shared" ref="G3730:G3735" si="1120">ROUND(E3730*F3730,2)</f>
        <v>0</v>
      </c>
    </row>
    <row r="3731" spans="1:7" s="335" customFormat="1" ht="24" customHeight="1" x14ac:dyDescent="0.2">
      <c r="A3731" s="326" t="str">
        <f t="shared" si="1116"/>
        <v/>
      </c>
      <c r="B3731" s="327" t="str">
        <f t="shared" si="1117"/>
        <v/>
      </c>
      <c r="C3731" s="328"/>
      <c r="D3731" s="329" t="str">
        <f t="shared" si="1118"/>
        <v/>
      </c>
      <c r="E3731" s="330"/>
      <c r="F3731" s="333">
        <f t="shared" si="1119"/>
        <v>0</v>
      </c>
      <c r="G3731" s="334">
        <f t="shared" si="1120"/>
        <v>0</v>
      </c>
    </row>
    <row r="3732" spans="1:7" s="335" customFormat="1" ht="24" customHeight="1" x14ac:dyDescent="0.2">
      <c r="A3732" s="326" t="str">
        <f t="shared" si="1116"/>
        <v/>
      </c>
      <c r="B3732" s="327" t="str">
        <f t="shared" si="1117"/>
        <v/>
      </c>
      <c r="C3732" s="328"/>
      <c r="D3732" s="329" t="str">
        <f t="shared" si="1118"/>
        <v/>
      </c>
      <c r="E3732" s="330"/>
      <c r="F3732" s="331">
        <f t="shared" si="1119"/>
        <v>0</v>
      </c>
      <c r="G3732" s="334">
        <f t="shared" si="1120"/>
        <v>0</v>
      </c>
    </row>
    <row r="3733" spans="1:7" s="335" customFormat="1" ht="24" customHeight="1" x14ac:dyDescent="0.2">
      <c r="A3733" s="326" t="str">
        <f t="shared" si="1116"/>
        <v/>
      </c>
      <c r="B3733" s="327" t="str">
        <f t="shared" si="1117"/>
        <v/>
      </c>
      <c r="C3733" s="328"/>
      <c r="D3733" s="329" t="str">
        <f t="shared" si="1118"/>
        <v/>
      </c>
      <c r="E3733" s="330"/>
      <c r="F3733" s="331">
        <f t="shared" si="1119"/>
        <v>0</v>
      </c>
      <c r="G3733" s="334">
        <f t="shared" si="1120"/>
        <v>0</v>
      </c>
    </row>
    <row r="3734" spans="1:7" s="335" customFormat="1" ht="24" customHeight="1" x14ac:dyDescent="0.2">
      <c r="A3734" s="326" t="str">
        <f t="shared" si="1116"/>
        <v/>
      </c>
      <c r="B3734" s="327" t="str">
        <f t="shared" si="1117"/>
        <v/>
      </c>
      <c r="C3734" s="328"/>
      <c r="D3734" s="329" t="str">
        <f t="shared" si="1118"/>
        <v/>
      </c>
      <c r="E3734" s="330"/>
      <c r="F3734" s="331">
        <f t="shared" si="1119"/>
        <v>0</v>
      </c>
      <c r="G3734" s="334">
        <f t="shared" si="1120"/>
        <v>0</v>
      </c>
    </row>
    <row r="3735" spans="1:7" s="335" customFormat="1" ht="24" customHeight="1" x14ac:dyDescent="0.2">
      <c r="A3735" s="326" t="str">
        <f t="shared" si="1116"/>
        <v/>
      </c>
      <c r="B3735" s="327" t="str">
        <f t="shared" si="1117"/>
        <v/>
      </c>
      <c r="C3735" s="328"/>
      <c r="D3735" s="329" t="str">
        <f t="shared" si="1118"/>
        <v/>
      </c>
      <c r="E3735" s="330"/>
      <c r="F3735" s="331">
        <f t="shared" si="1119"/>
        <v>0</v>
      </c>
      <c r="G3735" s="334">
        <f t="shared" si="1120"/>
        <v>0</v>
      </c>
    </row>
    <row r="3736" spans="1:7" ht="24" customHeight="1" x14ac:dyDescent="0.2">
      <c r="A3736" s="177"/>
      <c r="B3736" s="151"/>
      <c r="C3736" s="151"/>
      <c r="D3736" s="162"/>
      <c r="E3736" s="163"/>
      <c r="F3736" s="240" t="s">
        <v>34</v>
      </c>
      <c r="G3736" s="178">
        <f>SUBTOTAL(9,G3728:G3735)</f>
        <v>0</v>
      </c>
    </row>
    <row r="3737" spans="1:7" ht="24" customHeight="1" x14ac:dyDescent="0.2">
      <c r="A3737" s="177"/>
      <c r="B3737" s="151"/>
      <c r="C3737" s="179" t="s">
        <v>730</v>
      </c>
      <c r="D3737" s="162"/>
      <c r="E3737" s="163"/>
      <c r="F3737" s="164"/>
      <c r="G3737" s="180"/>
    </row>
    <row r="3738" spans="1:7" s="335" customFormat="1" ht="24" customHeight="1" x14ac:dyDescent="0.2">
      <c r="A3738" s="326" t="str">
        <f t="shared" ref="A3738:A3746" si="1121">IFERROR(VLOOKUP(C3738,Tabla_Insumos,4,FALSE),"")</f>
        <v/>
      </c>
      <c r="B3738" s="327" t="str">
        <f t="shared" ref="B3738:B3746" si="1122">IFERROR(VLOOKUP(C3738,Tabla_Insumos,5,FALSE),"")</f>
        <v/>
      </c>
      <c r="C3738" s="328"/>
      <c r="D3738" s="329" t="str">
        <f t="shared" ref="D3738:D3746" si="1123">IFERROR(VLOOKUP(C3738,Tabla_Insumos,2,FALSE),"")</f>
        <v/>
      </c>
      <c r="E3738" s="330"/>
      <c r="F3738" s="331">
        <f t="shared" ref="F3738:F3746" si="1124">IFERROR(VLOOKUP(C3738,Tabla_Insumos,3,FALSE),0)</f>
        <v>0</v>
      </c>
      <c r="G3738" s="334">
        <f t="shared" ref="G3738:G3746" si="1125">ROUND(E3738*F3738,2)</f>
        <v>0</v>
      </c>
    </row>
    <row r="3739" spans="1:7" s="335" customFormat="1" ht="24" customHeight="1" x14ac:dyDescent="0.2">
      <c r="A3739" s="326" t="str">
        <f t="shared" si="1121"/>
        <v/>
      </c>
      <c r="B3739" s="327" t="str">
        <f t="shared" si="1122"/>
        <v/>
      </c>
      <c r="C3739" s="328"/>
      <c r="D3739" s="329" t="str">
        <f t="shared" si="1123"/>
        <v/>
      </c>
      <c r="E3739" s="330"/>
      <c r="F3739" s="331">
        <f t="shared" si="1124"/>
        <v>0</v>
      </c>
      <c r="G3739" s="334">
        <f t="shared" si="1125"/>
        <v>0</v>
      </c>
    </row>
    <row r="3740" spans="1:7" s="335" customFormat="1" ht="24" customHeight="1" x14ac:dyDescent="0.2">
      <c r="A3740" s="326" t="str">
        <f t="shared" si="1121"/>
        <v/>
      </c>
      <c r="B3740" s="327" t="str">
        <f t="shared" si="1122"/>
        <v/>
      </c>
      <c r="C3740" s="328"/>
      <c r="D3740" s="329" t="str">
        <f t="shared" si="1123"/>
        <v/>
      </c>
      <c r="E3740" s="330"/>
      <c r="F3740" s="331">
        <f t="shared" si="1124"/>
        <v>0</v>
      </c>
      <c r="G3740" s="334">
        <f t="shared" si="1125"/>
        <v>0</v>
      </c>
    </row>
    <row r="3741" spans="1:7" s="335" customFormat="1" ht="24" customHeight="1" x14ac:dyDescent="0.2">
      <c r="A3741" s="326" t="str">
        <f t="shared" si="1121"/>
        <v/>
      </c>
      <c r="B3741" s="327" t="str">
        <f t="shared" si="1122"/>
        <v/>
      </c>
      <c r="C3741" s="328"/>
      <c r="D3741" s="329" t="str">
        <f t="shared" si="1123"/>
        <v/>
      </c>
      <c r="E3741" s="330"/>
      <c r="F3741" s="331">
        <f t="shared" si="1124"/>
        <v>0</v>
      </c>
      <c r="G3741" s="334">
        <f t="shared" si="1125"/>
        <v>0</v>
      </c>
    </row>
    <row r="3742" spans="1:7" s="335" customFormat="1" ht="24" customHeight="1" x14ac:dyDescent="0.2">
      <c r="A3742" s="326" t="str">
        <f t="shared" si="1121"/>
        <v/>
      </c>
      <c r="B3742" s="327" t="str">
        <f t="shared" si="1122"/>
        <v/>
      </c>
      <c r="C3742" s="328"/>
      <c r="D3742" s="329" t="str">
        <f t="shared" si="1123"/>
        <v/>
      </c>
      <c r="E3742" s="330"/>
      <c r="F3742" s="331">
        <f t="shared" si="1124"/>
        <v>0</v>
      </c>
      <c r="G3742" s="334">
        <f t="shared" si="1125"/>
        <v>0</v>
      </c>
    </row>
    <row r="3743" spans="1:7" s="335" customFormat="1" ht="24" customHeight="1" x14ac:dyDescent="0.2">
      <c r="A3743" s="326" t="str">
        <f t="shared" si="1121"/>
        <v/>
      </c>
      <c r="B3743" s="327" t="str">
        <f t="shared" si="1122"/>
        <v/>
      </c>
      <c r="C3743" s="328"/>
      <c r="D3743" s="329" t="str">
        <f t="shared" si="1123"/>
        <v/>
      </c>
      <c r="E3743" s="330"/>
      <c r="F3743" s="331">
        <f t="shared" si="1124"/>
        <v>0</v>
      </c>
      <c r="G3743" s="334">
        <f t="shared" si="1125"/>
        <v>0</v>
      </c>
    </row>
    <row r="3744" spans="1:7" s="335" customFormat="1" ht="24" customHeight="1" x14ac:dyDescent="0.2">
      <c r="A3744" s="326" t="str">
        <f t="shared" si="1121"/>
        <v/>
      </c>
      <c r="B3744" s="327" t="str">
        <f t="shared" si="1122"/>
        <v/>
      </c>
      <c r="C3744" s="328"/>
      <c r="D3744" s="329" t="str">
        <f t="shared" si="1123"/>
        <v/>
      </c>
      <c r="E3744" s="330"/>
      <c r="F3744" s="331">
        <f t="shared" si="1124"/>
        <v>0</v>
      </c>
      <c r="G3744" s="334">
        <f t="shared" si="1125"/>
        <v>0</v>
      </c>
    </row>
    <row r="3745" spans="1:141" s="335" customFormat="1" ht="24" customHeight="1" x14ac:dyDescent="0.2">
      <c r="A3745" s="326" t="str">
        <f t="shared" si="1121"/>
        <v/>
      </c>
      <c r="B3745" s="327" t="str">
        <f t="shared" si="1122"/>
        <v/>
      </c>
      <c r="C3745" s="328"/>
      <c r="D3745" s="329" t="str">
        <f t="shared" si="1123"/>
        <v/>
      </c>
      <c r="E3745" s="330"/>
      <c r="F3745" s="331">
        <f t="shared" si="1124"/>
        <v>0</v>
      </c>
      <c r="G3745" s="334">
        <f t="shared" si="1125"/>
        <v>0</v>
      </c>
    </row>
    <row r="3746" spans="1:141" s="335" customFormat="1" ht="24" customHeight="1" x14ac:dyDescent="0.2">
      <c r="A3746" s="326" t="str">
        <f t="shared" si="1121"/>
        <v/>
      </c>
      <c r="B3746" s="327" t="str">
        <f t="shared" si="1122"/>
        <v/>
      </c>
      <c r="C3746" s="328"/>
      <c r="D3746" s="329" t="str">
        <f t="shared" si="1123"/>
        <v/>
      </c>
      <c r="E3746" s="330"/>
      <c r="F3746" s="331">
        <f t="shared" si="1124"/>
        <v>0</v>
      </c>
      <c r="G3746" s="334">
        <f t="shared" si="1125"/>
        <v>0</v>
      </c>
    </row>
    <row r="3747" spans="1:141" ht="24" customHeight="1" x14ac:dyDescent="0.2">
      <c r="A3747" s="181"/>
      <c r="B3747" s="162"/>
      <c r="C3747" s="151"/>
      <c r="D3747" s="162"/>
      <c r="E3747" s="163"/>
      <c r="F3747" s="240" t="s">
        <v>35</v>
      </c>
      <c r="G3747" s="178">
        <f>SUBTOTAL(9,G3738:G3746)</f>
        <v>0</v>
      </c>
    </row>
    <row r="3748" spans="1:141" ht="24" customHeight="1" thickBot="1" x14ac:dyDescent="0.25">
      <c r="A3748" s="182"/>
      <c r="B3748" s="183"/>
      <c r="C3748" s="184"/>
      <c r="D3748" s="183"/>
      <c r="E3748" s="185"/>
      <c r="F3748" s="186"/>
      <c r="G3748" s="187"/>
    </row>
    <row r="3749" spans="1:141" ht="24" customHeight="1" thickBot="1" x14ac:dyDescent="0.25">
      <c r="A3749" s="188" t="str">
        <f>B3707</f>
        <v>25.8</v>
      </c>
      <c r="B3749" s="189" t="str">
        <f>C3707</f>
        <v>Retiro y traslado de arbol</v>
      </c>
      <c r="C3749" s="190"/>
      <c r="D3749" s="190" t="s">
        <v>36</v>
      </c>
      <c r="E3749" s="191"/>
      <c r="F3749" s="192" t="s">
        <v>37</v>
      </c>
      <c r="G3749" s="193">
        <f>SUBTOTAL(9,G3712:G3748)</f>
        <v>0</v>
      </c>
    </row>
    <row r="3750" spans="1:141" ht="24" customHeight="1" thickTop="1" thickBot="1" x14ac:dyDescent="0.25"/>
    <row r="3751" spans="1:141" ht="24" customHeight="1" thickTop="1" x14ac:dyDescent="0.2">
      <c r="A3751" s="225" t="s">
        <v>39</v>
      </c>
      <c r="B3751" s="226"/>
      <c r="C3751" s="226"/>
      <c r="D3751" s="226"/>
      <c r="E3751" s="226"/>
      <c r="F3751" s="226"/>
      <c r="G3751" s="227"/>
      <c r="H3751" s="152">
        <f>COUNTIF($A$1:A3757,"ANALISIS DE PRECIOS")</f>
        <v>76</v>
      </c>
    </row>
    <row r="3752" spans="1:141" ht="24" customHeight="1" x14ac:dyDescent="0.2">
      <c r="A3752" s="153" t="s">
        <v>726</v>
      </c>
      <c r="B3752" s="154" t="str">
        <f>Comitente</f>
        <v>DIRECCIÓN DE INFRAESTRUCTURA ESCOLAR</v>
      </c>
      <c r="C3752" s="148"/>
      <c r="D3752" s="155"/>
      <c r="E3752" s="155"/>
      <c r="F3752" s="156"/>
      <c r="G3752" s="157"/>
    </row>
    <row r="3753" spans="1:141" ht="24" customHeight="1" x14ac:dyDescent="0.2">
      <c r="A3753" s="153" t="s">
        <v>727</v>
      </c>
      <c r="B3753" s="154">
        <f>Contratista</f>
        <v>0</v>
      </c>
      <c r="C3753" s="149"/>
      <c r="D3753" s="149"/>
      <c r="E3753" s="149"/>
      <c r="F3753" s="158"/>
      <c r="G3753" s="159"/>
    </row>
    <row r="3754" spans="1:141" ht="24" customHeight="1" x14ac:dyDescent="0.2">
      <c r="A3754" s="153" t="s">
        <v>26</v>
      </c>
      <c r="B3754" s="154" t="str">
        <f>Obra</f>
        <v>E.N.I. N° 23 - MARGARITA FERRA DE BARTOL</v>
      </c>
      <c r="C3754" s="149"/>
      <c r="D3754" s="149"/>
      <c r="E3754" s="149"/>
      <c r="F3754" s="158" t="s">
        <v>40</v>
      </c>
      <c r="G3754" s="160">
        <f>Fecha_Base</f>
        <v>0</v>
      </c>
    </row>
    <row r="3755" spans="1:141" ht="24" customHeight="1" x14ac:dyDescent="0.2">
      <c r="A3755" s="161" t="s">
        <v>725</v>
      </c>
      <c r="B3755" s="150" t="str">
        <f>Ubicación</f>
        <v>Alfredo Fortabat 3060 (o) - Bº Franklin Rawson</v>
      </c>
      <c r="C3755" s="150"/>
      <c r="D3755" s="162"/>
      <c r="E3755" s="163"/>
      <c r="F3755" s="164"/>
      <c r="G3755" s="165"/>
    </row>
    <row r="3756" spans="1:141" ht="24" customHeight="1" x14ac:dyDescent="0.2">
      <c r="A3756" s="161" t="s">
        <v>41</v>
      </c>
      <c r="B3756" s="166" t="str">
        <f>IFERROR(VALUE(LEFT(B3757,FIND("-",B3757)-1)),"")</f>
        <v/>
      </c>
      <c r="C3756" s="151" t="str">
        <f>IFERROR(VLOOKUP(B3756,Tabla_CyP,2,FALSE),"")</f>
        <v/>
      </c>
      <c r="E3756" s="163"/>
      <c r="F3756" s="164"/>
      <c r="G3756" s="165"/>
    </row>
    <row r="3757" spans="1:141" ht="24" customHeight="1" x14ac:dyDescent="0.2">
      <c r="A3757" s="161" t="s">
        <v>27</v>
      </c>
      <c r="B3757" s="167" t="str">
        <f>IFERROR(VLOOKUP(COUNTIF($A$1:A3757,"ANALISIS DE PRECIOS"),Tabla_NumeroItem,4,FALSE),"")</f>
        <v>25.9</v>
      </c>
      <c r="C3757" s="151" t="str">
        <f>IFERROR(VLOOKUP(B3757,Tabla_CyP,2,FALSE),"")</f>
        <v>Retiro y traslado de juegos</v>
      </c>
      <c r="D3757" s="162"/>
      <c r="E3757" s="163"/>
      <c r="F3757" s="158" t="s">
        <v>28</v>
      </c>
      <c r="G3757" s="168" t="str">
        <f>IFERROR(VLOOKUP(B3757,Tabla_CyP,4,FALSE),"")</f>
        <v>gl</v>
      </c>
    </row>
    <row r="3758" spans="1:141" ht="24" customHeight="1" x14ac:dyDescent="0.2">
      <c r="A3758" s="161"/>
      <c r="B3758" s="150"/>
      <c r="C3758" s="151"/>
      <c r="D3758" s="162"/>
      <c r="E3758" s="163"/>
      <c r="F3758" s="164"/>
      <c r="G3758" s="165"/>
    </row>
    <row r="3759" spans="1:141" ht="24" customHeight="1" x14ac:dyDescent="0.2">
      <c r="A3759" s="357" t="s">
        <v>588</v>
      </c>
      <c r="B3759" s="358"/>
      <c r="C3759" s="359" t="s">
        <v>0</v>
      </c>
      <c r="D3759" s="359" t="s">
        <v>29</v>
      </c>
      <c r="E3759" s="361" t="s">
        <v>30</v>
      </c>
      <c r="F3759" s="363" t="s">
        <v>31</v>
      </c>
      <c r="G3759" s="365" t="s">
        <v>32</v>
      </c>
    </row>
    <row r="3760" spans="1:141" s="171" customFormat="1" ht="24" customHeight="1" x14ac:dyDescent="0.2">
      <c r="A3760" s="169" t="s">
        <v>589</v>
      </c>
      <c r="B3760" s="170" t="s">
        <v>590</v>
      </c>
      <c r="C3760" s="360"/>
      <c r="D3760" s="360"/>
      <c r="E3760" s="362"/>
      <c r="F3760" s="364"/>
      <c r="G3760" s="366"/>
      <c r="I3760" s="336"/>
      <c r="J3760" s="336"/>
      <c r="K3760" s="336"/>
      <c r="L3760" s="336"/>
      <c r="M3760" s="336"/>
      <c r="N3760" s="336"/>
      <c r="O3760" s="336"/>
      <c r="P3760" s="336"/>
      <c r="Q3760" s="336"/>
      <c r="R3760" s="336"/>
      <c r="S3760" s="336"/>
      <c r="T3760" s="336"/>
      <c r="U3760" s="336"/>
      <c r="V3760" s="336"/>
      <c r="W3760" s="336"/>
      <c r="X3760" s="336"/>
      <c r="Y3760" s="336"/>
      <c r="Z3760" s="336"/>
      <c r="AA3760" s="336"/>
      <c r="AB3760" s="336"/>
      <c r="AC3760" s="336"/>
      <c r="AD3760" s="336"/>
      <c r="AE3760" s="336"/>
      <c r="AF3760" s="336"/>
      <c r="AG3760" s="336"/>
      <c r="AH3760" s="336"/>
      <c r="AI3760" s="336"/>
      <c r="AJ3760" s="336"/>
      <c r="AK3760" s="336"/>
      <c r="AL3760" s="336"/>
      <c r="AM3760" s="336"/>
      <c r="AN3760" s="336"/>
      <c r="AO3760" s="336"/>
      <c r="AP3760" s="336"/>
      <c r="AQ3760" s="336"/>
      <c r="AR3760" s="336"/>
      <c r="AS3760" s="336"/>
      <c r="AT3760" s="336"/>
      <c r="AU3760" s="336"/>
      <c r="AV3760" s="336"/>
      <c r="AW3760" s="336"/>
      <c r="AX3760" s="336"/>
      <c r="AY3760" s="336"/>
      <c r="AZ3760" s="336"/>
      <c r="BA3760" s="336"/>
      <c r="BB3760" s="336"/>
      <c r="BC3760" s="336"/>
      <c r="BD3760" s="336"/>
      <c r="BE3760" s="336"/>
      <c r="BF3760" s="336"/>
      <c r="BG3760" s="336"/>
      <c r="BH3760" s="336"/>
      <c r="BI3760" s="336"/>
      <c r="BJ3760" s="336"/>
      <c r="BK3760" s="336"/>
      <c r="BL3760" s="336"/>
      <c r="BM3760" s="336"/>
      <c r="BN3760" s="336"/>
      <c r="BO3760" s="336"/>
      <c r="BP3760" s="336"/>
      <c r="BQ3760" s="336"/>
      <c r="BR3760" s="336"/>
      <c r="BS3760" s="336"/>
      <c r="BT3760" s="336"/>
      <c r="BU3760" s="336"/>
      <c r="BV3760" s="336"/>
      <c r="BW3760" s="336"/>
      <c r="BX3760" s="336"/>
      <c r="BY3760" s="336"/>
      <c r="BZ3760" s="336"/>
      <c r="CA3760" s="336"/>
      <c r="CB3760" s="336"/>
      <c r="CC3760" s="336"/>
      <c r="CD3760" s="336"/>
      <c r="CE3760" s="336"/>
      <c r="CF3760" s="336"/>
      <c r="CG3760" s="336"/>
      <c r="CH3760" s="336"/>
      <c r="CI3760" s="336"/>
      <c r="CJ3760" s="336"/>
      <c r="CK3760" s="336"/>
      <c r="CL3760" s="336"/>
      <c r="CM3760" s="336"/>
      <c r="CN3760" s="336"/>
      <c r="CO3760" s="336"/>
      <c r="CP3760" s="336"/>
      <c r="CQ3760" s="336"/>
      <c r="CR3760" s="336"/>
      <c r="CS3760" s="336"/>
      <c r="CT3760" s="336"/>
      <c r="CU3760" s="336"/>
      <c r="CV3760" s="336"/>
      <c r="CW3760" s="336"/>
      <c r="CX3760" s="336"/>
      <c r="CY3760" s="336"/>
      <c r="CZ3760" s="336"/>
      <c r="DA3760" s="336"/>
      <c r="DB3760" s="336"/>
      <c r="DC3760" s="336"/>
      <c r="DD3760" s="336"/>
      <c r="DE3760" s="336"/>
      <c r="DF3760" s="336"/>
      <c r="DG3760" s="336"/>
      <c r="DH3760" s="336"/>
      <c r="DI3760" s="336"/>
      <c r="DJ3760" s="336"/>
      <c r="DK3760" s="336"/>
      <c r="DL3760" s="336"/>
      <c r="DM3760" s="336"/>
      <c r="DN3760" s="336"/>
      <c r="DO3760" s="336"/>
      <c r="DP3760" s="336"/>
      <c r="DQ3760" s="336"/>
      <c r="DR3760" s="336"/>
      <c r="DS3760" s="336"/>
      <c r="DT3760" s="336"/>
      <c r="DU3760" s="336"/>
      <c r="DV3760" s="336"/>
      <c r="DW3760" s="336"/>
      <c r="DX3760" s="336"/>
      <c r="DY3760" s="336"/>
      <c r="DZ3760" s="336"/>
      <c r="EA3760" s="336"/>
      <c r="EB3760" s="336"/>
      <c r="EC3760" s="336"/>
      <c r="ED3760" s="336"/>
      <c r="EE3760" s="336"/>
      <c r="EF3760" s="336"/>
      <c r="EG3760" s="336"/>
      <c r="EH3760" s="336"/>
      <c r="EI3760" s="336"/>
      <c r="EJ3760" s="336"/>
      <c r="EK3760" s="336"/>
    </row>
    <row r="3761" spans="1:7" ht="24" customHeight="1" x14ac:dyDescent="0.2">
      <c r="A3761" s="239"/>
      <c r="B3761" s="172"/>
      <c r="C3761" s="237" t="s">
        <v>728</v>
      </c>
      <c r="D3761" s="173"/>
      <c r="E3761" s="174"/>
      <c r="F3761" s="175"/>
      <c r="G3761" s="176"/>
    </row>
    <row r="3762" spans="1:7" s="335" customFormat="1" ht="24" customHeight="1" x14ac:dyDescent="0.2">
      <c r="A3762" s="326" t="str">
        <f t="shared" ref="A3762:A3775" si="1126">IFERROR(VLOOKUP(C3762,Tabla_Insumos,4,FALSE),"")</f>
        <v/>
      </c>
      <c r="B3762" s="327" t="str">
        <f>IFERROR(VLOOKUP(C3762,Tabla_Insumos,5,FALSE),"")</f>
        <v/>
      </c>
      <c r="C3762" s="328"/>
      <c r="D3762" s="329" t="str">
        <f t="shared" ref="D3762:D3775" si="1127">IFERROR(VLOOKUP(C3762,Tabla_Insumos,2,FALSE),"")</f>
        <v/>
      </c>
      <c r="E3762" s="330"/>
      <c r="F3762" s="331">
        <f t="shared" ref="F3762:F3775" si="1128">IFERROR(VLOOKUP(C3762,Tabla_Insumos,3,FALSE),0)</f>
        <v>0</v>
      </c>
      <c r="G3762" s="334">
        <f>ROUND(E3762*F3762,2)</f>
        <v>0</v>
      </c>
    </row>
    <row r="3763" spans="1:7" s="335" customFormat="1" ht="24" customHeight="1" x14ac:dyDescent="0.2">
      <c r="A3763" s="326" t="str">
        <f t="shared" si="1126"/>
        <v/>
      </c>
      <c r="B3763" s="327" t="str">
        <f t="shared" ref="B3763:B3775" si="1129">IFERROR(VLOOKUP(C3763,Tabla_Insumos,5,FALSE),"")</f>
        <v/>
      </c>
      <c r="C3763" s="328"/>
      <c r="D3763" s="329" t="str">
        <f t="shared" si="1127"/>
        <v/>
      </c>
      <c r="E3763" s="330"/>
      <c r="F3763" s="331">
        <f t="shared" si="1128"/>
        <v>0</v>
      </c>
      <c r="G3763" s="334">
        <f t="shared" ref="G3763:G3775" si="1130">ROUND(E3763*F3763,2)</f>
        <v>0</v>
      </c>
    </row>
    <row r="3764" spans="1:7" s="335" customFormat="1" ht="24" customHeight="1" x14ac:dyDescent="0.2">
      <c r="A3764" s="326" t="str">
        <f t="shared" si="1126"/>
        <v/>
      </c>
      <c r="B3764" s="327" t="str">
        <f t="shared" si="1129"/>
        <v/>
      </c>
      <c r="C3764" s="328"/>
      <c r="D3764" s="329" t="str">
        <f t="shared" si="1127"/>
        <v/>
      </c>
      <c r="E3764" s="330"/>
      <c r="F3764" s="331">
        <f t="shared" si="1128"/>
        <v>0</v>
      </c>
      <c r="G3764" s="334">
        <f t="shared" si="1130"/>
        <v>0</v>
      </c>
    </row>
    <row r="3765" spans="1:7" s="335" customFormat="1" ht="24" customHeight="1" x14ac:dyDescent="0.2">
      <c r="A3765" s="326" t="str">
        <f t="shared" si="1126"/>
        <v/>
      </c>
      <c r="B3765" s="327" t="str">
        <f t="shared" si="1129"/>
        <v/>
      </c>
      <c r="C3765" s="328"/>
      <c r="D3765" s="329" t="str">
        <f t="shared" si="1127"/>
        <v/>
      </c>
      <c r="E3765" s="330"/>
      <c r="F3765" s="331">
        <f t="shared" si="1128"/>
        <v>0</v>
      </c>
      <c r="G3765" s="334">
        <f t="shared" si="1130"/>
        <v>0</v>
      </c>
    </row>
    <row r="3766" spans="1:7" s="335" customFormat="1" ht="24" customHeight="1" x14ac:dyDescent="0.2">
      <c r="A3766" s="326" t="str">
        <f t="shared" si="1126"/>
        <v/>
      </c>
      <c r="B3766" s="327" t="str">
        <f t="shared" si="1129"/>
        <v/>
      </c>
      <c r="C3766" s="328"/>
      <c r="D3766" s="329" t="str">
        <f t="shared" si="1127"/>
        <v/>
      </c>
      <c r="E3766" s="330"/>
      <c r="F3766" s="331">
        <f t="shared" si="1128"/>
        <v>0</v>
      </c>
      <c r="G3766" s="334">
        <f t="shared" si="1130"/>
        <v>0</v>
      </c>
    </row>
    <row r="3767" spans="1:7" s="335" customFormat="1" ht="24" customHeight="1" x14ac:dyDescent="0.2">
      <c r="A3767" s="326" t="str">
        <f t="shared" si="1126"/>
        <v/>
      </c>
      <c r="B3767" s="327" t="str">
        <f t="shared" si="1129"/>
        <v/>
      </c>
      <c r="C3767" s="328"/>
      <c r="D3767" s="329" t="str">
        <f t="shared" si="1127"/>
        <v/>
      </c>
      <c r="E3767" s="330"/>
      <c r="F3767" s="331">
        <f t="shared" si="1128"/>
        <v>0</v>
      </c>
      <c r="G3767" s="334">
        <f t="shared" si="1130"/>
        <v>0</v>
      </c>
    </row>
    <row r="3768" spans="1:7" s="335" customFormat="1" ht="24" customHeight="1" x14ac:dyDescent="0.2">
      <c r="A3768" s="326" t="str">
        <f t="shared" si="1126"/>
        <v/>
      </c>
      <c r="B3768" s="327" t="str">
        <f t="shared" si="1129"/>
        <v/>
      </c>
      <c r="C3768" s="328"/>
      <c r="D3768" s="329" t="str">
        <f t="shared" si="1127"/>
        <v/>
      </c>
      <c r="E3768" s="330"/>
      <c r="F3768" s="331">
        <f t="shared" si="1128"/>
        <v>0</v>
      </c>
      <c r="G3768" s="334">
        <f t="shared" si="1130"/>
        <v>0</v>
      </c>
    </row>
    <row r="3769" spans="1:7" s="335" customFormat="1" ht="24" customHeight="1" x14ac:dyDescent="0.2">
      <c r="A3769" s="326" t="str">
        <f t="shared" si="1126"/>
        <v/>
      </c>
      <c r="B3769" s="327" t="str">
        <f t="shared" si="1129"/>
        <v/>
      </c>
      <c r="C3769" s="328"/>
      <c r="D3769" s="329" t="str">
        <f t="shared" si="1127"/>
        <v/>
      </c>
      <c r="E3769" s="330"/>
      <c r="F3769" s="331">
        <f t="shared" si="1128"/>
        <v>0</v>
      </c>
      <c r="G3769" s="334">
        <f t="shared" si="1130"/>
        <v>0</v>
      </c>
    </row>
    <row r="3770" spans="1:7" s="335" customFormat="1" ht="24" customHeight="1" x14ac:dyDescent="0.2">
      <c r="A3770" s="326" t="str">
        <f t="shared" si="1126"/>
        <v/>
      </c>
      <c r="B3770" s="327" t="str">
        <f t="shared" si="1129"/>
        <v/>
      </c>
      <c r="C3770" s="328"/>
      <c r="D3770" s="329" t="str">
        <f t="shared" si="1127"/>
        <v/>
      </c>
      <c r="E3770" s="330"/>
      <c r="F3770" s="331">
        <f t="shared" si="1128"/>
        <v>0</v>
      </c>
      <c r="G3770" s="334">
        <f t="shared" si="1130"/>
        <v>0</v>
      </c>
    </row>
    <row r="3771" spans="1:7" s="335" customFormat="1" ht="24" customHeight="1" x14ac:dyDescent="0.2">
      <c r="A3771" s="326" t="str">
        <f t="shared" si="1126"/>
        <v/>
      </c>
      <c r="B3771" s="327" t="str">
        <f t="shared" si="1129"/>
        <v/>
      </c>
      <c r="C3771" s="328"/>
      <c r="D3771" s="329" t="str">
        <f t="shared" si="1127"/>
        <v/>
      </c>
      <c r="E3771" s="330"/>
      <c r="F3771" s="331">
        <f t="shared" si="1128"/>
        <v>0</v>
      </c>
      <c r="G3771" s="334">
        <f t="shared" si="1130"/>
        <v>0</v>
      </c>
    </row>
    <row r="3772" spans="1:7" s="335" customFormat="1" ht="24" customHeight="1" x14ac:dyDescent="0.2">
      <c r="A3772" s="326" t="str">
        <f t="shared" si="1126"/>
        <v/>
      </c>
      <c r="B3772" s="327" t="str">
        <f t="shared" si="1129"/>
        <v/>
      </c>
      <c r="C3772" s="328"/>
      <c r="D3772" s="329" t="str">
        <f t="shared" si="1127"/>
        <v/>
      </c>
      <c r="E3772" s="330"/>
      <c r="F3772" s="331">
        <f t="shared" si="1128"/>
        <v>0</v>
      </c>
      <c r="G3772" s="334">
        <f t="shared" si="1130"/>
        <v>0</v>
      </c>
    </row>
    <row r="3773" spans="1:7" s="335" customFormat="1" ht="24" customHeight="1" x14ac:dyDescent="0.2">
      <c r="A3773" s="326" t="str">
        <f t="shared" si="1126"/>
        <v/>
      </c>
      <c r="B3773" s="327" t="str">
        <f t="shared" si="1129"/>
        <v/>
      </c>
      <c r="C3773" s="328"/>
      <c r="D3773" s="329" t="str">
        <f t="shared" si="1127"/>
        <v/>
      </c>
      <c r="E3773" s="330"/>
      <c r="F3773" s="331">
        <f t="shared" si="1128"/>
        <v>0</v>
      </c>
      <c r="G3773" s="334">
        <f t="shared" si="1130"/>
        <v>0</v>
      </c>
    </row>
    <row r="3774" spans="1:7" s="335" customFormat="1" ht="24" customHeight="1" x14ac:dyDescent="0.2">
      <c r="A3774" s="326" t="str">
        <f t="shared" si="1126"/>
        <v/>
      </c>
      <c r="B3774" s="327" t="str">
        <f t="shared" si="1129"/>
        <v/>
      </c>
      <c r="C3774" s="328"/>
      <c r="D3774" s="329" t="str">
        <f t="shared" si="1127"/>
        <v/>
      </c>
      <c r="E3774" s="330"/>
      <c r="F3774" s="331">
        <f t="shared" si="1128"/>
        <v>0</v>
      </c>
      <c r="G3774" s="334">
        <f t="shared" si="1130"/>
        <v>0</v>
      </c>
    </row>
    <row r="3775" spans="1:7" s="335" customFormat="1" ht="24" customHeight="1" x14ac:dyDescent="0.2">
      <c r="A3775" s="326" t="str">
        <f t="shared" si="1126"/>
        <v/>
      </c>
      <c r="B3775" s="327" t="str">
        <f t="shared" si="1129"/>
        <v/>
      </c>
      <c r="C3775" s="328"/>
      <c r="D3775" s="329" t="str">
        <f t="shared" si="1127"/>
        <v/>
      </c>
      <c r="E3775" s="330"/>
      <c r="F3775" s="332">
        <f t="shared" si="1128"/>
        <v>0</v>
      </c>
      <c r="G3775" s="334">
        <f t="shared" si="1130"/>
        <v>0</v>
      </c>
    </row>
    <row r="3776" spans="1:7" ht="24" customHeight="1" x14ac:dyDescent="0.2">
      <c r="A3776" s="177"/>
      <c r="B3776" s="151"/>
      <c r="C3776" s="151"/>
      <c r="D3776" s="162"/>
      <c r="E3776" s="163"/>
      <c r="F3776" s="240" t="s">
        <v>33</v>
      </c>
      <c r="G3776" s="178">
        <f>SUBTOTAL(9,G3762:G3775)</f>
        <v>0</v>
      </c>
    </row>
    <row r="3777" spans="1:7" ht="24" customHeight="1" x14ac:dyDescent="0.2">
      <c r="A3777" s="177"/>
      <c r="B3777" s="151"/>
      <c r="C3777" s="179" t="s">
        <v>729</v>
      </c>
      <c r="D3777" s="162"/>
      <c r="E3777" s="163"/>
      <c r="F3777" s="164"/>
      <c r="G3777" s="180"/>
    </row>
    <row r="3778" spans="1:7" s="335" customFormat="1" ht="24" customHeight="1" x14ac:dyDescent="0.2">
      <c r="A3778" s="326" t="str">
        <f t="shared" ref="A3778:A3785" si="1131">IFERROR(VLOOKUP(C3778,Tabla_Insumos,4,FALSE),"")</f>
        <v/>
      </c>
      <c r="B3778" s="327" t="str">
        <f t="shared" ref="B3778:B3785" si="1132">IFERROR(VLOOKUP(C3778,Tabla_Insumos,5,FALSE),"")</f>
        <v/>
      </c>
      <c r="C3778" s="328"/>
      <c r="D3778" s="329" t="str">
        <f t="shared" ref="D3778:D3785" si="1133">IFERROR(VLOOKUP(C3778,Tabla_Insumos,2,FALSE),"")</f>
        <v/>
      </c>
      <c r="E3778" s="330"/>
      <c r="F3778" s="333">
        <f t="shared" ref="F3778:F3785" si="1134">IFERROR(VLOOKUP(C3778,Tabla_Insumos,3,FALSE),0)</f>
        <v>0</v>
      </c>
      <c r="G3778" s="334">
        <f>ROUND(E3778*F3778,2)</f>
        <v>0</v>
      </c>
    </row>
    <row r="3779" spans="1:7" s="335" customFormat="1" ht="24" customHeight="1" x14ac:dyDescent="0.2">
      <c r="A3779" s="326" t="str">
        <f t="shared" si="1131"/>
        <v/>
      </c>
      <c r="B3779" s="327" t="str">
        <f t="shared" si="1132"/>
        <v/>
      </c>
      <c r="C3779" s="328"/>
      <c r="D3779" s="329" t="str">
        <f t="shared" si="1133"/>
        <v/>
      </c>
      <c r="E3779" s="330"/>
      <c r="F3779" s="333">
        <f t="shared" si="1134"/>
        <v>0</v>
      </c>
      <c r="G3779" s="334">
        <f>ROUND(E3779*F3779,2)</f>
        <v>0</v>
      </c>
    </row>
    <row r="3780" spans="1:7" s="335" customFormat="1" ht="24" customHeight="1" x14ac:dyDescent="0.2">
      <c r="A3780" s="326" t="str">
        <f t="shared" si="1131"/>
        <v/>
      </c>
      <c r="B3780" s="327" t="str">
        <f t="shared" si="1132"/>
        <v/>
      </c>
      <c r="C3780" s="328"/>
      <c r="D3780" s="329" t="str">
        <f t="shared" si="1133"/>
        <v/>
      </c>
      <c r="E3780" s="330"/>
      <c r="F3780" s="333">
        <f t="shared" si="1134"/>
        <v>0</v>
      </c>
      <c r="G3780" s="334">
        <f t="shared" ref="G3780:G3785" si="1135">ROUND(E3780*F3780,2)</f>
        <v>0</v>
      </c>
    </row>
    <row r="3781" spans="1:7" s="335" customFormat="1" ht="24" customHeight="1" x14ac:dyDescent="0.2">
      <c r="A3781" s="326" t="str">
        <f t="shared" si="1131"/>
        <v/>
      </c>
      <c r="B3781" s="327" t="str">
        <f t="shared" si="1132"/>
        <v/>
      </c>
      <c r="C3781" s="328"/>
      <c r="D3781" s="329" t="str">
        <f t="shared" si="1133"/>
        <v/>
      </c>
      <c r="E3781" s="330"/>
      <c r="F3781" s="333">
        <f t="shared" si="1134"/>
        <v>0</v>
      </c>
      <c r="G3781" s="334">
        <f t="shared" si="1135"/>
        <v>0</v>
      </c>
    </row>
    <row r="3782" spans="1:7" s="335" customFormat="1" ht="24" customHeight="1" x14ac:dyDescent="0.2">
      <c r="A3782" s="326" t="str">
        <f t="shared" si="1131"/>
        <v/>
      </c>
      <c r="B3782" s="327" t="str">
        <f t="shared" si="1132"/>
        <v/>
      </c>
      <c r="C3782" s="328"/>
      <c r="D3782" s="329" t="str">
        <f t="shared" si="1133"/>
        <v/>
      </c>
      <c r="E3782" s="330"/>
      <c r="F3782" s="331">
        <f t="shared" si="1134"/>
        <v>0</v>
      </c>
      <c r="G3782" s="334">
        <f t="shared" si="1135"/>
        <v>0</v>
      </c>
    </row>
    <row r="3783" spans="1:7" s="335" customFormat="1" ht="24" customHeight="1" x14ac:dyDescent="0.2">
      <c r="A3783" s="326" t="str">
        <f t="shared" si="1131"/>
        <v/>
      </c>
      <c r="B3783" s="327" t="str">
        <f t="shared" si="1132"/>
        <v/>
      </c>
      <c r="C3783" s="328"/>
      <c r="D3783" s="329" t="str">
        <f t="shared" si="1133"/>
        <v/>
      </c>
      <c r="E3783" s="330"/>
      <c r="F3783" s="331">
        <f t="shared" si="1134"/>
        <v>0</v>
      </c>
      <c r="G3783" s="334">
        <f t="shared" si="1135"/>
        <v>0</v>
      </c>
    </row>
    <row r="3784" spans="1:7" s="335" customFormat="1" ht="24" customHeight="1" x14ac:dyDescent="0.2">
      <c r="A3784" s="326" t="str">
        <f t="shared" si="1131"/>
        <v/>
      </c>
      <c r="B3784" s="327" t="str">
        <f t="shared" si="1132"/>
        <v/>
      </c>
      <c r="C3784" s="328"/>
      <c r="D3784" s="329" t="str">
        <f t="shared" si="1133"/>
        <v/>
      </c>
      <c r="E3784" s="330"/>
      <c r="F3784" s="331">
        <f t="shared" si="1134"/>
        <v>0</v>
      </c>
      <c r="G3784" s="334">
        <f t="shared" si="1135"/>
        <v>0</v>
      </c>
    </row>
    <row r="3785" spans="1:7" s="335" customFormat="1" ht="24" customHeight="1" x14ac:dyDescent="0.2">
      <c r="A3785" s="326" t="str">
        <f t="shared" si="1131"/>
        <v/>
      </c>
      <c r="B3785" s="327" t="str">
        <f t="shared" si="1132"/>
        <v/>
      </c>
      <c r="C3785" s="328"/>
      <c r="D3785" s="329" t="str">
        <f t="shared" si="1133"/>
        <v/>
      </c>
      <c r="E3785" s="330"/>
      <c r="F3785" s="331">
        <f t="shared" si="1134"/>
        <v>0</v>
      </c>
      <c r="G3785" s="334">
        <f t="shared" si="1135"/>
        <v>0</v>
      </c>
    </row>
    <row r="3786" spans="1:7" ht="24" customHeight="1" x14ac:dyDescent="0.2">
      <c r="A3786" s="177"/>
      <c r="B3786" s="151"/>
      <c r="C3786" s="151"/>
      <c r="D3786" s="162"/>
      <c r="E3786" s="163"/>
      <c r="F3786" s="240" t="s">
        <v>34</v>
      </c>
      <c r="G3786" s="178">
        <f>SUBTOTAL(9,G3778:G3785)</f>
        <v>0</v>
      </c>
    </row>
    <row r="3787" spans="1:7" ht="24" customHeight="1" x14ac:dyDescent="0.2">
      <c r="A3787" s="177"/>
      <c r="B3787" s="151"/>
      <c r="C3787" s="179" t="s">
        <v>730</v>
      </c>
      <c r="D3787" s="162"/>
      <c r="E3787" s="163"/>
      <c r="F3787" s="164"/>
      <c r="G3787" s="180"/>
    </row>
    <row r="3788" spans="1:7" s="335" customFormat="1" ht="24" customHeight="1" x14ac:dyDescent="0.2">
      <c r="A3788" s="326" t="str">
        <f t="shared" ref="A3788:A3796" si="1136">IFERROR(VLOOKUP(C3788,Tabla_Insumos,4,FALSE),"")</f>
        <v/>
      </c>
      <c r="B3788" s="327" t="str">
        <f t="shared" ref="B3788:B3796" si="1137">IFERROR(VLOOKUP(C3788,Tabla_Insumos,5,FALSE),"")</f>
        <v/>
      </c>
      <c r="C3788" s="328"/>
      <c r="D3788" s="329" t="str">
        <f t="shared" ref="D3788:D3796" si="1138">IFERROR(VLOOKUP(C3788,Tabla_Insumos,2,FALSE),"")</f>
        <v/>
      </c>
      <c r="E3788" s="330"/>
      <c r="F3788" s="331">
        <f t="shared" ref="F3788:F3796" si="1139">IFERROR(VLOOKUP(C3788,Tabla_Insumos,3,FALSE),0)</f>
        <v>0</v>
      </c>
      <c r="G3788" s="334">
        <f t="shared" ref="G3788:G3796" si="1140">ROUND(E3788*F3788,2)</f>
        <v>0</v>
      </c>
    </row>
    <row r="3789" spans="1:7" s="335" customFormat="1" ht="24" customHeight="1" x14ac:dyDescent="0.2">
      <c r="A3789" s="326" t="str">
        <f t="shared" si="1136"/>
        <v/>
      </c>
      <c r="B3789" s="327" t="str">
        <f t="shared" si="1137"/>
        <v/>
      </c>
      <c r="C3789" s="328"/>
      <c r="D3789" s="329" t="str">
        <f t="shared" si="1138"/>
        <v/>
      </c>
      <c r="E3789" s="330"/>
      <c r="F3789" s="331">
        <f t="shared" si="1139"/>
        <v>0</v>
      </c>
      <c r="G3789" s="334">
        <f t="shared" si="1140"/>
        <v>0</v>
      </c>
    </row>
    <row r="3790" spans="1:7" s="335" customFormat="1" ht="24" customHeight="1" x14ac:dyDescent="0.2">
      <c r="A3790" s="326" t="str">
        <f t="shared" si="1136"/>
        <v/>
      </c>
      <c r="B3790" s="327" t="str">
        <f t="shared" si="1137"/>
        <v/>
      </c>
      <c r="C3790" s="328"/>
      <c r="D3790" s="329" t="str">
        <f t="shared" si="1138"/>
        <v/>
      </c>
      <c r="E3790" s="330"/>
      <c r="F3790" s="331">
        <f t="shared" si="1139"/>
        <v>0</v>
      </c>
      <c r="G3790" s="334">
        <f t="shared" si="1140"/>
        <v>0</v>
      </c>
    </row>
    <row r="3791" spans="1:7" s="335" customFormat="1" ht="24" customHeight="1" x14ac:dyDescent="0.2">
      <c r="A3791" s="326" t="str">
        <f t="shared" si="1136"/>
        <v/>
      </c>
      <c r="B3791" s="327" t="str">
        <f t="shared" si="1137"/>
        <v/>
      </c>
      <c r="C3791" s="328"/>
      <c r="D3791" s="329" t="str">
        <f t="shared" si="1138"/>
        <v/>
      </c>
      <c r="E3791" s="330"/>
      <c r="F3791" s="331">
        <f t="shared" si="1139"/>
        <v>0</v>
      </c>
      <c r="G3791" s="334">
        <f t="shared" si="1140"/>
        <v>0</v>
      </c>
    </row>
    <row r="3792" spans="1:7" s="335" customFormat="1" ht="24" customHeight="1" x14ac:dyDescent="0.2">
      <c r="A3792" s="326" t="str">
        <f t="shared" si="1136"/>
        <v/>
      </c>
      <c r="B3792" s="327" t="str">
        <f t="shared" si="1137"/>
        <v/>
      </c>
      <c r="C3792" s="328"/>
      <c r="D3792" s="329" t="str">
        <f t="shared" si="1138"/>
        <v/>
      </c>
      <c r="E3792" s="330"/>
      <c r="F3792" s="331">
        <f t="shared" si="1139"/>
        <v>0</v>
      </c>
      <c r="G3792" s="334">
        <f t="shared" si="1140"/>
        <v>0</v>
      </c>
    </row>
    <row r="3793" spans="1:7" s="335" customFormat="1" ht="24" customHeight="1" x14ac:dyDescent="0.2">
      <c r="A3793" s="326" t="str">
        <f t="shared" si="1136"/>
        <v/>
      </c>
      <c r="B3793" s="327" t="str">
        <f t="shared" si="1137"/>
        <v/>
      </c>
      <c r="C3793" s="328"/>
      <c r="D3793" s="329" t="str">
        <f t="shared" si="1138"/>
        <v/>
      </c>
      <c r="E3793" s="330"/>
      <c r="F3793" s="331">
        <f t="shared" si="1139"/>
        <v>0</v>
      </c>
      <c r="G3793" s="334">
        <f t="shared" si="1140"/>
        <v>0</v>
      </c>
    </row>
    <row r="3794" spans="1:7" s="335" customFormat="1" ht="24" customHeight="1" x14ac:dyDescent="0.2">
      <c r="A3794" s="326" t="str">
        <f t="shared" si="1136"/>
        <v/>
      </c>
      <c r="B3794" s="327" t="str">
        <f t="shared" si="1137"/>
        <v/>
      </c>
      <c r="C3794" s="328"/>
      <c r="D3794" s="329" t="str">
        <f t="shared" si="1138"/>
        <v/>
      </c>
      <c r="E3794" s="330"/>
      <c r="F3794" s="331">
        <f t="shared" si="1139"/>
        <v>0</v>
      </c>
      <c r="G3794" s="334">
        <f t="shared" si="1140"/>
        <v>0</v>
      </c>
    </row>
    <row r="3795" spans="1:7" s="335" customFormat="1" ht="24" customHeight="1" x14ac:dyDescent="0.2">
      <c r="A3795" s="326" t="str">
        <f t="shared" si="1136"/>
        <v/>
      </c>
      <c r="B3795" s="327" t="str">
        <f t="shared" si="1137"/>
        <v/>
      </c>
      <c r="C3795" s="328"/>
      <c r="D3795" s="329" t="str">
        <f t="shared" si="1138"/>
        <v/>
      </c>
      <c r="E3795" s="330"/>
      <c r="F3795" s="331">
        <f t="shared" si="1139"/>
        <v>0</v>
      </c>
      <c r="G3795" s="334">
        <f t="shared" si="1140"/>
        <v>0</v>
      </c>
    </row>
    <row r="3796" spans="1:7" s="335" customFormat="1" ht="24" customHeight="1" x14ac:dyDescent="0.2">
      <c r="A3796" s="326" t="str">
        <f t="shared" si="1136"/>
        <v/>
      </c>
      <c r="B3796" s="327" t="str">
        <f t="shared" si="1137"/>
        <v/>
      </c>
      <c r="C3796" s="328"/>
      <c r="D3796" s="329" t="str">
        <f t="shared" si="1138"/>
        <v/>
      </c>
      <c r="E3796" s="330"/>
      <c r="F3796" s="331">
        <f t="shared" si="1139"/>
        <v>0</v>
      </c>
      <c r="G3796" s="334">
        <f t="shared" si="1140"/>
        <v>0</v>
      </c>
    </row>
    <row r="3797" spans="1:7" ht="24" customHeight="1" x14ac:dyDescent="0.2">
      <c r="A3797" s="181"/>
      <c r="B3797" s="162"/>
      <c r="C3797" s="151"/>
      <c r="D3797" s="162"/>
      <c r="E3797" s="163"/>
      <c r="F3797" s="240" t="s">
        <v>35</v>
      </c>
      <c r="G3797" s="178">
        <f>SUBTOTAL(9,G3788:G3796)</f>
        <v>0</v>
      </c>
    </row>
    <row r="3798" spans="1:7" ht="24" customHeight="1" thickBot="1" x14ac:dyDescent="0.25">
      <c r="A3798" s="182"/>
      <c r="B3798" s="183"/>
      <c r="C3798" s="184"/>
      <c r="D3798" s="183"/>
      <c r="E3798" s="185"/>
      <c r="F3798" s="186"/>
      <c r="G3798" s="187"/>
    </row>
    <row r="3799" spans="1:7" ht="24" customHeight="1" thickBot="1" x14ac:dyDescent="0.25">
      <c r="A3799" s="188" t="str">
        <f>B3757</f>
        <v>25.9</v>
      </c>
      <c r="B3799" s="189" t="str">
        <f>C3757</f>
        <v>Retiro y traslado de juegos</v>
      </c>
      <c r="C3799" s="190"/>
      <c r="D3799" s="190" t="s">
        <v>36</v>
      </c>
      <c r="E3799" s="191"/>
      <c r="F3799" s="192" t="s">
        <v>37</v>
      </c>
      <c r="G3799" s="193">
        <f>SUBTOTAL(9,G3762:G3798)</f>
        <v>0</v>
      </c>
    </row>
    <row r="3800" spans="1:7" ht="24" customHeight="1" thickTop="1" x14ac:dyDescent="0.2"/>
  </sheetData>
  <sheetProtection insertRows="0" deleteRows="0"/>
  <mergeCells count="456">
    <mergeCell ref="A1959:B1959"/>
    <mergeCell ref="C1959:C1960"/>
    <mergeCell ref="D1959:D1960"/>
    <mergeCell ref="E1959:E1960"/>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E2209:E2210"/>
    <mergeCell ref="F2209:F2210"/>
    <mergeCell ref="G2209:G2210"/>
    <mergeCell ref="D2109:D2110"/>
    <mergeCell ref="E2109:E2110"/>
    <mergeCell ref="F2109:F2110"/>
    <mergeCell ref="G2109:G2110"/>
    <mergeCell ref="A2159:B2159"/>
    <mergeCell ref="C2159:C2160"/>
    <mergeCell ref="D2159:D2160"/>
    <mergeCell ref="E2159:E2160"/>
    <mergeCell ref="F2159:F2160"/>
    <mergeCell ref="G2159:G21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D3559:D3560"/>
    <mergeCell ref="E3559:E3560"/>
    <mergeCell ref="F3559:F3560"/>
    <mergeCell ref="G3559:G3560"/>
    <mergeCell ref="A3609:B3609"/>
    <mergeCell ref="C3609:C3610"/>
    <mergeCell ref="D3609:D3610"/>
    <mergeCell ref="E3609:E3610"/>
    <mergeCell ref="F3609:F3610"/>
    <mergeCell ref="G3609:G361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C3259:C3260"/>
    <mergeCell ref="D3259:D3260"/>
    <mergeCell ref="E3259:E3260"/>
    <mergeCell ref="F3259:F3260"/>
    <mergeCell ref="G3259:G3260"/>
    <mergeCell ref="D3159:D3160"/>
    <mergeCell ref="E3159:E3160"/>
    <mergeCell ref="F3159:F3160"/>
    <mergeCell ref="G3159:G3160"/>
    <mergeCell ref="D459:D460"/>
    <mergeCell ref="E459:E460"/>
    <mergeCell ref="A959:B959"/>
    <mergeCell ref="C959:C960"/>
    <mergeCell ref="D959:D960"/>
    <mergeCell ref="E959:E960"/>
    <mergeCell ref="F959:F960"/>
    <mergeCell ref="G959:G960"/>
    <mergeCell ref="A909:B909"/>
    <mergeCell ref="C909:C910"/>
    <mergeCell ref="F909:F910"/>
    <mergeCell ref="G909:G910"/>
    <mergeCell ref="A859:B859"/>
    <mergeCell ref="C859:C860"/>
    <mergeCell ref="D859:D860"/>
    <mergeCell ref="E859:E860"/>
    <mergeCell ref="F859:F860"/>
    <mergeCell ref="G859:G860"/>
    <mergeCell ref="A659:B659"/>
    <mergeCell ref="C659:C660"/>
    <mergeCell ref="D659:D660"/>
    <mergeCell ref="E659:E660"/>
    <mergeCell ref="F659:F660"/>
    <mergeCell ref="G659:G660"/>
    <mergeCell ref="D309:D310"/>
    <mergeCell ref="E309:E310"/>
    <mergeCell ref="F309:F310"/>
    <mergeCell ref="G309:G310"/>
    <mergeCell ref="D359:D360"/>
    <mergeCell ref="E359:E360"/>
    <mergeCell ref="F359:F360"/>
    <mergeCell ref="G359:G360"/>
    <mergeCell ref="A359:B359"/>
    <mergeCell ref="C359:C360"/>
    <mergeCell ref="A9:B9"/>
    <mergeCell ref="C9:C10"/>
    <mergeCell ref="D9:D10"/>
    <mergeCell ref="E9:E10"/>
    <mergeCell ref="F9:F10"/>
    <mergeCell ref="G9:G10"/>
    <mergeCell ref="A59:B59"/>
    <mergeCell ref="C59:C60"/>
    <mergeCell ref="D59:D60"/>
    <mergeCell ref="E59:E60"/>
    <mergeCell ref="F59:F60"/>
    <mergeCell ref="G59:G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G409:G410"/>
    <mergeCell ref="A459:B459"/>
    <mergeCell ref="C459:C460"/>
    <mergeCell ref="G459:G460"/>
    <mergeCell ref="F259:F260"/>
    <mergeCell ref="G259:G260"/>
    <mergeCell ref="A509:B509"/>
    <mergeCell ref="C509:C510"/>
    <mergeCell ref="D509:D510"/>
    <mergeCell ref="E509:E510"/>
    <mergeCell ref="F509:F510"/>
    <mergeCell ref="G509:G510"/>
    <mergeCell ref="A259:B259"/>
    <mergeCell ref="C259:C260"/>
    <mergeCell ref="D259:D260"/>
    <mergeCell ref="E259:E260"/>
    <mergeCell ref="F459:F460"/>
    <mergeCell ref="A409:B409"/>
    <mergeCell ref="C409:C410"/>
    <mergeCell ref="D409:D410"/>
    <mergeCell ref="E409:E410"/>
    <mergeCell ref="F409:F410"/>
    <mergeCell ref="A309:B309"/>
    <mergeCell ref="C309:C31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009:D3010"/>
    <mergeCell ref="E3009:E3010"/>
    <mergeCell ref="F3009:F3010"/>
    <mergeCell ref="G3009:G3010"/>
    <mergeCell ref="D909:D910"/>
    <mergeCell ref="E909:E910"/>
    <mergeCell ref="A3009:B3009"/>
    <mergeCell ref="C3009:C3010"/>
    <mergeCell ref="A3059:B3059"/>
    <mergeCell ref="C3059:C3060"/>
    <mergeCell ref="D3059:D3060"/>
    <mergeCell ref="E3059:E3060"/>
    <mergeCell ref="F3059:F3060"/>
    <mergeCell ref="A2209:B2209"/>
    <mergeCell ref="A2259:B2259"/>
    <mergeCell ref="C2259:C2260"/>
    <mergeCell ref="D2259:D2260"/>
    <mergeCell ref="E2259:E2260"/>
    <mergeCell ref="F2259:F2260"/>
    <mergeCell ref="G2259:G2260"/>
    <mergeCell ref="A2109:B2109"/>
    <mergeCell ref="C2109:C2110"/>
    <mergeCell ref="C2209:C2210"/>
    <mergeCell ref="D2209:D2210"/>
    <mergeCell ref="A3709:B3709"/>
    <mergeCell ref="C3709:C3710"/>
    <mergeCell ref="D3709:D3710"/>
    <mergeCell ref="E3709:E3710"/>
    <mergeCell ref="F3709:F3710"/>
    <mergeCell ref="G3709:G3710"/>
    <mergeCell ref="A3759:B3759"/>
    <mergeCell ref="C3759:C3760"/>
    <mergeCell ref="G3059:G3060"/>
    <mergeCell ref="A3109:B3109"/>
    <mergeCell ref="C3109:C3110"/>
    <mergeCell ref="D3109:D3110"/>
    <mergeCell ref="E3109:E3110"/>
    <mergeCell ref="F3109:F3110"/>
    <mergeCell ref="G3109:G3110"/>
    <mergeCell ref="A3209:B3209"/>
    <mergeCell ref="C3209:C3210"/>
    <mergeCell ref="D3209:D3210"/>
    <mergeCell ref="E3209:E3210"/>
    <mergeCell ref="F3209:F3210"/>
    <mergeCell ref="G3209:G3210"/>
    <mergeCell ref="A3159:B3159"/>
    <mergeCell ref="C3159:C3160"/>
    <mergeCell ref="A3259:B3259"/>
  </mergeCells>
  <pageMargins left="1.1811023622047245" right="0.78740157480314965" top="1.1811023622047245" bottom="0.78740157480314965" header="0.39370078740157483" footer="0.39370078740157483"/>
  <pageSetup paperSize="9" scale="1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D130"/>
  <sheetViews>
    <sheetView showZeros="0" view="pageBreakPreview" zoomScale="15" zoomScaleSheetLayoutView="15" workbookViewId="0">
      <selection activeCell="M131" sqref="A1:M13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99" customWidth="1"/>
    <col min="34" max="82" width="11.42578125" style="199"/>
    <col min="83" max="16384" width="11.42578125" style="9"/>
  </cols>
  <sheetData>
    <row r="1" spans="1:82" s="5" customFormat="1" ht="20.100000000000001" customHeight="1" x14ac:dyDescent="0.2">
      <c r="A1" s="3" t="s">
        <v>11</v>
      </c>
      <c r="B1" s="3"/>
      <c r="C1" s="3" t="str">
        <f>Comitente</f>
        <v>DIRECCIÓN DE INFRAESTRUCTURA ESCOLAR</v>
      </c>
      <c r="D1" s="4"/>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row>
    <row r="2" spans="1:82" s="6" customFormat="1" ht="20.100000000000001" customHeight="1" x14ac:dyDescent="0.2">
      <c r="A2" s="13" t="s">
        <v>12</v>
      </c>
      <c r="B2" s="13"/>
      <c r="C2" s="13" t="str">
        <f>Obra</f>
        <v>E.N.I. N° 23 - MARGARITA FERRA DE BARTOL</v>
      </c>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row>
    <row r="3" spans="1:82" s="6" customFormat="1" ht="20.100000000000001" customHeight="1" x14ac:dyDescent="0.2">
      <c r="A3" s="13" t="s">
        <v>18</v>
      </c>
      <c r="B3" s="13"/>
      <c r="C3" s="13" t="str">
        <f>Ubicación</f>
        <v>Alfredo Fortabat 3060 (o) - Bº Franklin Rawson</v>
      </c>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row>
    <row r="4" spans="1:82" s="6" customFormat="1" ht="20.100000000000001" customHeight="1" x14ac:dyDescent="0.2">
      <c r="A4" s="13" t="s">
        <v>17</v>
      </c>
      <c r="B4" s="14"/>
      <c r="C4" s="129">
        <f>Licitación_N°</f>
        <v>0</v>
      </c>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row>
    <row r="5" spans="1:82" s="6" customFormat="1" ht="20.100000000000001" customHeight="1" x14ac:dyDescent="0.2">
      <c r="A5" s="13" t="s">
        <v>19</v>
      </c>
      <c r="B5" s="14"/>
      <c r="C5" s="130">
        <f>Plazo_Obra</f>
        <v>180</v>
      </c>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row>
    <row r="6" spans="1:82" s="6" customFormat="1" ht="20.100000000000001" customHeight="1" x14ac:dyDescent="0.2">
      <c r="A6" s="13" t="s">
        <v>13</v>
      </c>
      <c r="B6" s="13"/>
      <c r="C6" s="13">
        <f>Contratista</f>
        <v>0</v>
      </c>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row>
    <row r="7" spans="1:82" s="2" customFormat="1" ht="20.100000000000001" customHeight="1" x14ac:dyDescent="0.2">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row>
    <row r="8" spans="1:82" s="2" customFormat="1" ht="20.100000000000001" customHeight="1" x14ac:dyDescent="0.2">
      <c r="A8" s="369" t="s">
        <v>47</v>
      </c>
      <c r="B8" s="370"/>
      <c r="C8" s="370"/>
      <c r="D8" s="371"/>
      <c r="E8" s="8"/>
      <c r="F8" s="8"/>
      <c r="G8" s="8"/>
      <c r="H8" s="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row>
    <row r="10" spans="1:82" ht="20.100000000000001" customHeight="1" x14ac:dyDescent="0.2">
      <c r="A10" s="374" t="s">
        <v>1124</v>
      </c>
      <c r="B10" s="372" t="s">
        <v>0</v>
      </c>
      <c r="C10" s="372"/>
      <c r="D10" s="375" t="s">
        <v>16</v>
      </c>
      <c r="E10" s="106"/>
      <c r="F10" s="372" t="s">
        <v>22</v>
      </c>
      <c r="G10" s="372"/>
      <c r="H10" s="372"/>
      <c r="I10" s="372"/>
      <c r="J10" s="372"/>
      <c r="K10" s="372"/>
      <c r="L10" s="69"/>
      <c r="M10" s="373" t="s">
        <v>21</v>
      </c>
    </row>
    <row r="11" spans="1:82" ht="20.100000000000001" customHeight="1" x14ac:dyDescent="0.2">
      <c r="A11" s="374"/>
      <c r="B11" s="372"/>
      <c r="C11" s="372"/>
      <c r="D11" s="375"/>
      <c r="E11" s="106">
        <v>0</v>
      </c>
      <c r="F11" s="78">
        <v>1</v>
      </c>
      <c r="G11" s="78">
        <f>F11+1</f>
        <v>2</v>
      </c>
      <c r="H11" s="78">
        <f t="shared" ref="H11:K11" si="0">G11+1</f>
        <v>3</v>
      </c>
      <c r="I11" s="78">
        <f t="shared" si="0"/>
        <v>4</v>
      </c>
      <c r="J11" s="78">
        <f t="shared" si="0"/>
        <v>5</v>
      </c>
      <c r="K11" s="78">
        <f t="shared" si="0"/>
        <v>6</v>
      </c>
      <c r="L11" s="70"/>
      <c r="M11" s="373"/>
    </row>
    <row r="12" spans="1:82" ht="20.100000000000001" customHeight="1" x14ac:dyDescent="0.2">
      <c r="A12" s="79"/>
      <c r="B12" s="111"/>
      <c r="C12" s="111"/>
      <c r="D12" s="112"/>
      <c r="E12" s="106"/>
      <c r="F12" s="80"/>
      <c r="G12" s="118"/>
      <c r="H12" s="118"/>
      <c r="I12" s="118"/>
      <c r="J12" s="118"/>
      <c r="K12" s="118"/>
      <c r="L12" s="70"/>
      <c r="M12" s="144"/>
    </row>
    <row r="13" spans="1:82" ht="20.100000000000001" customHeight="1" x14ac:dyDescent="0.2">
      <c r="A13" s="109">
        <f>CyP!A18</f>
        <v>1</v>
      </c>
      <c r="B13" s="367" t="str">
        <f t="shared" ref="B13:B44" si="1">IFERROR(VLOOKUP(A13,Tabla_CyP,2,FALSE),"")</f>
        <v xml:space="preserve"> TRABAJOS PREPARATORIOS</v>
      </c>
      <c r="C13" s="368"/>
      <c r="D13" s="15">
        <f t="shared" ref="D13:D44" si="2">IFERROR(VLOOKUP(A13,Tabla_CyP,9,FALSE),0)</f>
        <v>0</v>
      </c>
      <c r="E13" s="82"/>
      <c r="F13" s="195"/>
      <c r="G13" s="195"/>
      <c r="H13" s="195"/>
      <c r="I13" s="195"/>
      <c r="J13" s="195"/>
      <c r="K13" s="195"/>
      <c r="L13" s="71"/>
      <c r="M13" s="72">
        <f t="shared" ref="M13:M44" si="3">SUM(F13:K13)</f>
        <v>0</v>
      </c>
    </row>
    <row r="14" spans="1:82" ht="20.100000000000001" customHeight="1" x14ac:dyDescent="0.2">
      <c r="A14" s="109" t="str">
        <f>CyP!A19</f>
        <v>1.1</v>
      </c>
      <c r="B14" s="367" t="str">
        <f t="shared" si="1"/>
        <v>Preparación y limpieza de los terrenos.</v>
      </c>
      <c r="C14" s="368"/>
      <c r="D14" s="15">
        <f t="shared" si="2"/>
        <v>0</v>
      </c>
      <c r="E14" s="107"/>
      <c r="F14" s="195"/>
      <c r="G14" s="195"/>
      <c r="H14" s="195"/>
      <c r="I14" s="195"/>
      <c r="J14" s="195"/>
      <c r="K14" s="195"/>
      <c r="L14" s="73"/>
      <c r="M14" s="72">
        <f t="shared" si="3"/>
        <v>0</v>
      </c>
    </row>
    <row r="15" spans="1:82" ht="20.100000000000001" customHeight="1" x14ac:dyDescent="0.2">
      <c r="A15" s="109" t="str">
        <f>CyP!A20</f>
        <v>1.2</v>
      </c>
      <c r="B15" s="367" t="str">
        <f t="shared" si="1"/>
        <v>Replanteo y otros</v>
      </c>
      <c r="C15" s="368"/>
      <c r="D15" s="15">
        <f t="shared" si="2"/>
        <v>0</v>
      </c>
      <c r="E15" s="107"/>
      <c r="F15" s="195"/>
      <c r="G15" s="195"/>
      <c r="H15" s="195"/>
      <c r="I15" s="195"/>
      <c r="J15" s="195"/>
      <c r="K15" s="195"/>
      <c r="L15" s="73"/>
      <c r="M15" s="72">
        <f t="shared" si="3"/>
        <v>0</v>
      </c>
    </row>
    <row r="16" spans="1:82" ht="20.100000000000001" customHeight="1" x14ac:dyDescent="0.2">
      <c r="A16" s="109" t="str">
        <f>CyP!A21</f>
        <v>1.3</v>
      </c>
      <c r="B16" s="367" t="str">
        <f t="shared" si="1"/>
        <v>Actividades complementarias</v>
      </c>
      <c r="C16" s="368"/>
      <c r="D16" s="15">
        <f t="shared" si="2"/>
        <v>0</v>
      </c>
      <c r="E16" s="107"/>
      <c r="F16" s="195"/>
      <c r="G16" s="195"/>
      <c r="H16" s="195"/>
      <c r="I16" s="195"/>
      <c r="J16" s="195"/>
      <c r="K16" s="195"/>
      <c r="L16" s="73"/>
      <c r="M16" s="72">
        <f t="shared" si="3"/>
        <v>0</v>
      </c>
    </row>
    <row r="17" spans="1:13" ht="20.100000000000001" customHeight="1" x14ac:dyDescent="0.2">
      <c r="A17" s="109">
        <f>CyP!A22</f>
        <v>2</v>
      </c>
      <c r="B17" s="367" t="str">
        <f t="shared" si="1"/>
        <v>MOVIMIENTO DE SUELOS</v>
      </c>
      <c r="C17" s="368"/>
      <c r="D17" s="15">
        <f t="shared" si="2"/>
        <v>0</v>
      </c>
      <c r="E17" s="107"/>
      <c r="F17" s="195"/>
      <c r="G17" s="195"/>
      <c r="H17" s="195"/>
      <c r="I17" s="195"/>
      <c r="J17" s="195"/>
      <c r="K17" s="195"/>
      <c r="L17" s="73"/>
      <c r="M17" s="72">
        <f t="shared" si="3"/>
        <v>0</v>
      </c>
    </row>
    <row r="18" spans="1:13" ht="20.100000000000001" customHeight="1" x14ac:dyDescent="0.2">
      <c r="A18" s="109" t="str">
        <f>CyP!A23</f>
        <v>2.1</v>
      </c>
      <c r="B18" s="367" t="str">
        <f t="shared" si="1"/>
        <v>Terraplenamientos, rellenos y compactación</v>
      </c>
      <c r="C18" s="368"/>
      <c r="D18" s="15">
        <f t="shared" si="2"/>
        <v>0</v>
      </c>
      <c r="E18" s="107"/>
      <c r="F18" s="195"/>
      <c r="G18" s="195"/>
      <c r="H18" s="195"/>
      <c r="I18" s="195"/>
      <c r="J18" s="195"/>
      <c r="K18" s="195"/>
      <c r="L18" s="73"/>
      <c r="M18" s="72">
        <f t="shared" si="3"/>
        <v>0</v>
      </c>
    </row>
    <row r="19" spans="1:13" ht="20.100000000000001" customHeight="1" x14ac:dyDescent="0.2">
      <c r="A19" s="109" t="str">
        <f>CyP!A24</f>
        <v>2.2</v>
      </c>
      <c r="B19" s="367" t="str">
        <f t="shared" si="1"/>
        <v>Excavaciones para fundaciones</v>
      </c>
      <c r="C19" s="368"/>
      <c r="D19" s="15">
        <f t="shared" si="2"/>
        <v>0</v>
      </c>
      <c r="E19" s="107"/>
      <c r="F19" s="195"/>
      <c r="G19" s="195"/>
      <c r="H19" s="195"/>
      <c r="I19" s="195"/>
      <c r="J19" s="195"/>
      <c r="K19" s="195"/>
      <c r="L19" s="73"/>
      <c r="M19" s="72">
        <f t="shared" si="3"/>
        <v>0</v>
      </c>
    </row>
    <row r="20" spans="1:13" ht="20.100000000000001" customHeight="1" x14ac:dyDescent="0.2">
      <c r="A20" s="109">
        <f>CyP!A25</f>
        <v>3</v>
      </c>
      <c r="B20" s="367" t="str">
        <f t="shared" si="1"/>
        <v>ESTRUCTURA RESISTENTE</v>
      </c>
      <c r="C20" s="368"/>
      <c r="D20" s="15">
        <f t="shared" si="2"/>
        <v>0</v>
      </c>
      <c r="E20" s="107"/>
      <c r="F20" s="195"/>
      <c r="G20" s="195"/>
      <c r="H20" s="195"/>
      <c r="I20" s="195"/>
      <c r="J20" s="195"/>
      <c r="K20" s="195"/>
      <c r="L20" s="73"/>
      <c r="M20" s="72">
        <f t="shared" si="3"/>
        <v>0</v>
      </c>
    </row>
    <row r="21" spans="1:13" ht="20.100000000000001" customHeight="1" x14ac:dyDescent="0.2">
      <c r="A21" s="109" t="str">
        <f>CyP!A26</f>
        <v>3.1</v>
      </c>
      <c r="B21" s="367" t="str">
        <f t="shared" si="1"/>
        <v>Estructura de Hº Aº</v>
      </c>
      <c r="C21" s="368"/>
      <c r="D21" s="15">
        <f t="shared" si="2"/>
        <v>0</v>
      </c>
      <c r="E21" s="107"/>
      <c r="F21" s="195"/>
      <c r="G21" s="195"/>
      <c r="H21" s="195"/>
      <c r="I21" s="195"/>
      <c r="J21" s="195"/>
      <c r="K21" s="195"/>
      <c r="L21" s="73"/>
      <c r="M21" s="72">
        <f t="shared" si="3"/>
        <v>0</v>
      </c>
    </row>
    <row r="22" spans="1:13" ht="20.100000000000001" customHeight="1" x14ac:dyDescent="0.2">
      <c r="A22" s="109" t="str">
        <f>CyP!A27</f>
        <v>3.1.1</v>
      </c>
      <c r="B22" s="367" t="str">
        <f t="shared" si="1"/>
        <v>Hormigones de limpieza y no resistentes</v>
      </c>
      <c r="C22" s="368"/>
      <c r="D22" s="15">
        <f t="shared" si="2"/>
        <v>0</v>
      </c>
      <c r="E22" s="107"/>
      <c r="F22" s="195"/>
      <c r="G22" s="195"/>
      <c r="H22" s="195"/>
      <c r="I22" s="195"/>
      <c r="J22" s="195"/>
      <c r="K22" s="195"/>
      <c r="L22" s="73"/>
      <c r="M22" s="72">
        <f t="shared" si="3"/>
        <v>0</v>
      </c>
    </row>
    <row r="23" spans="1:13" ht="20.100000000000001" customHeight="1" x14ac:dyDescent="0.2">
      <c r="A23" s="109" t="str">
        <f>CyP!A28</f>
        <v>3.1.2</v>
      </c>
      <c r="B23" s="367" t="str">
        <f t="shared" si="1"/>
        <v>Hormigones para cimientos y sobrecimientos</v>
      </c>
      <c r="C23" s="368"/>
      <c r="D23" s="15">
        <f t="shared" si="2"/>
        <v>0</v>
      </c>
      <c r="E23" s="107"/>
      <c r="F23" s="195"/>
      <c r="G23" s="195"/>
      <c r="H23" s="195"/>
      <c r="I23" s="195"/>
      <c r="J23" s="195"/>
      <c r="K23" s="195"/>
      <c r="L23" s="73"/>
      <c r="M23" s="72">
        <f t="shared" si="3"/>
        <v>0</v>
      </c>
    </row>
    <row r="24" spans="1:13" ht="20.100000000000001" customHeight="1" x14ac:dyDescent="0.2">
      <c r="A24" s="109" t="str">
        <f>CyP!A29</f>
        <v>3.1.3</v>
      </c>
      <c r="B24" s="367" t="str">
        <f t="shared" si="1"/>
        <v>Hormigones para plateas, zapatas, bases y vigas de fundación</v>
      </c>
      <c r="C24" s="368"/>
      <c r="D24" s="15">
        <f t="shared" si="2"/>
        <v>0</v>
      </c>
      <c r="E24" s="107"/>
      <c r="F24" s="195"/>
      <c r="G24" s="195"/>
      <c r="H24" s="195"/>
      <c r="I24" s="195"/>
      <c r="J24" s="195"/>
      <c r="K24" s="195"/>
      <c r="L24" s="73"/>
      <c r="M24" s="72">
        <f t="shared" si="3"/>
        <v>0</v>
      </c>
    </row>
    <row r="25" spans="1:13" ht="20.100000000000001" customHeight="1" x14ac:dyDescent="0.2">
      <c r="A25" s="109" t="str">
        <f>CyP!A30</f>
        <v>3.1.4</v>
      </c>
      <c r="B25" s="367" t="str">
        <f t="shared" si="1"/>
        <v>Hormigones para vigas de arriostramiento</v>
      </c>
      <c r="C25" s="368"/>
      <c r="D25" s="15">
        <f t="shared" si="2"/>
        <v>0</v>
      </c>
      <c r="E25" s="107"/>
      <c r="F25" s="195"/>
      <c r="G25" s="195"/>
      <c r="H25" s="195"/>
      <c r="I25" s="195"/>
      <c r="J25" s="195"/>
      <c r="K25" s="195"/>
      <c r="L25" s="73"/>
      <c r="M25" s="72">
        <f t="shared" si="3"/>
        <v>0</v>
      </c>
    </row>
    <row r="26" spans="1:13" ht="20.100000000000001" customHeight="1" x14ac:dyDescent="0.2">
      <c r="A26" s="109" t="str">
        <f>CyP!A31</f>
        <v>3.1.5</v>
      </c>
      <c r="B26" s="367" t="str">
        <f t="shared" si="1"/>
        <v>Hormigones para columnas de carga</v>
      </c>
      <c r="C26" s="368"/>
      <c r="D26" s="15">
        <f t="shared" si="2"/>
        <v>0</v>
      </c>
      <c r="E26" s="107"/>
      <c r="F26" s="195"/>
      <c r="G26" s="195"/>
      <c r="H26" s="195"/>
      <c r="I26" s="195"/>
      <c r="J26" s="195"/>
      <c r="K26" s="195"/>
      <c r="L26" s="73"/>
      <c r="M26" s="72">
        <f t="shared" si="3"/>
        <v>0</v>
      </c>
    </row>
    <row r="27" spans="1:13" ht="20.100000000000001" customHeight="1" x14ac:dyDescent="0.2">
      <c r="A27" s="109" t="str">
        <f>CyP!A32</f>
        <v>3.1.6</v>
      </c>
      <c r="B27" s="367" t="str">
        <f t="shared" si="1"/>
        <v>Hormigones para columnas de encadenado</v>
      </c>
      <c r="C27" s="368"/>
      <c r="D27" s="15">
        <f t="shared" si="2"/>
        <v>0</v>
      </c>
      <c r="E27" s="107"/>
      <c r="F27" s="195"/>
      <c r="G27" s="195"/>
      <c r="H27" s="195"/>
      <c r="I27" s="195"/>
      <c r="J27" s="195"/>
      <c r="K27" s="195"/>
      <c r="L27" s="73"/>
      <c r="M27" s="72">
        <f t="shared" si="3"/>
        <v>0</v>
      </c>
    </row>
    <row r="28" spans="1:13" ht="20.100000000000001" customHeight="1" x14ac:dyDescent="0.2">
      <c r="A28" s="109" t="str">
        <f>CyP!A33</f>
        <v>3.1.7</v>
      </c>
      <c r="B28" s="367" t="str">
        <f t="shared" si="1"/>
        <v>Hormigones para vigas  de carga</v>
      </c>
      <c r="C28" s="368"/>
      <c r="D28" s="15">
        <f t="shared" si="2"/>
        <v>0</v>
      </c>
      <c r="E28" s="107"/>
      <c r="F28" s="195"/>
      <c r="G28" s="195"/>
      <c r="H28" s="195"/>
      <c r="I28" s="195"/>
      <c r="J28" s="195"/>
      <c r="K28" s="195"/>
      <c r="L28" s="73"/>
      <c r="M28" s="72">
        <f t="shared" si="3"/>
        <v>0</v>
      </c>
    </row>
    <row r="29" spans="1:13" ht="20.100000000000001" customHeight="1" x14ac:dyDescent="0.2">
      <c r="A29" s="109" t="str">
        <f>CyP!A34</f>
        <v>3.1.8</v>
      </c>
      <c r="B29" s="367" t="str">
        <f t="shared" si="1"/>
        <v>Hormigones para vigas de encadenado</v>
      </c>
      <c r="C29" s="368"/>
      <c r="D29" s="15">
        <f t="shared" si="2"/>
        <v>0</v>
      </c>
      <c r="E29" s="107"/>
      <c r="F29" s="195"/>
      <c r="G29" s="195"/>
      <c r="H29" s="195"/>
      <c r="I29" s="195"/>
      <c r="J29" s="195"/>
      <c r="K29" s="195"/>
      <c r="L29" s="73"/>
      <c r="M29" s="72">
        <f t="shared" si="3"/>
        <v>0</v>
      </c>
    </row>
    <row r="30" spans="1:13" ht="20.100000000000001" customHeight="1" x14ac:dyDescent="0.2">
      <c r="A30" s="109" t="str">
        <f>CyP!A35</f>
        <v>3.2</v>
      </c>
      <c r="B30" s="367" t="str">
        <f t="shared" si="1"/>
        <v>Estructura  metálica</v>
      </c>
      <c r="C30" s="368"/>
      <c r="D30" s="15">
        <f t="shared" si="2"/>
        <v>0</v>
      </c>
      <c r="E30" s="107"/>
      <c r="F30" s="195"/>
      <c r="G30" s="195"/>
      <c r="H30" s="195"/>
      <c r="I30" s="195"/>
      <c r="J30" s="195"/>
      <c r="K30" s="195"/>
      <c r="L30" s="73"/>
      <c r="M30" s="72">
        <f t="shared" si="3"/>
        <v>0</v>
      </c>
    </row>
    <row r="31" spans="1:13" ht="20.100000000000001" customHeight="1" x14ac:dyDescent="0.2">
      <c r="A31" s="109" t="str">
        <f>CyP!A36</f>
        <v>3.2.1</v>
      </c>
      <c r="B31" s="367" t="str">
        <f t="shared" si="1"/>
        <v>Vigas, correas, y cerramiento</v>
      </c>
      <c r="C31" s="368"/>
      <c r="D31" s="15">
        <f t="shared" si="2"/>
        <v>0</v>
      </c>
      <c r="E31" s="107"/>
      <c r="F31" s="195"/>
      <c r="G31" s="195"/>
      <c r="H31" s="195"/>
      <c r="I31" s="195"/>
      <c r="J31" s="195"/>
      <c r="K31" s="195"/>
      <c r="L31" s="73"/>
      <c r="M31" s="72">
        <f t="shared" si="3"/>
        <v>0</v>
      </c>
    </row>
    <row r="32" spans="1:13" ht="20.100000000000001" customHeight="1" x14ac:dyDescent="0.2">
      <c r="A32" s="109">
        <f>CyP!A37</f>
        <v>4</v>
      </c>
      <c r="B32" s="367" t="str">
        <f t="shared" si="1"/>
        <v xml:space="preserve"> ALBAÑILERÍA</v>
      </c>
      <c r="C32" s="368"/>
      <c r="D32" s="15">
        <f t="shared" si="2"/>
        <v>0</v>
      </c>
      <c r="E32" s="107"/>
      <c r="F32" s="195"/>
      <c r="G32" s="195"/>
      <c r="H32" s="195"/>
      <c r="I32" s="195"/>
      <c r="J32" s="195"/>
      <c r="K32" s="195"/>
      <c r="L32" s="73"/>
      <c r="M32" s="72">
        <f t="shared" si="3"/>
        <v>0</v>
      </c>
    </row>
    <row r="33" spans="1:13" ht="20.100000000000001" customHeight="1" x14ac:dyDescent="0.2">
      <c r="A33" s="109" t="str">
        <f>CyP!A38</f>
        <v>4.1</v>
      </c>
      <c r="B33" s="367" t="str">
        <f t="shared" si="1"/>
        <v>Muros</v>
      </c>
      <c r="C33" s="368"/>
      <c r="D33" s="15">
        <f t="shared" si="2"/>
        <v>0</v>
      </c>
      <c r="E33" s="107"/>
      <c r="F33" s="195"/>
      <c r="G33" s="195"/>
      <c r="H33" s="195"/>
      <c r="I33" s="195"/>
      <c r="J33" s="195"/>
      <c r="K33" s="195"/>
      <c r="L33" s="73"/>
      <c r="M33" s="72">
        <f t="shared" si="3"/>
        <v>0</v>
      </c>
    </row>
    <row r="34" spans="1:13" ht="20.100000000000001" customHeight="1" x14ac:dyDescent="0.2">
      <c r="A34" s="109" t="str">
        <f>CyP!A39</f>
        <v>4.1.2</v>
      </c>
      <c r="B34" s="367" t="str">
        <f t="shared" si="1"/>
        <v>Mamposterías  de ladrillón de 0,20 m</v>
      </c>
      <c r="C34" s="368"/>
      <c r="D34" s="15">
        <f t="shared" si="2"/>
        <v>0</v>
      </c>
      <c r="E34" s="107"/>
      <c r="F34" s="195"/>
      <c r="G34" s="195"/>
      <c r="H34" s="195"/>
      <c r="I34" s="195"/>
      <c r="J34" s="195"/>
      <c r="K34" s="195"/>
      <c r="L34" s="73"/>
      <c r="M34" s="72">
        <f t="shared" si="3"/>
        <v>0</v>
      </c>
    </row>
    <row r="35" spans="1:13" ht="20.100000000000001" customHeight="1" x14ac:dyDescent="0.2">
      <c r="A35" s="109" t="str">
        <f>CyP!A40</f>
        <v>4.1.4</v>
      </c>
      <c r="B35" s="367" t="str">
        <f t="shared" si="1"/>
        <v>Mamposterías  de ladrillos de 0,15 m</v>
      </c>
      <c r="C35" s="368"/>
      <c r="D35" s="15">
        <f t="shared" si="2"/>
        <v>0</v>
      </c>
      <c r="E35" s="107"/>
      <c r="F35" s="195"/>
      <c r="G35" s="195"/>
      <c r="H35" s="195"/>
      <c r="I35" s="195"/>
      <c r="J35" s="195"/>
      <c r="K35" s="195"/>
      <c r="L35" s="73"/>
      <c r="M35" s="72">
        <f t="shared" si="3"/>
        <v>0</v>
      </c>
    </row>
    <row r="36" spans="1:13" ht="20.100000000000001" customHeight="1" x14ac:dyDescent="0.2">
      <c r="A36" s="109" t="str">
        <f>CyP!A41</f>
        <v>4.2</v>
      </c>
      <c r="B36" s="367" t="str">
        <f t="shared" si="1"/>
        <v>Tabiques</v>
      </c>
      <c r="C36" s="368"/>
      <c r="D36" s="15">
        <f t="shared" si="2"/>
        <v>0</v>
      </c>
      <c r="E36" s="107"/>
      <c r="F36" s="195"/>
      <c r="G36" s="195"/>
      <c r="H36" s="195"/>
      <c r="I36" s="195"/>
      <c r="J36" s="195"/>
      <c r="K36" s="195"/>
      <c r="L36" s="73"/>
      <c r="M36" s="72">
        <f t="shared" si="3"/>
        <v>0</v>
      </c>
    </row>
    <row r="37" spans="1:13" ht="20.100000000000001" customHeight="1" x14ac:dyDescent="0.2">
      <c r="A37" s="109" t="str">
        <f>CyP!A42</f>
        <v>4.2.3</v>
      </c>
      <c r="B37" s="367" t="str">
        <f t="shared" si="1"/>
        <v>Tabiques de placas cementicias</v>
      </c>
      <c r="C37" s="368"/>
      <c r="D37" s="15">
        <f t="shared" si="2"/>
        <v>0</v>
      </c>
      <c r="E37" s="107"/>
      <c r="F37" s="195"/>
      <c r="G37" s="195"/>
      <c r="H37" s="195"/>
      <c r="I37" s="195"/>
      <c r="J37" s="195"/>
      <c r="K37" s="195"/>
      <c r="L37" s="73"/>
      <c r="M37" s="72">
        <f t="shared" si="3"/>
        <v>0</v>
      </c>
    </row>
    <row r="38" spans="1:13" ht="20.100000000000001" customHeight="1" x14ac:dyDescent="0.2">
      <c r="A38" s="109" t="str">
        <f>CyP!A43</f>
        <v>4.3</v>
      </c>
      <c r="B38" s="367" t="str">
        <f t="shared" si="1"/>
        <v>Conductos</v>
      </c>
      <c r="C38" s="368"/>
      <c r="D38" s="15">
        <f t="shared" si="2"/>
        <v>0</v>
      </c>
      <c r="E38" s="107"/>
      <c r="F38" s="195"/>
      <c r="G38" s="195"/>
      <c r="H38" s="195"/>
      <c r="I38" s="195"/>
      <c r="J38" s="195"/>
      <c r="K38" s="195"/>
      <c r="L38" s="73"/>
      <c r="M38" s="72">
        <f t="shared" si="3"/>
        <v>0</v>
      </c>
    </row>
    <row r="39" spans="1:13" ht="20.100000000000001" customHeight="1" x14ac:dyDescent="0.2">
      <c r="A39" s="109" t="str">
        <f>CyP!A44</f>
        <v>4.3.1</v>
      </c>
      <c r="B39" s="367" t="str">
        <f t="shared" si="1"/>
        <v>Plenos</v>
      </c>
      <c r="C39" s="368"/>
      <c r="D39" s="15">
        <f t="shared" si="2"/>
        <v>0</v>
      </c>
      <c r="E39" s="107"/>
      <c r="F39" s="195"/>
      <c r="G39" s="195"/>
      <c r="H39" s="195"/>
      <c r="I39" s="195"/>
      <c r="J39" s="195"/>
      <c r="K39" s="195"/>
      <c r="L39" s="73"/>
      <c r="M39" s="72">
        <f t="shared" si="3"/>
        <v>0</v>
      </c>
    </row>
    <row r="40" spans="1:13" ht="20.100000000000001" customHeight="1" x14ac:dyDescent="0.2">
      <c r="A40" s="109" t="str">
        <f>CyP!A45</f>
        <v>4.4</v>
      </c>
      <c r="B40" s="367" t="str">
        <f t="shared" si="1"/>
        <v>Aislaciones</v>
      </c>
      <c r="C40" s="368"/>
      <c r="D40" s="15">
        <f t="shared" si="2"/>
        <v>0</v>
      </c>
      <c r="E40" s="107"/>
      <c r="F40" s="195"/>
      <c r="G40" s="195"/>
      <c r="H40" s="195"/>
      <c r="I40" s="195"/>
      <c r="J40" s="195"/>
      <c r="K40" s="195"/>
      <c r="L40" s="73"/>
      <c r="M40" s="72">
        <f t="shared" si="3"/>
        <v>0</v>
      </c>
    </row>
    <row r="41" spans="1:13" ht="20.100000000000001" customHeight="1" x14ac:dyDescent="0.2">
      <c r="A41" s="109" t="str">
        <f>CyP!A46</f>
        <v>4.4.1</v>
      </c>
      <c r="B41" s="367" t="str">
        <f t="shared" si="1"/>
        <v>Capa Aisladora Horizontal y Vertical</v>
      </c>
      <c r="C41" s="368"/>
      <c r="D41" s="15">
        <f t="shared" si="2"/>
        <v>0</v>
      </c>
      <c r="E41" s="107"/>
      <c r="F41" s="195"/>
      <c r="G41" s="195"/>
      <c r="H41" s="195"/>
      <c r="I41" s="195"/>
      <c r="J41" s="195"/>
      <c r="K41" s="195"/>
      <c r="L41" s="73"/>
      <c r="M41" s="72">
        <f t="shared" si="3"/>
        <v>0</v>
      </c>
    </row>
    <row r="42" spans="1:13" ht="20.100000000000001" customHeight="1" x14ac:dyDescent="0.2">
      <c r="A42" s="109" t="str">
        <f>CyP!A47</f>
        <v>4.5</v>
      </c>
      <c r="B42" s="367" t="str">
        <f t="shared" si="1"/>
        <v>Revoques</v>
      </c>
      <c r="C42" s="368"/>
      <c r="D42" s="15">
        <f t="shared" si="2"/>
        <v>0</v>
      </c>
      <c r="E42" s="107"/>
      <c r="F42" s="195"/>
      <c r="G42" s="195"/>
      <c r="H42" s="195"/>
      <c r="I42" s="195"/>
      <c r="J42" s="195"/>
      <c r="K42" s="195"/>
      <c r="L42" s="73"/>
      <c r="M42" s="72">
        <f t="shared" si="3"/>
        <v>0</v>
      </c>
    </row>
    <row r="43" spans="1:13" ht="20.100000000000001" customHeight="1" x14ac:dyDescent="0.2">
      <c r="A43" s="109" t="str">
        <f>CyP!A48</f>
        <v>4.5.1</v>
      </c>
      <c r="B43" s="367" t="str">
        <f t="shared" si="1"/>
        <v>Jaharro a la cal  interior y exterior</v>
      </c>
      <c r="C43" s="368"/>
      <c r="D43" s="15">
        <f t="shared" si="2"/>
        <v>0</v>
      </c>
      <c r="E43" s="107"/>
      <c r="F43" s="195"/>
      <c r="G43" s="195"/>
      <c r="H43" s="195"/>
      <c r="I43" s="195"/>
      <c r="J43" s="195"/>
      <c r="K43" s="195"/>
      <c r="L43" s="73"/>
      <c r="M43" s="72">
        <f t="shared" si="3"/>
        <v>0</v>
      </c>
    </row>
    <row r="44" spans="1:13" ht="20.100000000000001" customHeight="1" x14ac:dyDescent="0.2">
      <c r="A44" s="109" t="str">
        <f>CyP!A49</f>
        <v>4.5.2</v>
      </c>
      <c r="B44" s="367" t="str">
        <f t="shared" si="1"/>
        <v>Revoque  impermeable</v>
      </c>
      <c r="C44" s="368"/>
      <c r="D44" s="15">
        <f t="shared" si="2"/>
        <v>0</v>
      </c>
      <c r="E44" s="107"/>
      <c r="F44" s="195"/>
      <c r="G44" s="195"/>
      <c r="H44" s="195"/>
      <c r="I44" s="195"/>
      <c r="J44" s="195"/>
      <c r="K44" s="195"/>
      <c r="L44" s="73"/>
      <c r="M44" s="72">
        <f t="shared" si="3"/>
        <v>0</v>
      </c>
    </row>
    <row r="45" spans="1:13" ht="20.100000000000001" customHeight="1" x14ac:dyDescent="0.2">
      <c r="A45" s="109" t="str">
        <f>CyP!A50</f>
        <v>4.5.3</v>
      </c>
      <c r="B45" s="367" t="str">
        <f t="shared" ref="B45:B76" si="4">IFERROR(VLOOKUP(A45,Tabla_CyP,2,FALSE),"")</f>
        <v>Jaharro bajo revestimiento</v>
      </c>
      <c r="C45" s="368"/>
      <c r="D45" s="15">
        <f t="shared" ref="D45:D76" si="5">IFERROR(VLOOKUP(A45,Tabla_CyP,9,FALSE),0)</f>
        <v>0</v>
      </c>
      <c r="E45" s="107"/>
      <c r="F45" s="195"/>
      <c r="G45" s="195"/>
      <c r="H45" s="195"/>
      <c r="I45" s="195"/>
      <c r="J45" s="195"/>
      <c r="K45" s="195"/>
      <c r="L45" s="73"/>
      <c r="M45" s="72">
        <f t="shared" ref="M45:M76" si="6">SUM(F45:K45)</f>
        <v>0</v>
      </c>
    </row>
    <row r="46" spans="1:13" ht="20.100000000000001" customHeight="1" x14ac:dyDescent="0.2">
      <c r="A46" s="109" t="str">
        <f>CyP!A51</f>
        <v>4.5.4</v>
      </c>
      <c r="B46" s="367" t="str">
        <f t="shared" si="4"/>
        <v>Enlucidos</v>
      </c>
      <c r="C46" s="368"/>
      <c r="D46" s="15">
        <f t="shared" si="5"/>
        <v>0</v>
      </c>
      <c r="E46" s="107"/>
      <c r="F46" s="195"/>
      <c r="G46" s="195"/>
      <c r="H46" s="195"/>
      <c r="I46" s="195"/>
      <c r="J46" s="195"/>
      <c r="K46" s="195"/>
      <c r="L46" s="73"/>
      <c r="M46" s="72">
        <f t="shared" si="6"/>
        <v>0</v>
      </c>
    </row>
    <row r="47" spans="1:13" ht="20.100000000000001" customHeight="1" x14ac:dyDescent="0.2">
      <c r="A47" s="109" t="str">
        <f>CyP!A52</f>
        <v>4.6</v>
      </c>
      <c r="B47" s="367" t="str">
        <f t="shared" si="4"/>
        <v>Contrapisos</v>
      </c>
      <c r="C47" s="368"/>
      <c r="D47" s="15">
        <f t="shared" si="5"/>
        <v>0</v>
      </c>
      <c r="E47" s="107"/>
      <c r="F47" s="195"/>
      <c r="G47" s="195"/>
      <c r="H47" s="195"/>
      <c r="I47" s="195"/>
      <c r="J47" s="195"/>
      <c r="K47" s="195"/>
      <c r="L47" s="73"/>
      <c r="M47" s="72">
        <f t="shared" si="6"/>
        <v>0</v>
      </c>
    </row>
    <row r="48" spans="1:13" ht="20.100000000000001" customHeight="1" x14ac:dyDescent="0.2">
      <c r="A48" s="109" t="str">
        <f>CyP!A53</f>
        <v>4.6.1</v>
      </c>
      <c r="B48" s="367" t="str">
        <f t="shared" si="4"/>
        <v>De hormigón sin armar</v>
      </c>
      <c r="C48" s="368"/>
      <c r="D48" s="15">
        <f t="shared" si="5"/>
        <v>0</v>
      </c>
      <c r="E48" s="107"/>
      <c r="F48" s="195"/>
      <c r="G48" s="195"/>
      <c r="H48" s="195"/>
      <c r="I48" s="195"/>
      <c r="J48" s="195"/>
      <c r="K48" s="195"/>
      <c r="L48" s="73"/>
      <c r="M48" s="72">
        <f t="shared" si="6"/>
        <v>0</v>
      </c>
    </row>
    <row r="49" spans="1:13" ht="20.100000000000001" customHeight="1" x14ac:dyDescent="0.2">
      <c r="A49" s="109" t="str">
        <f>CyP!A54</f>
        <v>4.6.2</v>
      </c>
      <c r="B49" s="367" t="str">
        <f t="shared" si="4"/>
        <v>De hormigón armado</v>
      </c>
      <c r="C49" s="368"/>
      <c r="D49" s="15">
        <f t="shared" si="5"/>
        <v>0</v>
      </c>
      <c r="E49" s="107"/>
      <c r="F49" s="195"/>
      <c r="G49" s="195"/>
      <c r="H49" s="195"/>
      <c r="I49" s="195"/>
      <c r="J49" s="195"/>
      <c r="K49" s="195"/>
      <c r="L49" s="73"/>
      <c r="M49" s="72">
        <f t="shared" si="6"/>
        <v>0</v>
      </c>
    </row>
    <row r="50" spans="1:13" ht="20.100000000000001" customHeight="1" x14ac:dyDescent="0.2">
      <c r="A50" s="109">
        <f>CyP!A55</f>
        <v>5</v>
      </c>
      <c r="B50" s="367" t="str">
        <f t="shared" si="4"/>
        <v xml:space="preserve"> REVESTIMIENTOS</v>
      </c>
      <c r="C50" s="368"/>
      <c r="D50" s="15">
        <f t="shared" si="5"/>
        <v>0</v>
      </c>
      <c r="E50" s="107"/>
      <c r="F50" s="195"/>
      <c r="G50" s="195"/>
      <c r="H50" s="195"/>
      <c r="I50" s="195"/>
      <c r="J50" s="195"/>
      <c r="K50" s="195"/>
      <c r="L50" s="73"/>
      <c r="M50" s="72">
        <f t="shared" si="6"/>
        <v>0</v>
      </c>
    </row>
    <row r="51" spans="1:13" ht="20.100000000000001" customHeight="1" x14ac:dyDescent="0.2">
      <c r="A51" s="109" t="str">
        <f>CyP!A56</f>
        <v>5.1</v>
      </c>
      <c r="B51" s="367" t="str">
        <f t="shared" si="4"/>
        <v>Cerámico</v>
      </c>
      <c r="C51" s="368"/>
      <c r="D51" s="15">
        <f t="shared" si="5"/>
        <v>0</v>
      </c>
      <c r="E51" s="107"/>
      <c r="F51" s="195"/>
      <c r="G51" s="195"/>
      <c r="H51" s="195"/>
      <c r="I51" s="195"/>
      <c r="J51" s="195"/>
      <c r="K51" s="195"/>
      <c r="L51" s="73"/>
      <c r="M51" s="72">
        <f t="shared" si="6"/>
        <v>0</v>
      </c>
    </row>
    <row r="52" spans="1:13" ht="20.100000000000001" customHeight="1" x14ac:dyDescent="0.2">
      <c r="A52" s="109" t="str">
        <f>CyP!A57</f>
        <v>5.2</v>
      </c>
      <c r="B52" s="367" t="str">
        <f t="shared" si="4"/>
        <v>Antepechos</v>
      </c>
      <c r="C52" s="368"/>
      <c r="D52" s="15">
        <f t="shared" si="5"/>
        <v>0</v>
      </c>
      <c r="E52" s="107"/>
      <c r="F52" s="195"/>
      <c r="G52" s="195"/>
      <c r="H52" s="195"/>
      <c r="I52" s="195"/>
      <c r="J52" s="195"/>
      <c r="K52" s="195"/>
      <c r="L52" s="73"/>
      <c r="M52" s="72">
        <f t="shared" si="6"/>
        <v>0</v>
      </c>
    </row>
    <row r="53" spans="1:13" ht="20.100000000000001" customHeight="1" x14ac:dyDescent="0.2">
      <c r="A53" s="109" t="str">
        <f>CyP!A58</f>
        <v>5.5</v>
      </c>
      <c r="B53" s="367" t="str">
        <f t="shared" si="4"/>
        <v>De piedra laja tipo San Luis</v>
      </c>
      <c r="C53" s="368"/>
      <c r="D53" s="15">
        <f t="shared" si="5"/>
        <v>0</v>
      </c>
      <c r="E53" s="107"/>
      <c r="F53" s="195"/>
      <c r="G53" s="195"/>
      <c r="H53" s="195"/>
      <c r="I53" s="195"/>
      <c r="J53" s="195"/>
      <c r="K53" s="195"/>
      <c r="L53" s="73"/>
      <c r="M53" s="72">
        <f t="shared" si="6"/>
        <v>0</v>
      </c>
    </row>
    <row r="54" spans="1:13" ht="20.100000000000001" customHeight="1" x14ac:dyDescent="0.2">
      <c r="A54" s="109">
        <f>CyP!A59</f>
        <v>6</v>
      </c>
      <c r="B54" s="367" t="str">
        <f t="shared" si="4"/>
        <v xml:space="preserve"> PISOS Y ZÓCALOS</v>
      </c>
      <c r="C54" s="368"/>
      <c r="D54" s="15">
        <f t="shared" si="5"/>
        <v>0</v>
      </c>
      <c r="E54" s="107"/>
      <c r="F54" s="195"/>
      <c r="G54" s="195"/>
      <c r="H54" s="195"/>
      <c r="I54" s="195"/>
      <c r="J54" s="195"/>
      <c r="K54" s="195"/>
      <c r="L54" s="73"/>
      <c r="M54" s="72">
        <f t="shared" si="6"/>
        <v>0</v>
      </c>
    </row>
    <row r="55" spans="1:13" ht="20.100000000000001" customHeight="1" x14ac:dyDescent="0.2">
      <c r="A55" s="109" t="str">
        <f>CyP!A60</f>
        <v>6.1</v>
      </c>
      <c r="B55" s="367" t="str">
        <f t="shared" si="4"/>
        <v>Interiores</v>
      </c>
      <c r="C55" s="368"/>
      <c r="D55" s="15">
        <f t="shared" si="5"/>
        <v>0</v>
      </c>
      <c r="E55" s="107"/>
      <c r="F55" s="195"/>
      <c r="G55" s="195"/>
      <c r="H55" s="195"/>
      <c r="I55" s="195"/>
      <c r="J55" s="195"/>
      <c r="K55" s="195"/>
      <c r="L55" s="73"/>
      <c r="M55" s="72">
        <f t="shared" si="6"/>
        <v>0</v>
      </c>
    </row>
    <row r="56" spans="1:13" ht="20.100000000000001" customHeight="1" x14ac:dyDescent="0.2">
      <c r="A56" s="109" t="str">
        <f>CyP!A61</f>
        <v>6.1.1</v>
      </c>
      <c r="B56" s="367" t="str">
        <f t="shared" si="4"/>
        <v>De hormigón</v>
      </c>
      <c r="C56" s="368"/>
      <c r="D56" s="15">
        <f t="shared" si="5"/>
        <v>0</v>
      </c>
      <c r="E56" s="107"/>
      <c r="F56" s="195"/>
      <c r="G56" s="195"/>
      <c r="H56" s="195"/>
      <c r="I56" s="195"/>
      <c r="J56" s="195"/>
      <c r="K56" s="195"/>
      <c r="L56" s="73"/>
      <c r="M56" s="72">
        <f t="shared" si="6"/>
        <v>0</v>
      </c>
    </row>
    <row r="57" spans="1:13" ht="20.100000000000001" customHeight="1" x14ac:dyDescent="0.2">
      <c r="A57" s="109" t="str">
        <f>CyP!A62</f>
        <v>6.1.2</v>
      </c>
      <c r="B57" s="367" t="str">
        <f t="shared" si="4"/>
        <v>Pisos de mosaico granítico 30 x 30</v>
      </c>
      <c r="C57" s="368"/>
      <c r="D57" s="15">
        <f t="shared" si="5"/>
        <v>0</v>
      </c>
      <c r="E57" s="107"/>
      <c r="F57" s="195"/>
      <c r="G57" s="195"/>
      <c r="H57" s="195"/>
      <c r="I57" s="195"/>
      <c r="J57" s="195"/>
      <c r="K57" s="195"/>
      <c r="L57" s="73"/>
      <c r="M57" s="72">
        <f t="shared" si="6"/>
        <v>0</v>
      </c>
    </row>
    <row r="58" spans="1:13" ht="20.100000000000001" customHeight="1" x14ac:dyDescent="0.2">
      <c r="A58" s="109" t="str">
        <f>CyP!A63</f>
        <v>6.1.3</v>
      </c>
      <c r="B58" s="367" t="str">
        <f t="shared" si="4"/>
        <v>Zócalos graníticos</v>
      </c>
      <c r="C58" s="368"/>
      <c r="D58" s="15">
        <f t="shared" si="5"/>
        <v>0</v>
      </c>
      <c r="E58" s="107"/>
      <c r="F58" s="195"/>
      <c r="G58" s="195"/>
      <c r="H58" s="195"/>
      <c r="I58" s="195"/>
      <c r="J58" s="195"/>
      <c r="K58" s="195"/>
      <c r="L58" s="73"/>
      <c r="M58" s="72">
        <f t="shared" si="6"/>
        <v>0</v>
      </c>
    </row>
    <row r="59" spans="1:13" ht="20.100000000000001" customHeight="1" x14ac:dyDescent="0.2">
      <c r="A59" s="109" t="str">
        <f>CyP!A64</f>
        <v>6.1.4</v>
      </c>
      <c r="B59" s="367" t="str">
        <f t="shared" si="4"/>
        <v>Piso de baldosas de caucho</v>
      </c>
      <c r="C59" s="368"/>
      <c r="D59" s="15">
        <f t="shared" si="5"/>
        <v>0</v>
      </c>
      <c r="E59" s="107"/>
      <c r="F59" s="195"/>
      <c r="G59" s="195"/>
      <c r="H59" s="195"/>
      <c r="I59" s="195"/>
      <c r="J59" s="195"/>
      <c r="K59" s="195"/>
      <c r="L59" s="73"/>
      <c r="M59" s="72">
        <f t="shared" si="6"/>
        <v>0</v>
      </c>
    </row>
    <row r="60" spans="1:13" ht="20.100000000000001" customHeight="1" x14ac:dyDescent="0.2">
      <c r="A60" s="109" t="str">
        <f>CyP!A65</f>
        <v>6.1.9</v>
      </c>
      <c r="B60" s="367" t="str">
        <f t="shared" si="4"/>
        <v>Umbrales y solías</v>
      </c>
      <c r="C60" s="368"/>
      <c r="D60" s="15">
        <f t="shared" si="5"/>
        <v>0</v>
      </c>
      <c r="E60" s="107"/>
      <c r="F60" s="195"/>
      <c r="G60" s="195"/>
      <c r="H60" s="195"/>
      <c r="I60" s="195"/>
      <c r="J60" s="195"/>
      <c r="K60" s="195"/>
      <c r="L60" s="73"/>
      <c r="M60" s="72">
        <f t="shared" si="6"/>
        <v>0</v>
      </c>
    </row>
    <row r="61" spans="1:13" ht="20.100000000000001" customHeight="1" x14ac:dyDescent="0.2">
      <c r="A61" s="109" t="str">
        <f>CyP!A66</f>
        <v>6.2</v>
      </c>
      <c r="B61" s="367" t="str">
        <f t="shared" si="4"/>
        <v>Exteriores</v>
      </c>
      <c r="C61" s="368"/>
      <c r="D61" s="15">
        <f t="shared" si="5"/>
        <v>0</v>
      </c>
      <c r="E61" s="107"/>
      <c r="F61" s="195"/>
      <c r="G61" s="195"/>
      <c r="H61" s="195"/>
      <c r="I61" s="195"/>
      <c r="J61" s="195"/>
      <c r="K61" s="195"/>
      <c r="L61" s="73"/>
      <c r="M61" s="72">
        <f t="shared" si="6"/>
        <v>0</v>
      </c>
    </row>
    <row r="62" spans="1:13" ht="20.100000000000001" customHeight="1" x14ac:dyDescent="0.2">
      <c r="A62" s="109" t="str">
        <f>CyP!A67</f>
        <v>6.2.1</v>
      </c>
      <c r="B62" s="367" t="str">
        <f t="shared" si="4"/>
        <v>De hormigón sin armar</v>
      </c>
      <c r="C62" s="368"/>
      <c r="D62" s="15">
        <f t="shared" si="5"/>
        <v>0</v>
      </c>
      <c r="E62" s="107"/>
      <c r="F62" s="195"/>
      <c r="G62" s="195"/>
      <c r="H62" s="195"/>
      <c r="I62" s="195"/>
      <c r="J62" s="195"/>
      <c r="K62" s="195"/>
      <c r="L62" s="73"/>
      <c r="M62" s="72">
        <f t="shared" si="6"/>
        <v>0</v>
      </c>
    </row>
    <row r="63" spans="1:13" ht="20.100000000000001" customHeight="1" x14ac:dyDescent="0.2">
      <c r="A63" s="109" t="str">
        <f>CyP!A68</f>
        <v>6.2.2</v>
      </c>
      <c r="B63" s="367" t="str">
        <f t="shared" si="4"/>
        <v xml:space="preserve">De hormigón armado </v>
      </c>
      <c r="C63" s="368"/>
      <c r="D63" s="15">
        <f t="shared" si="5"/>
        <v>0</v>
      </c>
      <c r="E63" s="107"/>
      <c r="F63" s="195"/>
      <c r="G63" s="195"/>
      <c r="H63" s="195"/>
      <c r="I63" s="195"/>
      <c r="J63" s="195"/>
      <c r="K63" s="195"/>
      <c r="L63" s="73"/>
      <c r="M63" s="72">
        <f t="shared" si="6"/>
        <v>0</v>
      </c>
    </row>
    <row r="64" spans="1:13" ht="20.100000000000001" customHeight="1" x14ac:dyDescent="0.2">
      <c r="A64" s="109">
        <f>CyP!A69</f>
        <v>7</v>
      </c>
      <c r="B64" s="367" t="str">
        <f t="shared" si="4"/>
        <v xml:space="preserve"> MARMOLERÍA</v>
      </c>
      <c r="C64" s="368"/>
      <c r="D64" s="15">
        <f t="shared" si="5"/>
        <v>0</v>
      </c>
      <c r="E64" s="107"/>
      <c r="F64" s="195"/>
      <c r="G64" s="195"/>
      <c r="H64" s="195"/>
      <c r="I64" s="195"/>
      <c r="J64" s="195"/>
      <c r="K64" s="195"/>
      <c r="L64" s="73"/>
      <c r="M64" s="72">
        <f t="shared" si="6"/>
        <v>0</v>
      </c>
    </row>
    <row r="65" spans="1:13" ht="20.100000000000001" customHeight="1" x14ac:dyDescent="0.2">
      <c r="A65" s="109" t="str">
        <f>CyP!A70</f>
        <v>7.1</v>
      </c>
      <c r="B65" s="367" t="str">
        <f t="shared" si="4"/>
        <v>Mesadas de granito natural</v>
      </c>
      <c r="C65" s="368"/>
      <c r="D65" s="15">
        <f t="shared" si="5"/>
        <v>0</v>
      </c>
      <c r="E65" s="107"/>
      <c r="F65" s="195"/>
      <c r="G65" s="195"/>
      <c r="H65" s="195"/>
      <c r="I65" s="195"/>
      <c r="J65" s="195"/>
      <c r="K65" s="195"/>
      <c r="L65" s="73"/>
      <c r="M65" s="72">
        <f t="shared" si="6"/>
        <v>0</v>
      </c>
    </row>
    <row r="66" spans="1:13" ht="20.100000000000001" customHeight="1" x14ac:dyDescent="0.2">
      <c r="A66" s="109">
        <f>CyP!A71</f>
        <v>8</v>
      </c>
      <c r="B66" s="367" t="str">
        <f t="shared" si="4"/>
        <v xml:space="preserve"> CUBIERTAS Y TECHOS</v>
      </c>
      <c r="C66" s="368"/>
      <c r="D66" s="15">
        <f t="shared" si="5"/>
        <v>0</v>
      </c>
      <c r="E66" s="107"/>
      <c r="F66" s="195"/>
      <c r="G66" s="195"/>
      <c r="H66" s="195"/>
      <c r="I66" s="195"/>
      <c r="J66" s="195"/>
      <c r="K66" s="195"/>
      <c r="L66" s="73"/>
      <c r="M66" s="72">
        <f t="shared" si="6"/>
        <v>0</v>
      </c>
    </row>
    <row r="67" spans="1:13" ht="20.100000000000001" customHeight="1" x14ac:dyDescent="0.2">
      <c r="A67" s="109" t="str">
        <f>CyP!A72</f>
        <v>8.2</v>
      </c>
      <c r="B67" s="367" t="str">
        <f t="shared" si="4"/>
        <v>Cubiertas metálicas ( incluidas aislaciones )</v>
      </c>
      <c r="C67" s="368"/>
      <c r="D67" s="15">
        <f t="shared" si="5"/>
        <v>0</v>
      </c>
      <c r="E67" s="107"/>
      <c r="F67" s="195"/>
      <c r="G67" s="195"/>
      <c r="H67" s="195"/>
      <c r="I67" s="195"/>
      <c r="J67" s="195"/>
      <c r="K67" s="195"/>
      <c r="L67" s="73"/>
      <c r="M67" s="72">
        <f t="shared" si="6"/>
        <v>0</v>
      </c>
    </row>
    <row r="68" spans="1:13" ht="20.100000000000001" customHeight="1" x14ac:dyDescent="0.2">
      <c r="A68" s="109">
        <f>CyP!A73</f>
        <v>9</v>
      </c>
      <c r="B68" s="367" t="str">
        <f t="shared" si="4"/>
        <v xml:space="preserve"> CIELORRASOS</v>
      </c>
      <c r="C68" s="368"/>
      <c r="D68" s="15">
        <f t="shared" si="5"/>
        <v>0</v>
      </c>
      <c r="E68" s="107"/>
      <c r="F68" s="195"/>
      <c r="G68" s="195"/>
      <c r="H68" s="195"/>
      <c r="I68" s="195"/>
      <c r="J68" s="195"/>
      <c r="K68" s="195"/>
      <c r="L68" s="73"/>
      <c r="M68" s="72">
        <f t="shared" si="6"/>
        <v>0</v>
      </c>
    </row>
    <row r="69" spans="1:13" ht="20.100000000000001" customHeight="1" x14ac:dyDescent="0.2">
      <c r="A69" s="109" t="str">
        <f>CyP!A74</f>
        <v>9.2</v>
      </c>
      <c r="B69" s="367" t="str">
        <f t="shared" si="4"/>
        <v>Suspendidos</v>
      </c>
      <c r="C69" s="368"/>
      <c r="D69" s="15">
        <f t="shared" si="5"/>
        <v>0</v>
      </c>
      <c r="E69" s="107"/>
      <c r="F69" s="195"/>
      <c r="G69" s="195"/>
      <c r="H69" s="195"/>
      <c r="I69" s="195"/>
      <c r="J69" s="195"/>
      <c r="K69" s="195"/>
      <c r="L69" s="73"/>
      <c r="M69" s="72">
        <f t="shared" si="6"/>
        <v>0</v>
      </c>
    </row>
    <row r="70" spans="1:13" ht="20.100000000000001" customHeight="1" x14ac:dyDescent="0.2">
      <c r="A70" s="109" t="str">
        <f>CyP!A75</f>
        <v>9.2.1</v>
      </c>
      <c r="B70" s="367" t="str">
        <f t="shared" si="4"/>
        <v>De placas rígidas</v>
      </c>
      <c r="C70" s="368"/>
      <c r="D70" s="15">
        <f t="shared" si="5"/>
        <v>0</v>
      </c>
      <c r="E70" s="107"/>
      <c r="F70" s="195"/>
      <c r="G70" s="195"/>
      <c r="H70" s="195"/>
      <c r="I70" s="195"/>
      <c r="J70" s="195"/>
      <c r="K70" s="195"/>
      <c r="L70" s="73"/>
      <c r="M70" s="72">
        <f t="shared" si="6"/>
        <v>0</v>
      </c>
    </row>
    <row r="71" spans="1:13" ht="20.100000000000001" customHeight="1" x14ac:dyDescent="0.2">
      <c r="A71" s="109">
        <f>CyP!A76</f>
        <v>10</v>
      </c>
      <c r="B71" s="367" t="str">
        <f t="shared" si="4"/>
        <v xml:space="preserve"> CARPINTERÍA </v>
      </c>
      <c r="C71" s="368"/>
      <c r="D71" s="15">
        <f t="shared" si="5"/>
        <v>0</v>
      </c>
      <c r="E71" s="107"/>
      <c r="F71" s="195"/>
      <c r="G71" s="195"/>
      <c r="H71" s="195"/>
      <c r="I71" s="195"/>
      <c r="J71" s="195"/>
      <c r="K71" s="195"/>
      <c r="L71" s="73"/>
      <c r="M71" s="72">
        <f t="shared" si="6"/>
        <v>0</v>
      </c>
    </row>
    <row r="72" spans="1:13" ht="20.100000000000001" customHeight="1" x14ac:dyDescent="0.2">
      <c r="A72" s="109" t="str">
        <f>CyP!A77</f>
        <v>10.1</v>
      </c>
      <c r="B72" s="367" t="str">
        <f t="shared" si="4"/>
        <v>Carpinteria metalica</v>
      </c>
      <c r="C72" s="368"/>
      <c r="D72" s="15">
        <f t="shared" si="5"/>
        <v>0</v>
      </c>
      <c r="E72" s="107"/>
      <c r="F72" s="195"/>
      <c r="G72" s="195"/>
      <c r="H72" s="195"/>
      <c r="I72" s="195"/>
      <c r="J72" s="195"/>
      <c r="K72" s="195"/>
      <c r="L72" s="73"/>
      <c r="M72" s="72">
        <f t="shared" si="6"/>
        <v>0</v>
      </c>
    </row>
    <row r="73" spans="1:13" ht="20.100000000000001" customHeight="1" x14ac:dyDescent="0.2">
      <c r="A73" s="109" t="str">
        <f>CyP!A78</f>
        <v>10.2</v>
      </c>
      <c r="B73" s="367" t="str">
        <f t="shared" si="4"/>
        <v>Aluminio</v>
      </c>
      <c r="C73" s="368"/>
      <c r="D73" s="15">
        <f t="shared" si="5"/>
        <v>0</v>
      </c>
      <c r="E73" s="107"/>
      <c r="F73" s="195"/>
      <c r="G73" s="195"/>
      <c r="H73" s="195"/>
      <c r="I73" s="195"/>
      <c r="J73" s="195"/>
      <c r="K73" s="195"/>
      <c r="L73" s="73"/>
      <c r="M73" s="72">
        <f t="shared" si="6"/>
        <v>0</v>
      </c>
    </row>
    <row r="74" spans="1:13" ht="20.100000000000001" customHeight="1" x14ac:dyDescent="0.2">
      <c r="A74" s="109" t="str">
        <f>CyP!A79</f>
        <v>10.3</v>
      </c>
      <c r="B74" s="367" t="str">
        <f t="shared" si="4"/>
        <v>Madera</v>
      </c>
      <c r="C74" s="368"/>
      <c r="D74" s="15">
        <f t="shared" si="5"/>
        <v>0</v>
      </c>
      <c r="E74" s="107"/>
      <c r="F74" s="195"/>
      <c r="G74" s="195"/>
      <c r="H74" s="195"/>
      <c r="I74" s="195"/>
      <c r="J74" s="195"/>
      <c r="K74" s="195"/>
      <c r="L74" s="73"/>
      <c r="M74" s="72">
        <f t="shared" si="6"/>
        <v>0</v>
      </c>
    </row>
    <row r="75" spans="1:13" ht="20.100000000000001" customHeight="1" x14ac:dyDescent="0.2">
      <c r="A75" s="109" t="str">
        <f>CyP!A80</f>
        <v>10.4</v>
      </c>
      <c r="B75" s="367" t="str">
        <f t="shared" si="4"/>
        <v>Muebles fijos</v>
      </c>
      <c r="C75" s="368"/>
      <c r="D75" s="15">
        <f t="shared" si="5"/>
        <v>0</v>
      </c>
      <c r="E75" s="107"/>
      <c r="F75" s="195"/>
      <c r="G75" s="195"/>
      <c r="H75" s="195"/>
      <c r="I75" s="195"/>
      <c r="J75" s="195"/>
      <c r="K75" s="195"/>
      <c r="L75" s="73"/>
      <c r="M75" s="72">
        <f t="shared" si="6"/>
        <v>0</v>
      </c>
    </row>
    <row r="76" spans="1:13" ht="20.100000000000001" customHeight="1" x14ac:dyDescent="0.2">
      <c r="A76" s="109">
        <f>CyP!A81</f>
        <v>11</v>
      </c>
      <c r="B76" s="367" t="str">
        <f t="shared" si="4"/>
        <v xml:space="preserve"> INSTALACIÓN ELÉCTRICA</v>
      </c>
      <c r="C76" s="368"/>
      <c r="D76" s="15">
        <f t="shared" si="5"/>
        <v>0</v>
      </c>
      <c r="E76" s="107"/>
      <c r="F76" s="195"/>
      <c r="G76" s="195"/>
      <c r="H76" s="195"/>
      <c r="I76" s="195"/>
      <c r="J76" s="195"/>
      <c r="K76" s="195"/>
      <c r="L76" s="73"/>
      <c r="M76" s="72">
        <f t="shared" si="6"/>
        <v>0</v>
      </c>
    </row>
    <row r="77" spans="1:13" ht="20.100000000000001" customHeight="1" x14ac:dyDescent="0.2">
      <c r="A77" s="109" t="str">
        <f>CyP!A82</f>
        <v>11.1</v>
      </c>
      <c r="B77" s="367" t="str">
        <f t="shared" ref="B77:B97" si="7">IFERROR(VLOOKUP(A77,Tabla_CyP,2,FALSE),"")</f>
        <v>Media tensión</v>
      </c>
      <c r="C77" s="368"/>
      <c r="D77" s="15">
        <f t="shared" ref="D77:D108" si="8">IFERROR(VLOOKUP(A77,Tabla_CyP,9,FALSE),0)</f>
        <v>0</v>
      </c>
      <c r="E77" s="107"/>
      <c r="F77" s="195"/>
      <c r="G77" s="195"/>
      <c r="H77" s="195"/>
      <c r="I77" s="195"/>
      <c r="J77" s="195"/>
      <c r="K77" s="195"/>
      <c r="L77" s="73"/>
      <c r="M77" s="72">
        <f t="shared" ref="M77:M108" si="9">SUM(F77:K77)</f>
        <v>0</v>
      </c>
    </row>
    <row r="78" spans="1:13" ht="20.100000000000001" customHeight="1" x14ac:dyDescent="0.2">
      <c r="A78" s="109" t="str">
        <f>CyP!A83</f>
        <v>11.2</v>
      </c>
      <c r="B78" s="367" t="str">
        <f t="shared" si="7"/>
        <v>Baja tensión</v>
      </c>
      <c r="C78" s="368"/>
      <c r="D78" s="15">
        <f t="shared" si="8"/>
        <v>0</v>
      </c>
      <c r="E78" s="107"/>
      <c r="F78" s="195"/>
      <c r="G78" s="195"/>
      <c r="H78" s="195"/>
      <c r="I78" s="195"/>
      <c r="J78" s="195"/>
      <c r="K78" s="195"/>
      <c r="L78" s="73"/>
      <c r="M78" s="72">
        <f t="shared" si="9"/>
        <v>0</v>
      </c>
    </row>
    <row r="79" spans="1:13" ht="20.100000000000001" customHeight="1" x14ac:dyDescent="0.2">
      <c r="A79" s="109" t="str">
        <f>CyP!A84</f>
        <v>11.3</v>
      </c>
      <c r="B79" s="367" t="str">
        <f t="shared" si="7"/>
        <v>Artefactos</v>
      </c>
      <c r="C79" s="368"/>
      <c r="D79" s="15">
        <f t="shared" si="8"/>
        <v>0</v>
      </c>
      <c r="E79" s="107"/>
      <c r="F79" s="195"/>
      <c r="G79" s="195"/>
      <c r="H79" s="195"/>
      <c r="I79" s="195"/>
      <c r="J79" s="195"/>
      <c r="K79" s="195"/>
      <c r="L79" s="73"/>
      <c r="M79" s="72">
        <f t="shared" si="9"/>
        <v>0</v>
      </c>
    </row>
    <row r="80" spans="1:13" ht="20.100000000000001" customHeight="1" x14ac:dyDescent="0.2">
      <c r="A80" s="109">
        <f>CyP!A85</f>
        <v>12</v>
      </c>
      <c r="B80" s="367" t="str">
        <f t="shared" si="7"/>
        <v xml:space="preserve"> INSTALACIÓN SANITARIA</v>
      </c>
      <c r="C80" s="368"/>
      <c r="D80" s="15">
        <f t="shared" si="8"/>
        <v>0</v>
      </c>
      <c r="E80" s="107"/>
      <c r="F80" s="195"/>
      <c r="G80" s="195"/>
      <c r="H80" s="195"/>
      <c r="I80" s="195"/>
      <c r="J80" s="195"/>
      <c r="K80" s="195"/>
      <c r="L80" s="73"/>
      <c r="M80" s="72">
        <f t="shared" si="9"/>
        <v>0</v>
      </c>
    </row>
    <row r="81" spans="1:13" ht="20.100000000000001" customHeight="1" x14ac:dyDescent="0.2">
      <c r="A81" s="109" t="str">
        <f>CyP!A86</f>
        <v>12.1</v>
      </c>
      <c r="B81" s="367" t="str">
        <f t="shared" si="7"/>
        <v>Instalación base de cloacas, caños, cámaras</v>
      </c>
      <c r="C81" s="368"/>
      <c r="D81" s="15">
        <f t="shared" si="8"/>
        <v>0</v>
      </c>
      <c r="E81" s="107"/>
      <c r="F81" s="195"/>
      <c r="G81" s="195"/>
      <c r="H81" s="195"/>
      <c r="I81" s="195"/>
      <c r="J81" s="195"/>
      <c r="K81" s="195"/>
      <c r="L81" s="73"/>
      <c r="M81" s="72">
        <f t="shared" si="9"/>
        <v>0</v>
      </c>
    </row>
    <row r="82" spans="1:13" ht="20.100000000000001" customHeight="1" x14ac:dyDescent="0.2">
      <c r="A82" s="109" t="str">
        <f>CyP!A87</f>
        <v>12.2</v>
      </c>
      <c r="B82" s="367" t="str">
        <f t="shared" si="7"/>
        <v>Ventilación</v>
      </c>
      <c r="C82" s="368"/>
      <c r="D82" s="15">
        <f t="shared" si="8"/>
        <v>0</v>
      </c>
      <c r="E82" s="107"/>
      <c r="F82" s="195"/>
      <c r="G82" s="195"/>
      <c r="H82" s="195"/>
      <c r="I82" s="195"/>
      <c r="J82" s="195"/>
      <c r="K82" s="195"/>
      <c r="L82" s="73"/>
      <c r="M82" s="72">
        <f t="shared" si="9"/>
        <v>0</v>
      </c>
    </row>
    <row r="83" spans="1:13" ht="20.100000000000001" customHeight="1" x14ac:dyDescent="0.2">
      <c r="A83" s="109" t="str">
        <f>CyP!A88</f>
        <v>12.3</v>
      </c>
      <c r="B83" s="367" t="str">
        <f t="shared" si="7"/>
        <v>Dispositivos de tratamiento, cámara séptica y otros</v>
      </c>
      <c r="C83" s="368"/>
      <c r="D83" s="15">
        <f t="shared" si="8"/>
        <v>0</v>
      </c>
      <c r="E83" s="107"/>
      <c r="F83" s="195"/>
      <c r="G83" s="195"/>
      <c r="H83" s="195"/>
      <c r="I83" s="195"/>
      <c r="J83" s="195"/>
      <c r="K83" s="195"/>
      <c r="L83" s="73"/>
      <c r="M83" s="72">
        <f t="shared" si="9"/>
        <v>0</v>
      </c>
    </row>
    <row r="84" spans="1:13" ht="20.100000000000001" customHeight="1" x14ac:dyDescent="0.2">
      <c r="A84" s="109" t="str">
        <f>CyP!A89</f>
        <v>12.4</v>
      </c>
      <c r="B84" s="367" t="str">
        <f t="shared" si="7"/>
        <v>Cañería distribución agua fría-caliente</v>
      </c>
      <c r="C84" s="368"/>
      <c r="D84" s="15">
        <f t="shared" si="8"/>
        <v>0</v>
      </c>
      <c r="E84" s="107"/>
      <c r="F84" s="195"/>
      <c r="G84" s="195"/>
      <c r="H84" s="195"/>
      <c r="I84" s="195"/>
      <c r="J84" s="195"/>
      <c r="K84" s="195"/>
      <c r="L84" s="73"/>
      <c r="M84" s="72">
        <f t="shared" si="9"/>
        <v>0</v>
      </c>
    </row>
    <row r="85" spans="1:13" ht="20.100000000000001" customHeight="1" x14ac:dyDescent="0.2">
      <c r="A85" s="109" t="str">
        <f>CyP!A90</f>
        <v>12.6</v>
      </c>
      <c r="B85" s="367" t="str">
        <f t="shared" si="7"/>
        <v>Artefactos sanitarios y griferia</v>
      </c>
      <c r="C85" s="368"/>
      <c r="D85" s="15">
        <f t="shared" si="8"/>
        <v>0</v>
      </c>
      <c r="E85" s="107"/>
      <c r="F85" s="195"/>
      <c r="G85" s="195"/>
      <c r="H85" s="195"/>
      <c r="I85" s="195"/>
      <c r="J85" s="195"/>
      <c r="K85" s="195"/>
      <c r="L85" s="73"/>
      <c r="M85" s="72">
        <f t="shared" si="9"/>
        <v>0</v>
      </c>
    </row>
    <row r="86" spans="1:13" ht="20.100000000000001" customHeight="1" x14ac:dyDescent="0.2">
      <c r="A86" s="109" t="str">
        <f>CyP!A91</f>
        <v>12.7</v>
      </c>
      <c r="B86" s="367" t="str">
        <f t="shared" si="7"/>
        <v>Cañería de desague pluvial</v>
      </c>
      <c r="C86" s="368"/>
      <c r="D86" s="15">
        <f t="shared" si="8"/>
        <v>0</v>
      </c>
      <c r="E86" s="107"/>
      <c r="F86" s="195"/>
      <c r="G86" s="195"/>
      <c r="H86" s="195"/>
      <c r="I86" s="195"/>
      <c r="J86" s="195"/>
      <c r="K86" s="195"/>
      <c r="L86" s="73"/>
      <c r="M86" s="72">
        <f t="shared" si="9"/>
        <v>0</v>
      </c>
    </row>
    <row r="87" spans="1:13" ht="20.100000000000001" customHeight="1" x14ac:dyDescent="0.2">
      <c r="A87" s="109" t="str">
        <f>CyP!A92</f>
        <v>12.8</v>
      </c>
      <c r="B87" s="367" t="str">
        <f t="shared" si="7"/>
        <v>Conexión a redes externas y otras</v>
      </c>
      <c r="C87" s="368"/>
      <c r="D87" s="15">
        <f t="shared" si="8"/>
        <v>0</v>
      </c>
      <c r="E87" s="107"/>
      <c r="F87" s="195"/>
      <c r="G87" s="195"/>
      <c r="H87" s="195"/>
      <c r="I87" s="195"/>
      <c r="J87" s="195"/>
      <c r="K87" s="195"/>
      <c r="L87" s="73"/>
      <c r="M87" s="72">
        <f t="shared" si="9"/>
        <v>0</v>
      </c>
    </row>
    <row r="88" spans="1:13" ht="20.100000000000001" customHeight="1" x14ac:dyDescent="0.2">
      <c r="A88" s="109">
        <f>CyP!A93</f>
        <v>16</v>
      </c>
      <c r="B88" s="367" t="str">
        <f t="shared" si="7"/>
        <v xml:space="preserve"> INSTALACIÓN DE AIRE ACONDICIONADO</v>
      </c>
      <c r="C88" s="368"/>
      <c r="D88" s="15">
        <f t="shared" si="8"/>
        <v>0</v>
      </c>
      <c r="E88" s="107"/>
      <c r="F88" s="195"/>
      <c r="G88" s="195"/>
      <c r="H88" s="195"/>
      <c r="I88" s="195"/>
      <c r="J88" s="195"/>
      <c r="K88" s="195"/>
      <c r="L88" s="73"/>
      <c r="M88" s="72">
        <f t="shared" si="9"/>
        <v>0</v>
      </c>
    </row>
    <row r="89" spans="1:13" ht="20.100000000000001" customHeight="1" x14ac:dyDescent="0.2">
      <c r="A89" s="109" t="str">
        <f>CyP!A94</f>
        <v>16.1</v>
      </c>
      <c r="B89" s="367" t="str">
        <f t="shared" si="7"/>
        <v>Instalación de aires acondicionado frio - calor</v>
      </c>
      <c r="C89" s="368"/>
      <c r="D89" s="15">
        <f t="shared" si="8"/>
        <v>0</v>
      </c>
      <c r="E89" s="107"/>
      <c r="F89" s="195"/>
      <c r="G89" s="195"/>
      <c r="H89" s="195"/>
      <c r="I89" s="195"/>
      <c r="J89" s="195"/>
      <c r="K89" s="195"/>
      <c r="L89" s="73"/>
      <c r="M89" s="72">
        <f t="shared" si="9"/>
        <v>0</v>
      </c>
    </row>
    <row r="90" spans="1:13" ht="20.100000000000001" customHeight="1" x14ac:dyDescent="0.2">
      <c r="A90" s="109">
        <f>CyP!A95</f>
        <v>17</v>
      </c>
      <c r="B90" s="367" t="str">
        <f t="shared" si="7"/>
        <v xml:space="preserve"> INSTALACIÓN DE SEGURIDAD</v>
      </c>
      <c r="C90" s="368"/>
      <c r="D90" s="15">
        <f t="shared" si="8"/>
        <v>0</v>
      </c>
      <c r="E90" s="107"/>
      <c r="F90" s="195"/>
      <c r="G90" s="195"/>
      <c r="H90" s="195"/>
      <c r="I90" s="195"/>
      <c r="J90" s="195"/>
      <c r="K90" s="195"/>
      <c r="L90" s="73"/>
      <c r="M90" s="72">
        <f t="shared" si="9"/>
        <v>0</v>
      </c>
    </row>
    <row r="91" spans="1:13" ht="20.100000000000001" customHeight="1" x14ac:dyDescent="0.2">
      <c r="A91" s="109" t="str">
        <f>CyP!A96</f>
        <v>17.1</v>
      </c>
      <c r="B91" s="367" t="str">
        <f t="shared" si="7"/>
        <v>Contra Incendio</v>
      </c>
      <c r="C91" s="368"/>
      <c r="D91" s="15">
        <f t="shared" si="8"/>
        <v>0</v>
      </c>
      <c r="E91" s="107"/>
      <c r="F91" s="195"/>
      <c r="G91" s="195"/>
      <c r="H91" s="195"/>
      <c r="I91" s="195"/>
      <c r="J91" s="195"/>
      <c r="K91" s="195"/>
      <c r="L91" s="73"/>
      <c r="M91" s="72">
        <f t="shared" si="9"/>
        <v>0</v>
      </c>
    </row>
    <row r="92" spans="1:13" ht="20.100000000000001" customHeight="1" x14ac:dyDescent="0.2">
      <c r="A92" s="109" t="str">
        <f>CyP!A97</f>
        <v>17.1.2</v>
      </c>
      <c r="B92" s="367" t="str">
        <f t="shared" si="7"/>
        <v>Matafuegos, carteles de señalización</v>
      </c>
      <c r="C92" s="368"/>
      <c r="D92" s="15">
        <f t="shared" si="8"/>
        <v>0</v>
      </c>
      <c r="E92" s="107"/>
      <c r="F92" s="195"/>
      <c r="G92" s="195"/>
      <c r="H92" s="195"/>
      <c r="I92" s="195"/>
      <c r="J92" s="195"/>
      <c r="K92" s="195"/>
      <c r="L92" s="73"/>
      <c r="M92" s="72">
        <f t="shared" si="9"/>
        <v>0</v>
      </c>
    </row>
    <row r="93" spans="1:13" ht="20.100000000000001" customHeight="1" x14ac:dyDescent="0.2">
      <c r="A93" s="109" t="str">
        <f>CyP!A98</f>
        <v>17.2</v>
      </c>
      <c r="B93" s="367" t="str">
        <f t="shared" si="7"/>
        <v>Alarmas técnicas</v>
      </c>
      <c r="C93" s="368"/>
      <c r="D93" s="15">
        <f t="shared" si="8"/>
        <v>0</v>
      </c>
      <c r="E93" s="107"/>
      <c r="F93" s="195"/>
      <c r="G93" s="195"/>
      <c r="H93" s="195"/>
      <c r="I93" s="195"/>
      <c r="J93" s="195"/>
      <c r="K93" s="195"/>
      <c r="L93" s="73"/>
      <c r="M93" s="72">
        <f t="shared" si="9"/>
        <v>0</v>
      </c>
    </row>
    <row r="94" spans="1:13" ht="20.100000000000001" customHeight="1" x14ac:dyDescent="0.2">
      <c r="A94" s="109">
        <f>CyP!A99</f>
        <v>18</v>
      </c>
      <c r="B94" s="367" t="str">
        <f t="shared" si="7"/>
        <v xml:space="preserve"> CRISTALES, ESPEJOS Y VIDRIOS</v>
      </c>
      <c r="C94" s="368"/>
      <c r="D94" s="15">
        <f t="shared" si="8"/>
        <v>0</v>
      </c>
      <c r="E94" s="107"/>
      <c r="F94" s="195"/>
      <c r="G94" s="195"/>
      <c r="H94" s="195"/>
      <c r="I94" s="195"/>
      <c r="J94" s="195"/>
      <c r="K94" s="195"/>
      <c r="L94" s="73"/>
      <c r="M94" s="72">
        <f t="shared" si="9"/>
        <v>0</v>
      </c>
    </row>
    <row r="95" spans="1:13" ht="20.100000000000001" customHeight="1" x14ac:dyDescent="0.2">
      <c r="A95" s="109" t="str">
        <f>CyP!A100</f>
        <v>18.1</v>
      </c>
      <c r="B95" s="367" t="str">
        <f t="shared" si="7"/>
        <v>Vidrios laminado de seguridad 3+3</v>
      </c>
      <c r="C95" s="368"/>
      <c r="D95" s="15">
        <f t="shared" si="8"/>
        <v>0</v>
      </c>
      <c r="E95" s="107"/>
      <c r="F95" s="195"/>
      <c r="G95" s="195"/>
      <c r="H95" s="195"/>
      <c r="I95" s="195"/>
      <c r="J95" s="195"/>
      <c r="K95" s="195"/>
      <c r="L95" s="73"/>
      <c r="M95" s="72">
        <f t="shared" si="9"/>
        <v>0</v>
      </c>
    </row>
    <row r="96" spans="1:13" ht="20.100000000000001" customHeight="1" x14ac:dyDescent="0.2">
      <c r="A96" s="109">
        <f>CyP!A101</f>
        <v>19</v>
      </c>
      <c r="B96" s="367" t="str">
        <f t="shared" si="7"/>
        <v xml:space="preserve"> PINTURAS</v>
      </c>
      <c r="C96" s="368"/>
      <c r="D96" s="15">
        <f t="shared" si="8"/>
        <v>0</v>
      </c>
      <c r="E96" s="107"/>
      <c r="F96" s="195"/>
      <c r="G96" s="195"/>
      <c r="H96" s="195"/>
      <c r="I96" s="195"/>
      <c r="J96" s="195"/>
      <c r="K96" s="195"/>
      <c r="L96" s="73"/>
      <c r="M96" s="72">
        <f t="shared" si="9"/>
        <v>0</v>
      </c>
    </row>
    <row r="97" spans="1:13" ht="20.100000000000001" customHeight="1" x14ac:dyDescent="0.2">
      <c r="A97" s="109" t="str">
        <f>CyP!A102</f>
        <v>19.1</v>
      </c>
      <c r="B97" s="367" t="str">
        <f t="shared" si="7"/>
        <v>Pintura al látex en muros interiores</v>
      </c>
      <c r="C97" s="368"/>
      <c r="D97" s="15">
        <f t="shared" si="8"/>
        <v>0</v>
      </c>
      <c r="E97" s="107"/>
      <c r="F97" s="195"/>
      <c r="G97" s="195"/>
      <c r="H97" s="195"/>
      <c r="I97" s="195"/>
      <c r="J97" s="195"/>
      <c r="K97" s="195"/>
      <c r="L97" s="73"/>
      <c r="M97" s="72">
        <f t="shared" si="9"/>
        <v>0</v>
      </c>
    </row>
    <row r="98" spans="1:13" ht="20.100000000000001" customHeight="1" x14ac:dyDescent="0.2">
      <c r="A98" s="109" t="str">
        <f>CyP!A103</f>
        <v>19.2</v>
      </c>
      <c r="B98" s="367" t="str">
        <f t="shared" ref="B98:B120" si="10">IFERROR(VLOOKUP(A98,Tabla_CyP,2,FALSE),"")</f>
        <v xml:space="preserve">Pinturas al látex  exteriores </v>
      </c>
      <c r="C98" s="368"/>
      <c r="D98" s="15">
        <f t="shared" si="8"/>
        <v>0</v>
      </c>
      <c r="E98" s="107"/>
      <c r="F98" s="195"/>
      <c r="G98" s="195"/>
      <c r="H98" s="195"/>
      <c r="I98" s="195"/>
      <c r="J98" s="195"/>
      <c r="K98" s="195"/>
      <c r="L98" s="73"/>
      <c r="M98" s="72">
        <f t="shared" si="9"/>
        <v>0</v>
      </c>
    </row>
    <row r="99" spans="1:13" ht="20.100000000000001" customHeight="1" x14ac:dyDescent="0.2">
      <c r="A99" s="109" t="str">
        <f>CyP!A104</f>
        <v>19.3</v>
      </c>
      <c r="B99" s="367" t="str">
        <f t="shared" si="10"/>
        <v>Pintura al látex en cielorrasos</v>
      </c>
      <c r="C99" s="368"/>
      <c r="D99" s="15">
        <f t="shared" si="8"/>
        <v>0</v>
      </c>
      <c r="E99" s="107"/>
      <c r="F99" s="195"/>
      <c r="G99" s="195"/>
      <c r="H99" s="195"/>
      <c r="I99" s="195"/>
      <c r="J99" s="195"/>
      <c r="K99" s="195"/>
      <c r="L99" s="73"/>
      <c r="M99" s="72">
        <f t="shared" si="9"/>
        <v>0</v>
      </c>
    </row>
    <row r="100" spans="1:13" ht="20.100000000000001" customHeight="1" x14ac:dyDescent="0.2">
      <c r="A100" s="109" t="str">
        <f>CyP!A105</f>
        <v>19.4</v>
      </c>
      <c r="B100" s="367" t="str">
        <f t="shared" si="10"/>
        <v>Pintura esmalte sintético en carpintería</v>
      </c>
      <c r="C100" s="368"/>
      <c r="D100" s="15">
        <f t="shared" si="8"/>
        <v>0</v>
      </c>
      <c r="E100" s="107"/>
      <c r="F100" s="195"/>
      <c r="G100" s="195"/>
      <c r="H100" s="195"/>
      <c r="I100" s="195"/>
      <c r="J100" s="195"/>
      <c r="K100" s="195"/>
      <c r="L100" s="73"/>
      <c r="M100" s="72">
        <f t="shared" si="9"/>
        <v>0</v>
      </c>
    </row>
    <row r="101" spans="1:13" ht="20.100000000000001" customHeight="1" x14ac:dyDescent="0.2">
      <c r="A101" s="109" t="str">
        <f>CyP!A106</f>
        <v>19.5</v>
      </c>
      <c r="B101" s="367" t="str">
        <f t="shared" si="10"/>
        <v>Pinturas varias</v>
      </c>
      <c r="C101" s="368"/>
      <c r="D101" s="15">
        <f t="shared" si="8"/>
        <v>0</v>
      </c>
      <c r="E101" s="107"/>
      <c r="F101" s="195"/>
      <c r="G101" s="195"/>
      <c r="H101" s="195"/>
      <c r="I101" s="195"/>
      <c r="J101" s="195"/>
      <c r="K101" s="195"/>
      <c r="L101" s="73"/>
      <c r="M101" s="72">
        <f t="shared" si="9"/>
        <v>0</v>
      </c>
    </row>
    <row r="102" spans="1:13" ht="20.100000000000001" customHeight="1" x14ac:dyDescent="0.2">
      <c r="A102" s="109">
        <f>CyP!A107</f>
        <v>20</v>
      </c>
      <c r="B102" s="367" t="str">
        <f t="shared" si="10"/>
        <v xml:space="preserve"> SEÑALETICA</v>
      </c>
      <c r="C102" s="368"/>
      <c r="D102" s="15">
        <f t="shared" si="8"/>
        <v>0</v>
      </c>
      <c r="E102" s="107"/>
      <c r="F102" s="195"/>
      <c r="G102" s="195"/>
      <c r="H102" s="195"/>
      <c r="I102" s="195"/>
      <c r="J102" s="195"/>
      <c r="K102" s="195"/>
      <c r="L102" s="73"/>
      <c r="M102" s="72">
        <f t="shared" si="9"/>
        <v>0</v>
      </c>
    </row>
    <row r="103" spans="1:13" ht="20.100000000000001" customHeight="1" x14ac:dyDescent="0.2">
      <c r="A103" s="109" t="str">
        <f>CyP!A108</f>
        <v>20.1</v>
      </c>
      <c r="B103" s="367" t="str">
        <f t="shared" si="10"/>
        <v>Señalización</v>
      </c>
      <c r="C103" s="368"/>
      <c r="D103" s="15">
        <f t="shared" si="8"/>
        <v>0</v>
      </c>
      <c r="E103" s="107"/>
      <c r="F103" s="195"/>
      <c r="G103" s="195"/>
      <c r="H103" s="195"/>
      <c r="I103" s="195"/>
      <c r="J103" s="195"/>
      <c r="K103" s="195"/>
      <c r="L103" s="73"/>
      <c r="M103" s="72">
        <f t="shared" si="9"/>
        <v>0</v>
      </c>
    </row>
    <row r="104" spans="1:13" ht="20.100000000000001" customHeight="1" x14ac:dyDescent="0.2">
      <c r="A104" s="109">
        <f>CyP!A109</f>
        <v>23</v>
      </c>
      <c r="B104" s="367" t="str">
        <f t="shared" si="10"/>
        <v xml:space="preserve"> LIMPIEZA DE OBRA</v>
      </c>
      <c r="C104" s="368"/>
      <c r="D104" s="15">
        <f t="shared" si="8"/>
        <v>0</v>
      </c>
      <c r="E104" s="107"/>
      <c r="F104" s="195"/>
      <c r="G104" s="195"/>
      <c r="H104" s="195"/>
      <c r="I104" s="195"/>
      <c r="J104" s="195"/>
      <c r="K104" s="195"/>
      <c r="L104" s="73"/>
      <c r="M104" s="72">
        <f t="shared" si="9"/>
        <v>0</v>
      </c>
    </row>
    <row r="105" spans="1:13" ht="20.100000000000001" customHeight="1" x14ac:dyDescent="0.2">
      <c r="A105" s="109" t="str">
        <f>CyP!A110</f>
        <v>23.1</v>
      </c>
      <c r="B105" s="367" t="str">
        <f t="shared" si="10"/>
        <v>Limpieza de obra periódica y final</v>
      </c>
      <c r="C105" s="368"/>
      <c r="D105" s="15">
        <f t="shared" si="8"/>
        <v>0</v>
      </c>
      <c r="E105" s="107"/>
      <c r="F105" s="195"/>
      <c r="G105" s="195"/>
      <c r="H105" s="195"/>
      <c r="I105" s="195"/>
      <c r="J105" s="195"/>
      <c r="K105" s="195"/>
      <c r="L105" s="73"/>
      <c r="M105" s="72">
        <f t="shared" si="9"/>
        <v>0</v>
      </c>
    </row>
    <row r="106" spans="1:13" ht="20.100000000000001" customHeight="1" x14ac:dyDescent="0.2">
      <c r="A106" s="109">
        <f>CyP!A111</f>
        <v>24</v>
      </c>
      <c r="B106" s="367" t="str">
        <f t="shared" si="10"/>
        <v xml:space="preserve"> VARIOS</v>
      </c>
      <c r="C106" s="368"/>
      <c r="D106" s="15">
        <f t="shared" si="8"/>
        <v>0</v>
      </c>
      <c r="E106" s="107"/>
      <c r="F106" s="195"/>
      <c r="G106" s="195"/>
      <c r="H106" s="195"/>
      <c r="I106" s="195"/>
      <c r="J106" s="195"/>
      <c r="K106" s="195"/>
      <c r="L106" s="73"/>
      <c r="M106" s="72">
        <f t="shared" si="9"/>
        <v>0</v>
      </c>
    </row>
    <row r="107" spans="1:13" ht="20.100000000000001" customHeight="1" x14ac:dyDescent="0.2">
      <c r="A107" s="109" t="str">
        <f>CyP!A112</f>
        <v>24.1</v>
      </c>
      <c r="B107" s="367" t="str">
        <f t="shared" si="10"/>
        <v>Fichas complementarias y otros</v>
      </c>
      <c r="C107" s="368"/>
      <c r="D107" s="15">
        <f t="shared" si="8"/>
        <v>0</v>
      </c>
      <c r="E107" s="107"/>
      <c r="F107" s="195"/>
      <c r="G107" s="195"/>
      <c r="H107" s="195"/>
      <c r="I107" s="195"/>
      <c r="J107" s="195"/>
      <c r="K107" s="195"/>
      <c r="L107" s="73"/>
      <c r="M107" s="72">
        <f t="shared" si="9"/>
        <v>0</v>
      </c>
    </row>
    <row r="108" spans="1:13" ht="20.100000000000001" customHeight="1" x14ac:dyDescent="0.2">
      <c r="A108" s="109" t="str">
        <f>CyP!A113</f>
        <v>24.3</v>
      </c>
      <c r="B108" s="367" t="str">
        <f t="shared" si="10"/>
        <v>Pergolas Metalicas</v>
      </c>
      <c r="C108" s="368"/>
      <c r="D108" s="15">
        <f t="shared" si="8"/>
        <v>0</v>
      </c>
      <c r="E108" s="107"/>
      <c r="F108" s="195"/>
      <c r="G108" s="195"/>
      <c r="H108" s="195"/>
      <c r="I108" s="195"/>
      <c r="J108" s="195"/>
      <c r="K108" s="195"/>
      <c r="L108" s="73"/>
      <c r="M108" s="72">
        <f t="shared" si="9"/>
        <v>0</v>
      </c>
    </row>
    <row r="109" spans="1:13" ht="20.100000000000001" customHeight="1" x14ac:dyDescent="0.2">
      <c r="A109" s="109" t="str">
        <f>CyP!A114</f>
        <v>24.4</v>
      </c>
      <c r="B109" s="367" t="str">
        <f t="shared" si="10"/>
        <v>Otros</v>
      </c>
      <c r="C109" s="368"/>
      <c r="D109" s="15">
        <f t="shared" ref="D109:D120" si="11">IFERROR(VLOOKUP(A109,Tabla_CyP,9,FALSE),0)</f>
        <v>0</v>
      </c>
      <c r="E109" s="107"/>
      <c r="F109" s="195"/>
      <c r="G109" s="195"/>
      <c r="H109" s="195"/>
      <c r="I109" s="195"/>
      <c r="J109" s="195"/>
      <c r="K109" s="195"/>
      <c r="L109" s="73"/>
      <c r="M109" s="72">
        <f t="shared" ref="M109:M121" si="12">SUM(F109:K109)</f>
        <v>0</v>
      </c>
    </row>
    <row r="110" spans="1:13" ht="20.100000000000001" customHeight="1" x14ac:dyDescent="0.2">
      <c r="A110" s="109" t="str">
        <f>CyP!A115</f>
        <v>24.5</v>
      </c>
      <c r="B110" s="367" t="str">
        <f t="shared" si="10"/>
        <v>Planos aprobados</v>
      </c>
      <c r="C110" s="368"/>
      <c r="D110" s="15">
        <f t="shared" si="11"/>
        <v>0</v>
      </c>
      <c r="E110" s="107"/>
      <c r="F110" s="195"/>
      <c r="G110" s="195"/>
      <c r="H110" s="195"/>
      <c r="I110" s="195"/>
      <c r="J110" s="195"/>
      <c r="K110" s="195"/>
      <c r="L110" s="73"/>
      <c r="M110" s="72">
        <f t="shared" si="12"/>
        <v>0</v>
      </c>
    </row>
    <row r="111" spans="1:13" ht="20.100000000000001" customHeight="1" x14ac:dyDescent="0.2">
      <c r="A111" s="109">
        <f>CyP!A116</f>
        <v>25</v>
      </c>
      <c r="B111" s="367" t="str">
        <f t="shared" si="10"/>
        <v>REPARACIONES Y REFACCIONES</v>
      </c>
      <c r="C111" s="368"/>
      <c r="D111" s="15">
        <f t="shared" si="11"/>
        <v>0</v>
      </c>
      <c r="E111" s="107"/>
      <c r="F111" s="195"/>
      <c r="G111" s="195"/>
      <c r="H111" s="195"/>
      <c r="I111" s="195"/>
      <c r="J111" s="195"/>
      <c r="K111" s="195"/>
      <c r="L111" s="73"/>
      <c r="M111" s="72">
        <f t="shared" si="12"/>
        <v>0</v>
      </c>
    </row>
    <row r="112" spans="1:13" ht="20.100000000000001" customHeight="1" x14ac:dyDescent="0.2">
      <c r="A112" s="109" t="str">
        <f>CyP!A117</f>
        <v>25.1</v>
      </c>
      <c r="B112" s="367" t="str">
        <f t="shared" si="10"/>
        <v>Demolición de contrapiso existente</v>
      </c>
      <c r="C112" s="368"/>
      <c r="D112" s="15">
        <f t="shared" si="11"/>
        <v>0</v>
      </c>
      <c r="E112" s="107"/>
      <c r="F112" s="195"/>
      <c r="G112" s="195"/>
      <c r="H112" s="195"/>
      <c r="I112" s="195"/>
      <c r="J112" s="195"/>
      <c r="K112" s="195"/>
      <c r="L112" s="73"/>
      <c r="M112" s="72">
        <f t="shared" si="12"/>
        <v>0</v>
      </c>
    </row>
    <row r="113" spans="1:82" ht="20.100000000000001" customHeight="1" x14ac:dyDescent="0.2">
      <c r="A113" s="109" t="str">
        <f>CyP!A118</f>
        <v>25.2</v>
      </c>
      <c r="B113" s="367" t="str">
        <f t="shared" si="10"/>
        <v>Retiro de Cenefa Lateral</v>
      </c>
      <c r="C113" s="368"/>
      <c r="D113" s="15">
        <f t="shared" si="11"/>
        <v>0</v>
      </c>
      <c r="E113" s="107"/>
      <c r="F113" s="195"/>
      <c r="G113" s="195"/>
      <c r="H113" s="195"/>
      <c r="I113" s="195"/>
      <c r="J113" s="195"/>
      <c r="K113" s="195"/>
      <c r="L113" s="73"/>
      <c r="M113" s="72">
        <f t="shared" si="12"/>
        <v>0</v>
      </c>
    </row>
    <row r="114" spans="1:82" ht="20.100000000000001" customHeight="1" x14ac:dyDescent="0.2">
      <c r="A114" s="109" t="str">
        <f>CyP!A119</f>
        <v>25.3</v>
      </c>
      <c r="B114" s="367" t="str">
        <f t="shared" si="10"/>
        <v>Demolición de revestimiento de piedra</v>
      </c>
      <c r="C114" s="368"/>
      <c r="D114" s="15">
        <f t="shared" si="11"/>
        <v>0</v>
      </c>
      <c r="E114" s="107"/>
      <c r="F114" s="195"/>
      <c r="G114" s="195"/>
      <c r="H114" s="195"/>
      <c r="I114" s="195"/>
      <c r="J114" s="195"/>
      <c r="K114" s="195"/>
      <c r="L114" s="73"/>
      <c r="M114" s="72">
        <f t="shared" si="12"/>
        <v>0</v>
      </c>
    </row>
    <row r="115" spans="1:82" ht="20.100000000000001" customHeight="1" x14ac:dyDescent="0.2">
      <c r="A115" s="109" t="str">
        <f>CyP!A120</f>
        <v>25.4</v>
      </c>
      <c r="B115" s="367" t="str">
        <f t="shared" si="10"/>
        <v>Retiro y traslado de puertas y rejas exteriores</v>
      </c>
      <c r="C115" s="368"/>
      <c r="D115" s="15">
        <f t="shared" si="11"/>
        <v>0</v>
      </c>
      <c r="E115" s="107"/>
      <c r="F115" s="195"/>
      <c r="G115" s="195"/>
      <c r="H115" s="195"/>
      <c r="I115" s="195"/>
      <c r="J115" s="195"/>
      <c r="K115" s="195"/>
      <c r="L115" s="73"/>
      <c r="M115" s="72">
        <f t="shared" si="12"/>
        <v>0</v>
      </c>
    </row>
    <row r="116" spans="1:82" ht="20.100000000000001" customHeight="1" x14ac:dyDescent="0.2">
      <c r="A116" s="109" t="str">
        <f>CyP!A121</f>
        <v>25.5</v>
      </c>
      <c r="B116" s="367" t="str">
        <f t="shared" si="10"/>
        <v>Retiro y traslado de Antena Satelital</v>
      </c>
      <c r="C116" s="368"/>
      <c r="D116" s="15">
        <f t="shared" si="11"/>
        <v>0</v>
      </c>
      <c r="E116" s="107"/>
      <c r="F116" s="195"/>
      <c r="G116" s="195"/>
      <c r="H116" s="195"/>
      <c r="I116" s="195"/>
      <c r="J116" s="195"/>
      <c r="K116" s="195"/>
      <c r="L116" s="73"/>
      <c r="M116" s="72">
        <f t="shared" si="12"/>
        <v>0</v>
      </c>
    </row>
    <row r="117" spans="1:82" ht="20.100000000000001" customHeight="1" x14ac:dyDescent="0.2">
      <c r="A117" s="109" t="str">
        <f>CyP!A122</f>
        <v>25.6</v>
      </c>
      <c r="B117" s="367" t="str">
        <f t="shared" si="10"/>
        <v xml:space="preserve">Instalación eléctrica </v>
      </c>
      <c r="C117" s="368"/>
      <c r="D117" s="15">
        <f t="shared" si="11"/>
        <v>0</v>
      </c>
      <c r="E117" s="107"/>
      <c r="F117" s="195"/>
      <c r="G117" s="195"/>
      <c r="H117" s="195"/>
      <c r="I117" s="195"/>
      <c r="J117" s="195"/>
      <c r="K117" s="195"/>
      <c r="L117" s="73"/>
      <c r="M117" s="72">
        <f t="shared" si="12"/>
        <v>0</v>
      </c>
    </row>
    <row r="118" spans="1:82" ht="20.100000000000001" customHeight="1" x14ac:dyDescent="0.2">
      <c r="A118" s="109" t="str">
        <f>CyP!A123</f>
        <v>25.7</v>
      </c>
      <c r="B118" s="367" t="str">
        <f t="shared" si="10"/>
        <v>Instalación de Agua Fría</v>
      </c>
      <c r="C118" s="368"/>
      <c r="D118" s="15">
        <f t="shared" si="11"/>
        <v>0</v>
      </c>
      <c r="E118" s="107"/>
      <c r="F118" s="195"/>
      <c r="G118" s="195"/>
      <c r="H118" s="195"/>
      <c r="I118" s="195"/>
      <c r="J118" s="195"/>
      <c r="K118" s="195"/>
      <c r="L118" s="73"/>
      <c r="M118" s="72">
        <f t="shared" si="12"/>
        <v>0</v>
      </c>
    </row>
    <row r="119" spans="1:82" ht="20.100000000000001" customHeight="1" x14ac:dyDescent="0.2">
      <c r="A119" s="109" t="str">
        <f>CyP!A124</f>
        <v>25.8</v>
      </c>
      <c r="B119" s="367" t="str">
        <f t="shared" si="10"/>
        <v>Retiro y traslado de arbol</v>
      </c>
      <c r="C119" s="368"/>
      <c r="D119" s="15">
        <f t="shared" si="11"/>
        <v>0</v>
      </c>
      <c r="E119" s="107"/>
      <c r="F119" s="195"/>
      <c r="G119" s="195"/>
      <c r="H119" s="195"/>
      <c r="I119" s="195"/>
      <c r="J119" s="195"/>
      <c r="K119" s="195"/>
      <c r="L119" s="73"/>
      <c r="M119" s="72">
        <f t="shared" si="12"/>
        <v>0</v>
      </c>
    </row>
    <row r="120" spans="1:82" ht="20.100000000000001" customHeight="1" x14ac:dyDescent="0.2">
      <c r="A120" s="109" t="str">
        <f>CyP!A125</f>
        <v>25.9</v>
      </c>
      <c r="B120" s="367" t="str">
        <f t="shared" si="10"/>
        <v>Retiro y traslado de juegos</v>
      </c>
      <c r="C120" s="368"/>
      <c r="D120" s="15">
        <f t="shared" si="11"/>
        <v>0</v>
      </c>
      <c r="E120" s="107"/>
      <c r="F120" s="195"/>
      <c r="G120" s="195"/>
      <c r="H120" s="195"/>
      <c r="I120" s="195"/>
      <c r="J120" s="195"/>
      <c r="K120" s="195"/>
      <c r="L120" s="73"/>
      <c r="M120" s="72">
        <f t="shared" si="12"/>
        <v>0</v>
      </c>
    </row>
    <row r="121" spans="1:82" s="10" customFormat="1" ht="20.100000000000001" customHeight="1" x14ac:dyDescent="0.2">
      <c r="A121" s="113" t="s">
        <v>3</v>
      </c>
      <c r="B121" s="81" t="s">
        <v>3</v>
      </c>
      <c r="C121" s="81"/>
      <c r="D121" s="114" t="s">
        <v>4</v>
      </c>
      <c r="E121" s="82"/>
      <c r="F121" s="116"/>
      <c r="G121" s="117"/>
      <c r="H121" s="117"/>
      <c r="I121" s="117"/>
      <c r="J121" s="117"/>
      <c r="K121" s="117"/>
      <c r="M121" s="74">
        <f t="shared" si="12"/>
        <v>0</v>
      </c>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c r="BY121" s="200"/>
      <c r="BZ121" s="200"/>
      <c r="CA121" s="200"/>
      <c r="CB121" s="200"/>
      <c r="CC121" s="200"/>
      <c r="CD121" s="200"/>
    </row>
    <row r="122" spans="1:82" ht="20.100000000000001" customHeight="1" x14ac:dyDescent="0.2">
      <c r="A122" s="113" t="s">
        <v>3</v>
      </c>
      <c r="B122" s="111" t="s">
        <v>10</v>
      </c>
      <c r="C122" s="115"/>
      <c r="D122" s="110">
        <f>SUM(D13:D121)</f>
        <v>0</v>
      </c>
      <c r="E122" s="108"/>
      <c r="F122" s="83"/>
      <c r="G122" s="83"/>
      <c r="H122" s="83"/>
      <c r="I122" s="83"/>
      <c r="J122" s="83"/>
      <c r="K122" s="83"/>
    </row>
    <row r="123" spans="1:82" ht="20.100000000000001" customHeight="1" x14ac:dyDescent="0.2">
      <c r="A123" s="84"/>
      <c r="B123" s="84"/>
      <c r="C123" s="84"/>
      <c r="D123" s="84"/>
      <c r="E123" s="85"/>
      <c r="F123" s="84"/>
      <c r="G123" s="84"/>
      <c r="H123" s="84"/>
      <c r="I123" s="84"/>
      <c r="J123" s="84"/>
      <c r="K123" s="84"/>
    </row>
    <row r="124" spans="1:82" ht="20.100000000000001" customHeight="1" x14ac:dyDescent="0.2">
      <c r="A124" s="84"/>
      <c r="B124" s="84"/>
      <c r="C124" s="84"/>
      <c r="D124" s="86" t="s">
        <v>23</v>
      </c>
      <c r="E124" s="85">
        <v>0</v>
      </c>
      <c r="F124" s="87">
        <f t="shared" ref="F124:K124" si="13">SUMPRODUCT($D$13:$D$120,F13:F120)</f>
        <v>0</v>
      </c>
      <c r="G124" s="87">
        <f t="shared" si="13"/>
        <v>0</v>
      </c>
      <c r="H124" s="87">
        <f t="shared" si="13"/>
        <v>0</v>
      </c>
      <c r="I124" s="87">
        <f t="shared" si="13"/>
        <v>0</v>
      </c>
      <c r="J124" s="87">
        <f t="shared" si="13"/>
        <v>0</v>
      </c>
      <c r="K124" s="87">
        <f t="shared" si="13"/>
        <v>0</v>
      </c>
      <c r="L124" s="75"/>
    </row>
    <row r="125" spans="1:82" ht="20.100000000000001" customHeight="1" x14ac:dyDescent="0.2">
      <c r="A125" s="84"/>
      <c r="B125" s="84"/>
      <c r="C125" s="84"/>
      <c r="D125" s="86" t="s">
        <v>24</v>
      </c>
      <c r="E125" s="85">
        <v>0</v>
      </c>
      <c r="F125" s="87">
        <f>E125+F124</f>
        <v>0</v>
      </c>
      <c r="G125" s="87">
        <f t="shared" ref="G125:K125" si="14">F125+G124</f>
        <v>0</v>
      </c>
      <c r="H125" s="87">
        <f t="shared" si="14"/>
        <v>0</v>
      </c>
      <c r="I125" s="87">
        <f t="shared" si="14"/>
        <v>0</v>
      </c>
      <c r="J125" s="87">
        <f t="shared" si="14"/>
        <v>0</v>
      </c>
      <c r="K125" s="87">
        <f t="shared" si="14"/>
        <v>0</v>
      </c>
      <c r="L125" s="75"/>
    </row>
    <row r="126" spans="1:82" ht="20.100000000000001" customHeight="1" x14ac:dyDescent="0.2">
      <c r="A126" s="84"/>
      <c r="B126" s="84"/>
      <c r="C126" s="84"/>
      <c r="D126" s="88"/>
      <c r="E126" s="89" t="s">
        <v>1142</v>
      </c>
      <c r="F126" s="84"/>
      <c r="G126" s="84"/>
      <c r="H126" s="84"/>
      <c r="I126" s="84"/>
      <c r="J126" s="84"/>
      <c r="K126" s="84"/>
    </row>
    <row r="127" spans="1:82" ht="20.100000000000001" customHeight="1" x14ac:dyDescent="0.2">
      <c r="A127" s="84"/>
      <c r="B127" s="84"/>
      <c r="C127" s="84"/>
      <c r="D127" s="86" t="s">
        <v>25</v>
      </c>
      <c r="E127" s="90">
        <f>Anticipo_Financiero*Monto_Oferta</f>
        <v>0</v>
      </c>
      <c r="F127" s="90">
        <f t="shared" ref="F127:K127" si="15">Monto_Oferta*F124</f>
        <v>0</v>
      </c>
      <c r="G127" s="90">
        <f t="shared" si="15"/>
        <v>0</v>
      </c>
      <c r="H127" s="90">
        <f t="shared" si="15"/>
        <v>0</v>
      </c>
      <c r="I127" s="90">
        <f t="shared" si="15"/>
        <v>0</v>
      </c>
      <c r="J127" s="90">
        <f t="shared" si="15"/>
        <v>0</v>
      </c>
      <c r="K127" s="90">
        <f t="shared" si="15"/>
        <v>0</v>
      </c>
      <c r="L127" s="11"/>
      <c r="M127" s="77"/>
    </row>
    <row r="128" spans="1:82" ht="20.100000000000001" customHeight="1" x14ac:dyDescent="0.2">
      <c r="A128" s="84"/>
      <c r="B128" s="84"/>
      <c r="C128" s="84"/>
      <c r="D128" s="86" t="s">
        <v>1121</v>
      </c>
      <c r="E128" s="90">
        <f>E127</f>
        <v>0</v>
      </c>
      <c r="F128" s="90">
        <f>E128+F127</f>
        <v>0</v>
      </c>
      <c r="G128" s="90">
        <f t="shared" ref="G128:K128" si="16">F128+G127</f>
        <v>0</v>
      </c>
      <c r="H128" s="90">
        <f t="shared" si="16"/>
        <v>0</v>
      </c>
      <c r="I128" s="90">
        <f t="shared" si="16"/>
        <v>0</v>
      </c>
      <c r="J128" s="90">
        <f t="shared" si="16"/>
        <v>0</v>
      </c>
      <c r="K128" s="90">
        <f t="shared" si="16"/>
        <v>0</v>
      </c>
      <c r="L128" s="11"/>
    </row>
    <row r="129" spans="5:5" ht="20.100000000000001" customHeight="1" x14ac:dyDescent="0.2">
      <c r="E129" s="76">
        <v>0</v>
      </c>
    </row>
    <row r="130" spans="5:5" ht="20.100000000000001" customHeight="1" x14ac:dyDescent="0.2">
      <c r="E130" s="76">
        <v>0</v>
      </c>
    </row>
  </sheetData>
  <mergeCells count="114">
    <mergeCell ref="A8:D8"/>
    <mergeCell ref="F10:K10"/>
    <mergeCell ref="M10:M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8:C118"/>
    <mergeCell ref="B119:C119"/>
    <mergeCell ref="B120:C120"/>
    <mergeCell ref="B113:C113"/>
    <mergeCell ref="B114:C114"/>
    <mergeCell ref="B115:C115"/>
    <mergeCell ref="B116:C116"/>
    <mergeCell ref="B117:C117"/>
    <mergeCell ref="B108:C108"/>
    <mergeCell ref="B109:C109"/>
    <mergeCell ref="B110:C110"/>
    <mergeCell ref="B111:C111"/>
    <mergeCell ref="B112:C112"/>
  </mergeCells>
  <conditionalFormatting sqref="A13:B13 A14:A122">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21:C121">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2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8" scale="41"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topLeftCell="A4"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6" t="str">
        <f>"OBRA: " &amp; UPPER(Obra)</f>
        <v>OBRA: E.N.I. N° 23 - MARGARITA FERRA DE BARTOL</v>
      </c>
      <c r="D1" s="376"/>
      <c r="E1" s="376"/>
      <c r="F1" s="376"/>
      <c r="G1" s="376"/>
      <c r="H1" s="376"/>
      <c r="I1" s="376"/>
      <c r="J1" s="376"/>
      <c r="K1" s="376"/>
      <c r="L1" s="376"/>
    </row>
    <row r="2" spans="3:12" ht="23.25" x14ac:dyDescent="0.35">
      <c r="C2" s="376" t="s">
        <v>1156</v>
      </c>
      <c r="D2" s="376"/>
      <c r="E2" s="376"/>
      <c r="F2" s="376"/>
      <c r="G2" s="376"/>
      <c r="H2" s="376"/>
      <c r="I2" s="376"/>
      <c r="J2" s="376"/>
      <c r="K2" s="376"/>
      <c r="L2" s="376"/>
    </row>
    <row r="3" spans="3:12" ht="23.25" x14ac:dyDescent="0.35">
      <c r="C3" s="376" t="s">
        <v>1157</v>
      </c>
      <c r="D3" s="376"/>
      <c r="E3" s="376"/>
      <c r="F3" s="376"/>
      <c r="G3" s="376"/>
      <c r="H3" s="376"/>
      <c r="I3" s="376"/>
      <c r="J3" s="376"/>
      <c r="K3" s="376"/>
      <c r="L3" s="37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35" zoomScaleNormal="35" zoomScaleSheetLayoutView="75" workbookViewId="0">
      <selection activeCell="M37" sqref="A1:M37"/>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7" t="str">
        <f>"OBRA: " &amp; UPPER(Obra)</f>
        <v>OBRA: E.N.I. N° 23 - MARGARITA FERRA DE BARTOL</v>
      </c>
      <c r="D1" s="377"/>
      <c r="E1" s="377"/>
      <c r="F1" s="377"/>
      <c r="G1" s="377"/>
      <c r="H1" s="377"/>
      <c r="I1" s="377"/>
      <c r="J1" s="377"/>
    </row>
    <row r="2" spans="3:10" ht="23.25" x14ac:dyDescent="0.35">
      <c r="C2" s="376" t="s">
        <v>1158</v>
      </c>
      <c r="D2" s="376"/>
      <c r="E2" s="376"/>
      <c r="F2" s="376"/>
      <c r="G2" s="376"/>
      <c r="H2" s="376"/>
      <c r="I2" s="376"/>
      <c r="J2" s="376"/>
    </row>
    <row r="3" spans="3:10" ht="23.25" x14ac:dyDescent="0.35">
      <c r="C3" s="376" t="s">
        <v>1159</v>
      </c>
      <c r="D3" s="376"/>
      <c r="E3" s="376"/>
      <c r="F3" s="376"/>
      <c r="G3" s="376"/>
      <c r="H3" s="376"/>
      <c r="I3" s="376"/>
      <c r="J3" s="37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E.N.I. N° 23 - MARGARITA FERRA DE BARTOL</v>
      </c>
    </row>
    <row r="3" spans="1:6" s="6" customFormat="1" ht="20.100000000000001" customHeight="1" x14ac:dyDescent="0.2">
      <c r="A3" s="13" t="s">
        <v>18</v>
      </c>
      <c r="B3" s="13" t="str">
        <f>Ubicación</f>
        <v>Alfredo Fortabat 3060 (o) - Bº Franklin Rawson</v>
      </c>
    </row>
    <row r="4" spans="1:6" s="6" customFormat="1" ht="20.100000000000001" customHeight="1" x14ac:dyDescent="0.2">
      <c r="A4" s="13" t="s">
        <v>17</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78" t="s">
        <v>42</v>
      </c>
      <c r="B7" s="379"/>
      <c r="C7" s="379"/>
      <c r="D7" s="379"/>
      <c r="E7" s="380"/>
    </row>
    <row r="8" spans="1:6" ht="20.100000000000001" customHeight="1" x14ac:dyDescent="0.2">
      <c r="A8" s="381" t="s">
        <v>723</v>
      </c>
      <c r="B8" s="382"/>
      <c r="C8" s="383"/>
      <c r="D8" s="383"/>
      <c r="E8" s="384"/>
    </row>
    <row r="10" spans="1:6" ht="20.100000000000001" customHeight="1" x14ac:dyDescent="0.2">
      <c r="A10" s="387"/>
      <c r="B10" s="388"/>
      <c r="C10" s="122" t="s">
        <v>46</v>
      </c>
      <c r="D10" s="123" t="s">
        <v>43</v>
      </c>
      <c r="E10" s="123" t="s">
        <v>44</v>
      </c>
    </row>
    <row r="11" spans="1:6" ht="20.100000000000001" customHeight="1" x14ac:dyDescent="0.2">
      <c r="A11" s="385" t="s">
        <v>1146</v>
      </c>
      <c r="B11" s="386"/>
      <c r="C11" s="146">
        <f>ROUND(SUBTOTAL(9,C12:C34),2)</f>
        <v>0</v>
      </c>
      <c r="D11" s="16">
        <f>SUBTOTAL(9,D12:D34)</f>
        <v>0</v>
      </c>
      <c r="E11" s="12"/>
    </row>
    <row r="12" spans="1:6" ht="20.100000000000001" customHeight="1" x14ac:dyDescent="0.2">
      <c r="A12" s="233"/>
      <c r="B12" s="234"/>
      <c r="C12" s="235"/>
      <c r="D12" s="15">
        <f t="shared" ref="D12:D34" si="0">IFERROR(C12/GG_Obra,0)</f>
        <v>0</v>
      </c>
      <c r="E12" s="15">
        <f t="shared" ref="E12:E34" si="1">IFERROR(C12/GG_Pesos,0)</f>
        <v>0</v>
      </c>
    </row>
    <row r="13" spans="1:6" ht="20.100000000000001" customHeight="1" x14ac:dyDescent="0.2">
      <c r="A13" s="233"/>
      <c r="B13" s="234"/>
      <c r="C13" s="235"/>
      <c r="D13" s="15">
        <f t="shared" si="0"/>
        <v>0</v>
      </c>
      <c r="E13" s="15">
        <f t="shared" si="1"/>
        <v>0</v>
      </c>
    </row>
    <row r="14" spans="1:6" ht="20.100000000000001" customHeight="1" x14ac:dyDescent="0.2">
      <c r="A14" s="233"/>
      <c r="B14" s="234"/>
      <c r="C14" s="235"/>
      <c r="D14" s="15">
        <f t="shared" si="0"/>
        <v>0</v>
      </c>
      <c r="E14" s="15">
        <f t="shared" si="1"/>
        <v>0</v>
      </c>
    </row>
    <row r="15" spans="1:6" ht="20.100000000000001" customHeight="1" x14ac:dyDescent="0.2">
      <c r="A15" s="233"/>
      <c r="B15" s="234"/>
      <c r="C15" s="235"/>
      <c r="D15" s="15">
        <f t="shared" si="0"/>
        <v>0</v>
      </c>
      <c r="E15" s="15">
        <f t="shared" si="1"/>
        <v>0</v>
      </c>
    </row>
    <row r="16" spans="1:6" ht="20.100000000000001" customHeight="1" x14ac:dyDescent="0.2">
      <c r="A16" s="233"/>
      <c r="B16" s="234"/>
      <c r="C16" s="235"/>
      <c r="D16" s="15">
        <f t="shared" si="0"/>
        <v>0</v>
      </c>
      <c r="E16" s="15">
        <f t="shared" si="1"/>
        <v>0</v>
      </c>
    </row>
    <row r="17" spans="1:5" ht="20.100000000000001" customHeight="1" x14ac:dyDescent="0.2">
      <c r="A17" s="387"/>
      <c r="B17" s="388"/>
      <c r="C17" s="147"/>
      <c r="D17" s="15">
        <f t="shared" si="0"/>
        <v>0</v>
      </c>
      <c r="E17" s="15">
        <f t="shared" si="1"/>
        <v>0</v>
      </c>
    </row>
    <row r="18" spans="1:5" ht="20.100000000000001" customHeight="1" x14ac:dyDescent="0.2">
      <c r="A18" s="387"/>
      <c r="B18" s="388"/>
      <c r="C18" s="147"/>
      <c r="D18" s="15">
        <f t="shared" si="0"/>
        <v>0</v>
      </c>
      <c r="E18" s="15">
        <f t="shared" si="1"/>
        <v>0</v>
      </c>
    </row>
    <row r="19" spans="1:5" ht="20.100000000000001" customHeight="1" x14ac:dyDescent="0.2">
      <c r="A19" s="387"/>
      <c r="B19" s="388"/>
      <c r="C19" s="147"/>
      <c r="D19" s="15">
        <f t="shared" si="0"/>
        <v>0</v>
      </c>
      <c r="E19" s="15">
        <f t="shared" si="1"/>
        <v>0</v>
      </c>
    </row>
    <row r="20" spans="1:5" ht="20.100000000000001" customHeight="1" x14ac:dyDescent="0.2">
      <c r="A20" s="387"/>
      <c r="B20" s="388"/>
      <c r="C20" s="147"/>
      <c r="D20" s="15">
        <f t="shared" si="0"/>
        <v>0</v>
      </c>
      <c r="E20" s="15">
        <f t="shared" si="1"/>
        <v>0</v>
      </c>
    </row>
    <row r="21" spans="1:5" ht="20.100000000000001" customHeight="1" x14ac:dyDescent="0.2">
      <c r="A21" s="387"/>
      <c r="B21" s="388"/>
      <c r="C21" s="147"/>
      <c r="D21" s="15">
        <f t="shared" si="0"/>
        <v>0</v>
      </c>
      <c r="E21" s="15">
        <f t="shared" si="1"/>
        <v>0</v>
      </c>
    </row>
    <row r="22" spans="1:5" ht="20.100000000000001" customHeight="1" x14ac:dyDescent="0.2">
      <c r="A22" s="387"/>
      <c r="B22" s="388"/>
      <c r="C22" s="147"/>
      <c r="D22" s="15">
        <f t="shared" si="0"/>
        <v>0</v>
      </c>
      <c r="E22" s="15">
        <f t="shared" si="1"/>
        <v>0</v>
      </c>
    </row>
    <row r="23" spans="1:5" ht="20.100000000000001" customHeight="1" x14ac:dyDescent="0.2">
      <c r="A23" s="387"/>
      <c r="B23" s="388"/>
      <c r="C23" s="147"/>
      <c r="D23" s="15">
        <f t="shared" si="0"/>
        <v>0</v>
      </c>
      <c r="E23" s="15">
        <f t="shared" si="1"/>
        <v>0</v>
      </c>
    </row>
    <row r="24" spans="1:5" ht="20.100000000000001" customHeight="1" x14ac:dyDescent="0.2">
      <c r="A24" s="387"/>
      <c r="B24" s="388"/>
      <c r="C24" s="147"/>
      <c r="D24" s="15">
        <f t="shared" si="0"/>
        <v>0</v>
      </c>
      <c r="E24" s="15">
        <f t="shared" si="1"/>
        <v>0</v>
      </c>
    </row>
    <row r="25" spans="1:5" ht="20.100000000000001" customHeight="1" x14ac:dyDescent="0.2">
      <c r="A25" s="387"/>
      <c r="B25" s="388"/>
      <c r="C25" s="147"/>
      <c r="D25" s="15">
        <f t="shared" ref="D25:D28" si="2">IFERROR(C25/GG_Obra,0)</f>
        <v>0</v>
      </c>
      <c r="E25" s="15">
        <f t="shared" ref="E25:E28" si="3">IFERROR(C25/GG_Pesos,0)</f>
        <v>0</v>
      </c>
    </row>
    <row r="26" spans="1:5" ht="20.100000000000001" customHeight="1" x14ac:dyDescent="0.2">
      <c r="A26" s="387"/>
      <c r="B26" s="388"/>
      <c r="C26" s="147"/>
      <c r="D26" s="15">
        <f t="shared" si="2"/>
        <v>0</v>
      </c>
      <c r="E26" s="15">
        <f t="shared" si="3"/>
        <v>0</v>
      </c>
    </row>
    <row r="27" spans="1:5" ht="20.100000000000001" customHeight="1" x14ac:dyDescent="0.2">
      <c r="A27" s="387"/>
      <c r="B27" s="388"/>
      <c r="C27" s="147"/>
      <c r="D27" s="15">
        <f t="shared" si="2"/>
        <v>0</v>
      </c>
      <c r="E27" s="15">
        <f t="shared" si="3"/>
        <v>0</v>
      </c>
    </row>
    <row r="28" spans="1:5" ht="20.100000000000001" customHeight="1" x14ac:dyDescent="0.2">
      <c r="A28" s="387"/>
      <c r="B28" s="388"/>
      <c r="C28" s="147"/>
      <c r="D28" s="15">
        <f t="shared" si="2"/>
        <v>0</v>
      </c>
      <c r="E28" s="15">
        <f t="shared" si="3"/>
        <v>0</v>
      </c>
    </row>
    <row r="29" spans="1:5" ht="20.100000000000001" customHeight="1" x14ac:dyDescent="0.2">
      <c r="A29" s="387"/>
      <c r="B29" s="388"/>
      <c r="C29" s="147"/>
      <c r="D29" s="15">
        <f t="shared" si="0"/>
        <v>0</v>
      </c>
      <c r="E29" s="15">
        <f t="shared" si="1"/>
        <v>0</v>
      </c>
    </row>
    <row r="30" spans="1:5" ht="20.100000000000001" customHeight="1" x14ac:dyDescent="0.2">
      <c r="A30" s="387"/>
      <c r="B30" s="388"/>
      <c r="C30" s="147"/>
      <c r="D30" s="15">
        <f t="shared" si="0"/>
        <v>0</v>
      </c>
      <c r="E30" s="15">
        <f t="shared" si="1"/>
        <v>0</v>
      </c>
    </row>
    <row r="31" spans="1:5" ht="20.100000000000001" customHeight="1" x14ac:dyDescent="0.2">
      <c r="A31" s="387"/>
      <c r="B31" s="388"/>
      <c r="C31" s="147"/>
      <c r="D31" s="15">
        <f t="shared" si="0"/>
        <v>0</v>
      </c>
      <c r="E31" s="15">
        <f t="shared" si="1"/>
        <v>0</v>
      </c>
    </row>
    <row r="32" spans="1:5" ht="20.100000000000001" customHeight="1" x14ac:dyDescent="0.2">
      <c r="A32" s="387"/>
      <c r="B32" s="388"/>
      <c r="C32" s="147"/>
      <c r="D32" s="15">
        <f t="shared" si="0"/>
        <v>0</v>
      </c>
      <c r="E32" s="15">
        <f t="shared" si="1"/>
        <v>0</v>
      </c>
    </row>
    <row r="33" spans="1:5" ht="20.100000000000001" customHeight="1" x14ac:dyDescent="0.2">
      <c r="A33" s="387"/>
      <c r="B33" s="388"/>
      <c r="C33" s="147"/>
      <c r="D33" s="15">
        <f t="shared" si="0"/>
        <v>0</v>
      </c>
      <c r="E33" s="15">
        <f t="shared" si="1"/>
        <v>0</v>
      </c>
    </row>
    <row r="34" spans="1:5" ht="20.100000000000001" customHeight="1" x14ac:dyDescent="0.2">
      <c r="A34" s="387"/>
      <c r="B34" s="388"/>
      <c r="C34" s="147"/>
      <c r="D34" s="15">
        <f t="shared" si="0"/>
        <v>0</v>
      </c>
      <c r="E34" s="15">
        <f t="shared" si="1"/>
        <v>0</v>
      </c>
    </row>
    <row r="35" spans="1:5" ht="20.100000000000001" customHeight="1" x14ac:dyDescent="0.2">
      <c r="A35" s="124"/>
      <c r="B35" s="5"/>
      <c r="C35" s="5"/>
      <c r="D35" s="5"/>
      <c r="E35" s="125"/>
    </row>
    <row r="36" spans="1:5" ht="20.100000000000001" customHeight="1" x14ac:dyDescent="0.2">
      <c r="A36" s="385" t="s">
        <v>45</v>
      </c>
      <c r="B36" s="386"/>
      <c r="C36" s="146">
        <f>ROUND(SUBTOTAL(9,C37:C73),2)</f>
        <v>0</v>
      </c>
      <c r="D36" s="119">
        <f>SUBTOTAL(9,D37:D80)</f>
        <v>0</v>
      </c>
      <c r="E36" s="125"/>
    </row>
    <row r="37" spans="1:5" ht="20.100000000000001" customHeight="1" x14ac:dyDescent="0.2">
      <c r="A37" s="229"/>
      <c r="B37" s="230"/>
      <c r="C37" s="231"/>
      <c r="D37" s="15">
        <f t="shared" ref="D37:D73" si="4">IFERROR(C37/GG_Empresa,0)</f>
        <v>0</v>
      </c>
      <c r="E37" s="15">
        <f t="shared" ref="E37:E73" si="5">IFERROR(C37/GG_Pesos,0)</f>
        <v>0</v>
      </c>
    </row>
    <row r="38" spans="1:5" ht="20.100000000000001" customHeight="1" x14ac:dyDescent="0.2">
      <c r="A38" s="229"/>
      <c r="B38" s="230"/>
      <c r="C38" s="231"/>
      <c r="D38" s="15">
        <f t="shared" si="4"/>
        <v>0</v>
      </c>
      <c r="E38" s="15">
        <f t="shared" si="5"/>
        <v>0</v>
      </c>
    </row>
    <row r="39" spans="1:5" ht="20.100000000000001" customHeight="1" x14ac:dyDescent="0.2">
      <c r="A39" s="229"/>
      <c r="B39" s="230"/>
      <c r="C39" s="231"/>
      <c r="D39" s="15">
        <f t="shared" si="4"/>
        <v>0</v>
      </c>
      <c r="E39" s="15">
        <f t="shared" si="5"/>
        <v>0</v>
      </c>
    </row>
    <row r="40" spans="1:5" ht="20.100000000000001" customHeight="1" x14ac:dyDescent="0.2">
      <c r="A40" s="229"/>
      <c r="B40" s="230"/>
      <c r="C40" s="231"/>
      <c r="D40" s="15">
        <f t="shared" si="4"/>
        <v>0</v>
      </c>
      <c r="E40" s="15">
        <f t="shared" si="5"/>
        <v>0</v>
      </c>
    </row>
    <row r="41" spans="1:5" ht="20.100000000000001" customHeight="1" x14ac:dyDescent="0.2">
      <c r="A41" s="229"/>
      <c r="B41" s="230"/>
      <c r="C41" s="231"/>
      <c r="D41" s="15">
        <f t="shared" ref="D41:D60" si="6">IFERROR(C41/GG_Empresa,0)</f>
        <v>0</v>
      </c>
      <c r="E41" s="15">
        <f t="shared" ref="E41:E60" si="7">IFERROR(C41/GG_Pesos,0)</f>
        <v>0</v>
      </c>
    </row>
    <row r="42" spans="1:5" ht="20.100000000000001" customHeight="1" x14ac:dyDescent="0.2">
      <c r="A42" s="229"/>
      <c r="B42" s="230"/>
      <c r="C42" s="231"/>
      <c r="D42" s="15">
        <f t="shared" si="6"/>
        <v>0</v>
      </c>
      <c r="E42" s="15">
        <f t="shared" si="7"/>
        <v>0</v>
      </c>
    </row>
    <row r="43" spans="1:5" ht="20.100000000000001" customHeight="1" x14ac:dyDescent="0.2">
      <c r="A43" s="229"/>
      <c r="B43" s="230"/>
      <c r="C43" s="231"/>
      <c r="D43" s="15">
        <f t="shared" si="6"/>
        <v>0</v>
      </c>
      <c r="E43" s="15">
        <f t="shared" si="7"/>
        <v>0</v>
      </c>
    </row>
    <row r="44" spans="1:5" ht="20.100000000000001" customHeight="1" x14ac:dyDescent="0.2">
      <c r="A44" s="229"/>
      <c r="B44" s="230"/>
      <c r="C44" s="231"/>
      <c r="D44" s="15">
        <f t="shared" si="6"/>
        <v>0</v>
      </c>
      <c r="E44" s="15">
        <f t="shared" si="7"/>
        <v>0</v>
      </c>
    </row>
    <row r="45" spans="1:5" ht="20.100000000000001" customHeight="1" x14ac:dyDescent="0.2">
      <c r="A45" s="229"/>
      <c r="B45" s="230"/>
      <c r="C45" s="231"/>
      <c r="D45" s="15">
        <f t="shared" si="6"/>
        <v>0</v>
      </c>
      <c r="E45" s="15">
        <f t="shared" si="7"/>
        <v>0</v>
      </c>
    </row>
    <row r="46" spans="1:5" ht="20.100000000000001" customHeight="1" x14ac:dyDescent="0.2">
      <c r="A46" s="229"/>
      <c r="B46" s="230"/>
      <c r="C46" s="231"/>
      <c r="D46" s="15">
        <f t="shared" si="6"/>
        <v>0</v>
      </c>
      <c r="E46" s="15">
        <f t="shared" si="7"/>
        <v>0</v>
      </c>
    </row>
    <row r="47" spans="1:5" ht="20.100000000000001" customHeight="1" x14ac:dyDescent="0.2">
      <c r="A47" s="229"/>
      <c r="B47" s="230"/>
      <c r="C47" s="231"/>
      <c r="D47" s="15">
        <f t="shared" si="6"/>
        <v>0</v>
      </c>
      <c r="E47" s="15">
        <f t="shared" si="7"/>
        <v>0</v>
      </c>
    </row>
    <row r="48" spans="1:5" ht="20.100000000000001" customHeight="1" x14ac:dyDescent="0.2">
      <c r="A48" s="229"/>
      <c r="B48" s="230"/>
      <c r="C48" s="231"/>
      <c r="D48" s="15">
        <f t="shared" si="6"/>
        <v>0</v>
      </c>
      <c r="E48" s="15">
        <f t="shared" si="7"/>
        <v>0</v>
      </c>
    </row>
    <row r="49" spans="1:5" ht="20.100000000000001" customHeight="1" x14ac:dyDescent="0.2">
      <c r="A49" s="229"/>
      <c r="B49" s="230"/>
      <c r="C49" s="231"/>
      <c r="D49" s="15">
        <f t="shared" si="6"/>
        <v>0</v>
      </c>
      <c r="E49" s="15">
        <f t="shared" si="7"/>
        <v>0</v>
      </c>
    </row>
    <row r="50" spans="1:5" ht="20.100000000000001" customHeight="1" x14ac:dyDescent="0.2">
      <c r="A50" s="229"/>
      <c r="B50" s="230"/>
      <c r="C50" s="231"/>
      <c r="D50" s="15">
        <f t="shared" si="6"/>
        <v>0</v>
      </c>
      <c r="E50" s="15">
        <f t="shared" si="7"/>
        <v>0</v>
      </c>
    </row>
    <row r="51" spans="1:5" ht="20.100000000000001" customHeight="1" x14ac:dyDescent="0.2">
      <c r="A51" s="229"/>
      <c r="B51" s="230"/>
      <c r="C51" s="231"/>
      <c r="D51" s="15">
        <f t="shared" si="6"/>
        <v>0</v>
      </c>
      <c r="E51" s="15">
        <f t="shared" si="7"/>
        <v>0</v>
      </c>
    </row>
    <row r="52" spans="1:5" ht="20.100000000000001" customHeight="1" x14ac:dyDescent="0.2">
      <c r="A52" s="229"/>
      <c r="B52" s="230"/>
      <c r="C52" s="231"/>
      <c r="D52" s="15">
        <f t="shared" si="6"/>
        <v>0</v>
      </c>
      <c r="E52" s="15">
        <f t="shared" si="7"/>
        <v>0</v>
      </c>
    </row>
    <row r="53" spans="1:5" ht="20.100000000000001" customHeight="1" x14ac:dyDescent="0.2">
      <c r="A53" s="229"/>
      <c r="B53" s="230"/>
      <c r="C53" s="231"/>
      <c r="D53" s="15">
        <f t="shared" si="6"/>
        <v>0</v>
      </c>
      <c r="E53" s="15">
        <f t="shared" si="7"/>
        <v>0</v>
      </c>
    </row>
    <row r="54" spans="1:5" ht="20.100000000000001" customHeight="1" x14ac:dyDescent="0.2">
      <c r="A54" s="229"/>
      <c r="B54" s="230"/>
      <c r="C54" s="231"/>
      <c r="D54" s="15">
        <f t="shared" si="6"/>
        <v>0</v>
      </c>
      <c r="E54" s="15">
        <f t="shared" si="7"/>
        <v>0</v>
      </c>
    </row>
    <row r="55" spans="1:5" ht="20.100000000000001" customHeight="1" x14ac:dyDescent="0.2">
      <c r="A55" s="229"/>
      <c r="B55" s="230"/>
      <c r="C55" s="231"/>
      <c r="D55" s="15">
        <f t="shared" si="6"/>
        <v>0</v>
      </c>
      <c r="E55" s="15">
        <f t="shared" si="7"/>
        <v>0</v>
      </c>
    </row>
    <row r="56" spans="1:5" ht="20.100000000000001" customHeight="1" x14ac:dyDescent="0.2">
      <c r="A56" s="229"/>
      <c r="B56" s="230"/>
      <c r="C56" s="231"/>
      <c r="D56" s="15">
        <f t="shared" si="6"/>
        <v>0</v>
      </c>
      <c r="E56" s="15">
        <f t="shared" si="7"/>
        <v>0</v>
      </c>
    </row>
    <row r="57" spans="1:5" ht="20.100000000000001" customHeight="1" x14ac:dyDescent="0.2">
      <c r="A57" s="229"/>
      <c r="B57" s="230"/>
      <c r="C57" s="231"/>
      <c r="D57" s="15">
        <f t="shared" si="6"/>
        <v>0</v>
      </c>
      <c r="E57" s="15">
        <f t="shared" si="7"/>
        <v>0</v>
      </c>
    </row>
    <row r="58" spans="1:5" ht="20.100000000000001" customHeight="1" x14ac:dyDescent="0.2">
      <c r="A58" s="229"/>
      <c r="B58" s="232"/>
      <c r="C58" s="231"/>
      <c r="D58" s="15">
        <f t="shared" si="6"/>
        <v>0</v>
      </c>
      <c r="E58" s="15">
        <f t="shared" si="7"/>
        <v>0</v>
      </c>
    </row>
    <row r="59" spans="1:5" ht="20.100000000000001" customHeight="1" x14ac:dyDescent="0.2">
      <c r="A59" s="229"/>
      <c r="B59" s="232"/>
      <c r="C59" s="231"/>
      <c r="D59" s="15">
        <f t="shared" si="6"/>
        <v>0</v>
      </c>
      <c r="E59" s="15">
        <f t="shared" si="7"/>
        <v>0</v>
      </c>
    </row>
    <row r="60" spans="1:5" ht="20.100000000000001" customHeight="1" x14ac:dyDescent="0.2">
      <c r="A60" s="229"/>
      <c r="B60" s="232"/>
      <c r="C60" s="231"/>
      <c r="D60" s="15">
        <f t="shared" si="6"/>
        <v>0</v>
      </c>
      <c r="E60" s="15">
        <f t="shared" si="7"/>
        <v>0</v>
      </c>
    </row>
    <row r="61" spans="1:5" ht="20.100000000000001" customHeight="1" x14ac:dyDescent="0.2">
      <c r="A61" s="229"/>
      <c r="B61" s="232"/>
      <c r="C61" s="231"/>
      <c r="D61" s="15">
        <f t="shared" si="4"/>
        <v>0</v>
      </c>
      <c r="E61" s="15">
        <f t="shared" si="5"/>
        <v>0</v>
      </c>
    </row>
    <row r="62" spans="1:5" ht="20.100000000000001" customHeight="1" x14ac:dyDescent="0.2">
      <c r="A62" s="229"/>
      <c r="B62" s="232"/>
      <c r="C62" s="231"/>
      <c r="D62" s="15">
        <f t="shared" si="4"/>
        <v>0</v>
      </c>
      <c r="E62" s="15">
        <f t="shared" si="5"/>
        <v>0</v>
      </c>
    </row>
    <row r="63" spans="1:5" ht="20.100000000000001" customHeight="1" x14ac:dyDescent="0.2">
      <c r="A63" s="229"/>
      <c r="B63" s="232"/>
      <c r="C63" s="231"/>
      <c r="D63" s="15">
        <f t="shared" si="4"/>
        <v>0</v>
      </c>
      <c r="E63" s="15">
        <f t="shared" si="5"/>
        <v>0</v>
      </c>
    </row>
    <row r="64" spans="1:5" ht="20.100000000000001" customHeight="1" x14ac:dyDescent="0.2">
      <c r="A64" s="229"/>
      <c r="B64" s="232"/>
      <c r="C64" s="231"/>
      <c r="D64" s="15">
        <f t="shared" si="4"/>
        <v>0</v>
      </c>
      <c r="E64" s="15">
        <f t="shared" si="5"/>
        <v>0</v>
      </c>
    </row>
    <row r="65" spans="1:5" ht="20.100000000000001" customHeight="1" x14ac:dyDescent="0.2">
      <c r="A65" s="229"/>
      <c r="B65" s="232"/>
      <c r="C65" s="231"/>
      <c r="D65" s="15">
        <f t="shared" si="4"/>
        <v>0</v>
      </c>
      <c r="E65" s="15">
        <f t="shared" si="5"/>
        <v>0</v>
      </c>
    </row>
    <row r="66" spans="1:5" ht="20.100000000000001" customHeight="1" x14ac:dyDescent="0.2">
      <c r="A66" s="229"/>
      <c r="B66" s="232"/>
      <c r="C66" s="231"/>
      <c r="D66" s="15">
        <f t="shared" si="4"/>
        <v>0</v>
      </c>
      <c r="E66" s="15">
        <f t="shared" si="5"/>
        <v>0</v>
      </c>
    </row>
    <row r="67" spans="1:5" ht="20.100000000000001" customHeight="1" x14ac:dyDescent="0.2">
      <c r="A67" s="229"/>
      <c r="B67" s="232"/>
      <c r="C67" s="231"/>
      <c r="D67" s="15">
        <f t="shared" si="4"/>
        <v>0</v>
      </c>
      <c r="E67" s="15">
        <f t="shared" si="5"/>
        <v>0</v>
      </c>
    </row>
    <row r="68" spans="1:5" ht="20.100000000000001" customHeight="1" x14ac:dyDescent="0.2">
      <c r="A68" s="229"/>
      <c r="B68" s="232"/>
      <c r="C68" s="231"/>
      <c r="D68" s="15">
        <f t="shared" si="4"/>
        <v>0</v>
      </c>
      <c r="E68" s="15">
        <f t="shared" si="5"/>
        <v>0</v>
      </c>
    </row>
    <row r="69" spans="1:5" ht="20.100000000000001" customHeight="1" x14ac:dyDescent="0.2">
      <c r="A69" s="229"/>
      <c r="B69" s="232"/>
      <c r="C69" s="231"/>
      <c r="D69" s="15">
        <f t="shared" si="4"/>
        <v>0</v>
      </c>
      <c r="E69" s="15">
        <f t="shared" si="5"/>
        <v>0</v>
      </c>
    </row>
    <row r="70" spans="1:5" ht="20.100000000000001" customHeight="1" x14ac:dyDescent="0.2">
      <c r="A70" s="229"/>
      <c r="B70" s="232"/>
      <c r="C70" s="231"/>
      <c r="D70" s="15">
        <f t="shared" ref="D70:D72" si="8">IFERROR(C70/GG_Empresa,0)</f>
        <v>0</v>
      </c>
      <c r="E70" s="15">
        <f t="shared" ref="E70:E72" si="9">IFERROR(C70/GG_Pesos,0)</f>
        <v>0</v>
      </c>
    </row>
    <row r="71" spans="1:5" ht="20.100000000000001" customHeight="1" x14ac:dyDescent="0.2">
      <c r="A71" s="229"/>
      <c r="B71" s="232"/>
      <c r="C71" s="231"/>
      <c r="D71" s="15">
        <f t="shared" si="8"/>
        <v>0</v>
      </c>
      <c r="E71" s="15">
        <f t="shared" si="9"/>
        <v>0</v>
      </c>
    </row>
    <row r="72" spans="1:5" ht="20.100000000000001" customHeight="1" x14ac:dyDescent="0.2">
      <c r="A72" s="229"/>
      <c r="B72" s="232"/>
      <c r="C72" s="231"/>
      <c r="D72" s="15">
        <f t="shared" si="8"/>
        <v>0</v>
      </c>
      <c r="E72" s="15">
        <f t="shared" si="9"/>
        <v>0</v>
      </c>
    </row>
    <row r="73" spans="1:5" ht="20.100000000000001" customHeight="1" x14ac:dyDescent="0.2">
      <c r="A73" s="229"/>
      <c r="B73" s="232"/>
      <c r="C73" s="231"/>
      <c r="D73" s="15">
        <f t="shared" si="4"/>
        <v>0</v>
      </c>
      <c r="E73" s="15">
        <f t="shared" si="5"/>
        <v>0</v>
      </c>
    </row>
    <row r="74" spans="1:5" ht="20.100000000000001" customHeight="1" x14ac:dyDescent="0.2">
      <c r="A74" s="124"/>
      <c r="B74" s="5"/>
      <c r="C74" s="5"/>
      <c r="D74" s="5"/>
      <c r="E74" s="125"/>
    </row>
    <row r="75" spans="1:5" ht="20.100000000000001" customHeight="1" x14ac:dyDescent="0.2">
      <c r="A75" s="385" t="s">
        <v>724</v>
      </c>
      <c r="B75" s="386"/>
      <c r="C75" s="146">
        <f>ROUND(SUBTOTAL(9,C11:C73),2)</f>
        <v>0</v>
      </c>
      <c r="D75" s="126"/>
      <c r="E75" s="127">
        <f>SUBTOTAL(9,E11:E73)</f>
        <v>0</v>
      </c>
    </row>
    <row r="76" spans="1:5" ht="20.100000000000001" customHeight="1" x14ac:dyDescent="0.2">
      <c r="E76" s="120"/>
    </row>
    <row r="77" spans="1:5" ht="20.100000000000001" customHeight="1" x14ac:dyDescent="0.2">
      <c r="D77" s="12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2020-08-06T15:54:32Z</cp:lastPrinted>
  <dcterms:created xsi:type="dcterms:W3CDTF">2016-09-02T20:54:46Z</dcterms:created>
  <dcterms:modified xsi:type="dcterms:W3CDTF">2020-08-06T15:54:46Z</dcterms:modified>
</cp:coreProperties>
</file>